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5" firstSheet="0" activeTab="4"/>
  </bookViews>
  <sheets>
    <sheet name="Speluitkomsten" sheetId="1" state="visible" r:id="rId2"/>
    <sheet name="Samenvattingen" sheetId="2" state="visible" r:id="rId3"/>
    <sheet name="Samenvattingen - Plots" sheetId="3" state="visible" r:id="rId4"/>
    <sheet name="Observaties" sheetId="4" state="visible" r:id="rId5"/>
    <sheet name="Spelersprofiel" sheetId="5" state="visible" r:id="rId6"/>
    <sheet name="Teamprofiel" sheetId="6" state="visible" r:id="rId7"/>
    <sheet name="Teamprofiel Plots" sheetId="7" state="visible" r:id="rId8"/>
    <sheet name="Rationaliteit" sheetId="8" state="visible" r:id="rId9"/>
    <sheet name="Teamrationaliteit" sheetId="9" state="visible" r:id="rId10"/>
    <sheet name="Leereffect" sheetId="10" state="visible" r:id="rId11"/>
    <sheet name="Coordinatie versus uitkomst" sheetId="11" state="visible" r:id="rId12"/>
    <sheet name="Cohesie versus uitkomst" sheetId="12" state="visible" r:id="rId13"/>
    <sheet name="Profiel versus uitkomst" sheetId="13" state="visible" r:id="rId14"/>
    <sheet name="Verhouding versus uitkomst" sheetId="14" state="visible" r:id="rId15"/>
    <sheet name="Risico" sheetId="15" state="visible" r:id="rId16"/>
    <sheet name="Teamprofiel versus uitkomst" sheetId="16" state="visible" r:id="rId17"/>
    <sheet name="Vaardigheid versus uitkomst" sheetId="17" state="visible" r:id="rId18"/>
  </sheets>
  <calcPr iterateCount="100" refMode="A1" iterate="false" iterateDelta="0.0001"/>
</workbook>
</file>

<file path=xl/sharedStrings.xml><?xml version="1.0" encoding="utf-8"?>
<sst xmlns="http://schemas.openxmlformats.org/spreadsheetml/2006/main" count="1185" uniqueCount="154">
  <si>
    <t>TU Delft</t>
  </si>
  <si>
    <t>Ronde 1</t>
  </si>
  <si>
    <t>Ronde 2</t>
  </si>
  <si>
    <t>Ronde 3</t>
  </si>
  <si>
    <t>Teams</t>
  </si>
  <si>
    <t>Profit</t>
  </si>
  <si>
    <t>TTL</t>
  </si>
  <si>
    <t>Blauw</t>
  </si>
  <si>
    <t>Rood</t>
  </si>
  <si>
    <t>Roze</t>
  </si>
  <si>
    <t>Wit</t>
  </si>
  <si>
    <t>Zwart</t>
  </si>
  <si>
    <t>Totalen</t>
  </si>
  <si>
    <t>Almende</t>
  </si>
  <si>
    <t>Ronde 4</t>
  </si>
  <si>
    <t>Eneco</t>
  </si>
  <si>
    <t>RWS 21-11</t>
  </si>
  <si>
    <t>RWS 18-12</t>
  </si>
  <si>
    <t>Ronde 5</t>
  </si>
  <si>
    <t>Ronde 6</t>
  </si>
  <si>
    <t>Ronde 7</t>
  </si>
  <si>
    <t>TopTech</t>
  </si>
  <si>
    <t>BdeBont</t>
  </si>
  <si>
    <t>Profit - Verwacht</t>
  </si>
  <si>
    <t>R1</t>
  </si>
  <si>
    <t>R2</t>
  </si>
  <si>
    <t>R3</t>
  </si>
  <si>
    <t>R4</t>
  </si>
  <si>
    <t>R5</t>
  </si>
  <si>
    <t>R6</t>
  </si>
  <si>
    <t>R7</t>
  </si>
  <si>
    <t>Min</t>
  </si>
  <si>
    <t>Max</t>
  </si>
  <si>
    <t>Avg</t>
  </si>
  <si>
    <t>TTL - Verwacht</t>
  </si>
  <si>
    <t>Profit - Zonder TTL</t>
  </si>
  <si>
    <t>Teamprofiel - Profit</t>
  </si>
  <si>
    <t>Teamprofiel - TTL</t>
  </si>
  <si>
    <t>Teamprofiel - Risico</t>
  </si>
  <si>
    <t>verklaring?</t>
  </si>
  <si>
    <t>leer effect?</t>
  </si>
  <si>
    <t>Coordinatietype</t>
  </si>
  <si>
    <t>TU</t>
  </si>
  <si>
    <t>"Heen- en weergeroep"</t>
  </si>
  <si>
    <t>x</t>
  </si>
  <si>
    <t>Bilateraal</t>
  </si>
  <si>
    <t>Trilateraal</t>
  </si>
  <si>
    <t>Afgezanten</t>
  </si>
  <si>
    <t>Volledig Centraal</t>
  </si>
  <si>
    <t>Score</t>
  </si>
  <si>
    <t>Sociale Cohesie</t>
  </si>
  <si>
    <t>Minder bekenden</t>
  </si>
  <si>
    <t>Bekenden</t>
  </si>
  <si>
    <t>Goede bekenden</t>
  </si>
  <si>
    <t>Individueel</t>
  </si>
  <si>
    <t>Netwerk</t>
  </si>
  <si>
    <t>AVG</t>
  </si>
  <si>
    <t>STAT</t>
  </si>
  <si>
    <t>Sessiegemiddelden</t>
  </si>
  <si>
    <t>Risico</t>
  </si>
  <si>
    <t>Count</t>
  </si>
  <si>
    <t>Pareto Curve</t>
  </si>
  <si>
    <t>Winst</t>
  </si>
  <si>
    <t>VVU</t>
  </si>
  <si>
    <t>avg</t>
  </si>
  <si>
    <t>borda</t>
  </si>
  <si>
    <t>count</t>
  </si>
  <si>
    <t>Median</t>
  </si>
  <si>
    <t>Pareto Curve Full</t>
  </si>
  <si>
    <t>Risk &lt;= 0,33</t>
  </si>
  <si>
    <t>0,33 &lt; Risk &lt;= 0,667</t>
  </si>
  <si>
    <t>0,667 &lt; Risk &lt;= 1</t>
  </si>
  <si>
    <t>Risk</t>
  </si>
  <si>
    <t>Sessie</t>
  </si>
  <si>
    <t>Teamprofiel</t>
  </si>
  <si>
    <t>Vooraf - Ind</t>
  </si>
  <si>
    <t>Vooraf - Net</t>
  </si>
  <si>
    <t>Vooraf - gem</t>
  </si>
  <si>
    <t>Avg (N-1)</t>
  </si>
  <si>
    <t>Verhouding</t>
  </si>
  <si>
    <t>ook WINST vs TTL: beste/voorlaatste of alle rondes</t>
  </si>
  <si>
    <t>hypothese: Profit en TTL zijn gecorreleerd</t>
  </si>
  <si>
    <t>punt per speler? : consistentie vragen / puntentelling</t>
  </si>
  <si>
    <t>met kleur welke sessie</t>
  </si>
  <si>
    <t>D1</t>
  </si>
  <si>
    <t>D2</t>
  </si>
  <si>
    <t>PDIST</t>
  </si>
  <si>
    <t>OPT</t>
  </si>
  <si>
    <t>OPT%</t>
  </si>
  <si>
    <t>Avg(3)</t>
  </si>
  <si>
    <t>Alle samples</t>
  </si>
  <si>
    <t>T.TEST(Ri,Ri-1)</t>
  </si>
  <si>
    <t>Toename vorige ronde</t>
  </si>
  <si>
    <t>Coordinatie</t>
  </si>
  <si>
    <t>Min(profit)</t>
  </si>
  <si>
    <t>Max(profit)</t>
  </si>
  <si>
    <t>Avg(profit)</t>
  </si>
  <si>
    <t>Min(TTL)</t>
  </si>
  <si>
    <t>Max(TTL)</t>
  </si>
  <si>
    <t>Avg(TTL)</t>
  </si>
  <si>
    <t>Min(revenue)</t>
  </si>
  <si>
    <t>Max(revenue)</t>
  </si>
  <si>
    <t>Avg(revenue)</t>
  </si>
  <si>
    <t>Profit(Q)</t>
  </si>
  <si>
    <t>TTL(Q)</t>
  </si>
  <si>
    <t>Risk(Q)</t>
  </si>
  <si>
    <t>Profit(G)</t>
  </si>
  <si>
    <t>TTL(G)</t>
  </si>
  <si>
    <t>Risk(G)</t>
  </si>
  <si>
    <t>Max Ratio</t>
  </si>
  <si>
    <t>Correlation</t>
  </si>
  <si>
    <t>Per coordinatieniveau</t>
  </si>
  <si>
    <t>hypothese: meer coordinatie is goed voor groepsbelang:profit en TTL</t>
  </si>
  <si>
    <t>observatie</t>
  </si>
  <si>
    <t>TTL: ja</t>
  </si>
  <si>
    <t>profit: ja</t>
  </si>
  <si>
    <t>uitleg: bij maximale coordinatie speelt profit als doel minder een rol</t>
  </si>
  <si>
    <t>Cohesie</t>
  </si>
  <si>
    <t>Min(profit-ttl)</t>
  </si>
  <si>
    <t>Max(profit-ttl)</t>
  </si>
  <si>
    <t>Avg(profit-ttl)</t>
  </si>
  <si>
    <t>Correlatie</t>
  </si>
  <si>
    <t>Per cohesieniveau</t>
  </si>
  <si>
    <t>hypothese: meer cohesie is goed voor groepsbelang: zowel TTL en profit</t>
  </si>
  <si>
    <t>observaties</t>
  </si>
  <si>
    <t>wel voor TTL</t>
  </si>
  <si>
    <t>niet voor profit</t>
  </si>
  <si>
    <t>tabel</t>
  </si>
  <si>
    <t>Profit (Q)</t>
  </si>
  <si>
    <t>TTL (Q)</t>
  </si>
  <si>
    <t>Risk (Q)</t>
  </si>
  <si>
    <t>Profit (G)</t>
  </si>
  <si>
    <t>TTL (G)</t>
  </si>
  <si>
    <t>Profit(G,N-1)</t>
  </si>
  <si>
    <t>TTL (G,N-1)</t>
  </si>
  <si>
    <t>hypothese</t>
  </si>
  <si>
    <t>gemiddeld spelerprofiel uit enquete (gericht op profit/TTL/geen risico) correleert met team resultaat</t>
  </si>
  <si>
    <t>acties in spel zijn consistent met hun label</t>
  </si>
  <si>
    <t>observaties (nog statistisch verantwoorden)</t>
  </si>
  <si>
    <t>niet statistisch sign.</t>
  </si>
  <si>
    <t>voor TTL sign.</t>
  </si>
  <si>
    <t>Verh.</t>
  </si>
  <si>
    <t>Legenda</t>
  </si>
  <si>
    <t>?</t>
  </si>
  <si>
    <t>maak scatterplot profit/TTL vs verhouding (evt. ook 1 met punt voor iedere ronde)</t>
  </si>
  <si>
    <t>anders alleen op 1 na laatste</t>
  </si>
  <si>
    <t>Risicoaversie</t>
  </si>
  <si>
    <t>Revenue risk</t>
  </si>
  <si>
    <t>TTL risk</t>
  </si>
  <si>
    <t>Rlast</t>
  </si>
  <si>
    <t>Correlation (N-1)</t>
  </si>
  <si>
    <t>Profit-TTL</t>
  </si>
  <si>
    <t>Expertise</t>
  </si>
  <si>
    <t>Per expertiseniveau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</si>
</sst>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0.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6"/>
      <color rgb="FF595959"/>
      <name val="Calibri"/>
      <family val="2"/>
    </font>
    <font>
      <sz val="10"/>
      <name val="Arial"/>
      <family val="2"/>
    </font>
    <font>
      <b val="true"/>
      <sz val="9"/>
      <color rgb="FF595959"/>
      <name val="Calibri"/>
      <family val="2"/>
    </font>
    <font>
      <b val="true"/>
      <sz val="14"/>
      <color rgb="FF595959"/>
      <name val="Calibri"/>
      <family val="2"/>
    </font>
    <font>
      <b val="true"/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600">
                <a:solidFill>
                  <a:srgbClr val="595959"/>
                </a:solidFill>
                <a:latin typeface="Calibri"/>
              </a:rPr>
              <a:t>Team Preference (R3)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0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0.133333333333333</c:v>
                </c:pt>
                <c:pt idx="2">
                  <c:v>0.633333333333333</c:v>
                </c:pt>
                <c:pt idx="3">
                  <c:v>0.283333333333333</c:v>
                </c:pt>
                <c:pt idx="4">
                  <c:v>0.833333333333333</c:v>
                </c:pt>
                <c:pt idx="5">
                  <c:v>0.183333333333333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0.75</c:v>
                </c:pt>
                <c:pt idx="11">
                  <c:v>0.2</c:v>
                </c:pt>
                <c:pt idx="12">
                  <c:v>0.716666666666667</c:v>
                </c:pt>
                <c:pt idx="13">
                  <c:v>0.266666666666667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</c:ser>
        <c:ser>
          <c:idx val="1"/>
          <c:order val="1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2</c:f>
              <c:numCache>
                <c:formatCode>General</c:formatCode>
                <c:ptCount val="16"/>
                <c:pt idx="0">
                  <c:v>0.333333333333333</c:v>
                </c:pt>
                <c:pt idx="1">
                  <c:v>0.833333333333333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6"/>
                <c:pt idx="0">
                  <c:v>0.5</c:v>
                </c:pt>
                <c:pt idx="1">
                  <c:v>0.75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4</c:f>
              <c:numCache>
                <c:formatCode>General</c:formatCode>
                <c:ptCount val="16"/>
                <c:pt idx="0">
                  <c:v>0.666666666666666</c:v>
                </c:pt>
                <c:pt idx="1">
                  <c:v>0.666666666666666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xVal>
          <c:yVal>
            <c:numRef>
              <c:f>3</c:f>
              <c:numCache>
                <c:formatCode>General</c:formatCode>
                <c:ptCount val="16"/>
                <c:pt idx="0">
                  <c:v>0.75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6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0.333333333333333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xVal>
          <c:yVal>
            <c:numRef>
              <c:f>5</c:f>
              <c:numCache>
                <c:formatCode>General</c:formatCode>
                <c:ptCount val="16"/>
                <c:pt idx="0">
                  <c:v>0.916666666666666</c:v>
                </c:pt>
                <c:pt idx="1">
                  <c:v>0.166666666666666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7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0.133333333333333</c:v>
                </c:pt>
                <c:pt idx="2">
                  <c:v>0.633333333333333</c:v>
                </c:pt>
                <c:pt idx="3">
                  <c:v>0.283333333333333</c:v>
                </c:pt>
                <c:pt idx="4">
                  <c:v>0.833333333333333</c:v>
                </c:pt>
                <c:pt idx="5">
                  <c:v>0.183333333333333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0.75</c:v>
                </c:pt>
                <c:pt idx="11">
                  <c:v>0.2</c:v>
                </c:pt>
                <c:pt idx="12">
                  <c:v>0.716666666666667</c:v>
                </c:pt>
                <c:pt idx="13">
                  <c:v>0.266666666666667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</c:ser>
        <c:ser>
          <c:idx val="5"/>
          <c:order val="5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8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0.133333333333333</c:v>
                </c:pt>
                <c:pt idx="2">
                  <c:v>0.633333333333333</c:v>
                </c:pt>
                <c:pt idx="3">
                  <c:v>0.283333333333333</c:v>
                </c:pt>
                <c:pt idx="4">
                  <c:v>0.833333333333333</c:v>
                </c:pt>
                <c:pt idx="5">
                  <c:v>0.183333333333333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0.75</c:v>
                </c:pt>
                <c:pt idx="11">
                  <c:v>0.2</c:v>
                </c:pt>
                <c:pt idx="12">
                  <c:v>0.716666666666667</c:v>
                </c:pt>
                <c:pt idx="13">
                  <c:v>0.266666666666667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</c:ser>
        <c:ser>
          <c:idx val="6"/>
          <c:order val="6"/>
          <c:spPr>
            <a:solidFill>
              <a:srgbClr val="9e480e"/>
            </a:solidFill>
            <a:ln w="25560">
              <a:solidFill>
                <a:srgbClr val="9e480e"/>
              </a:solidFill>
              <a:round/>
            </a:ln>
          </c:spPr>
          <c:marker>
            <c:size val="2"/>
          </c:marker>
          <c:smooth val="1"/>
          <c:xVal>
            <c:numRef>
              <c:f>9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0.133333333333333</c:v>
                </c:pt>
                <c:pt idx="2">
                  <c:v>0.633333333333333</c:v>
                </c:pt>
                <c:pt idx="3">
                  <c:v>0.283333333333333</c:v>
                </c:pt>
                <c:pt idx="4">
                  <c:v>0.833333333333333</c:v>
                </c:pt>
                <c:pt idx="5">
                  <c:v>0.183333333333333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0.75</c:v>
                </c:pt>
                <c:pt idx="11">
                  <c:v>0.2</c:v>
                </c:pt>
                <c:pt idx="12">
                  <c:v>0.716666666666667</c:v>
                </c:pt>
                <c:pt idx="13">
                  <c:v>0.266666666666667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</c:ser>
        <c:axId val="52625298"/>
        <c:axId val="96873043"/>
      </c:scatterChart>
      <c:valAx>
        <c:axId val="52625298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Revenue Strategy 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6873043"/>
        <c:crossesAt val="0"/>
      </c:valAx>
      <c:valAx>
        <c:axId val="9687304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TTL Strategy 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2625298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Verhouding vs winst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'Verhouding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uitkomst'!$C$2:$E$2</c:f>
              <c:numCache>
                <c:formatCode>General</c:formatCode>
                <c:ptCount val="3"/>
                <c:pt idx="0">
                  <c:v>2.5</c:v>
                </c:pt>
                <c:pt idx="1">
                  <c:v>4</c:v>
                </c:pt>
                <c:pt idx="2">
                  <c:v>5.2</c:v>
                </c:pt>
              </c:numCache>
            </c:numRef>
          </c:xVal>
          <c:yVal>
            <c:numRef>
              <c:f>'Verhouding versus uitkomst'!$C$3:$I$3</c:f>
              <c:numCache>
                <c:formatCode>General</c:formatCode>
                <c:ptCount val="7"/>
                <c:pt idx="0">
                  <c:v>13052.3333333333</c:v>
                </c:pt>
                <c:pt idx="1">
                  <c:v>17533</c:v>
                </c:pt>
                <c:pt idx="2">
                  <c:v>20039.3333333333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'Verhouding versus uitkomst'!$A$5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uitkomst'!$C$5:$I$5</c:f>
              <c:numCache>
                <c:formatCode>General</c:formatCode>
                <c:ptCount val="7"/>
                <c:pt idx="0">
                  <c:v>1.46153846153846</c:v>
                </c:pt>
                <c:pt idx="1">
                  <c:v>1.46153846153846</c:v>
                </c:pt>
                <c:pt idx="2">
                  <c:v>1.95454545454545</c:v>
                </c:pt>
                <c:pt idx="3">
                  <c:v>1.95454545454545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uitkomst'!$C$6:$I$6</c:f>
              <c:numCache>
                <c:formatCode>General</c:formatCode>
                <c:ptCount val="7"/>
                <c:pt idx="0">
                  <c:v>8157.66666666667</c:v>
                </c:pt>
                <c:pt idx="1">
                  <c:v>12464.3333333333</c:v>
                </c:pt>
                <c:pt idx="2">
                  <c:v>18199</c:v>
                </c:pt>
                <c:pt idx="3">
                  <c:v>20117.6666666667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'Verhouding versus uitkomst'!$A$8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uitkomst'!$C$8:$I$8</c:f>
              <c:numCache>
                <c:formatCode>General</c:formatCode>
                <c:ptCount val="7"/>
                <c:pt idx="0">
                  <c:v>2.5</c:v>
                </c:pt>
                <c:pt idx="1">
                  <c:v>2.5</c:v>
                </c:pt>
                <c:pt idx="2">
                  <c:v>4.9</c:v>
                </c:pt>
                <c:pt idx="3">
                  <c:v>5.33333333333333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uitkomst'!$C$9:$I$9</c:f>
              <c:numCache>
                <c:formatCode>General</c:formatCode>
                <c:ptCount val="7"/>
                <c:pt idx="0">
                  <c:v>16722</c:v>
                </c:pt>
                <c:pt idx="1">
                  <c:v>18537</c:v>
                </c:pt>
                <c:pt idx="2">
                  <c:v>20320</c:v>
                </c:pt>
                <c:pt idx="3">
                  <c:v>23138.6666666667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'Verhouding versus uitkomst'!$A$11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uitkomst'!$C$11:$I$11</c:f>
              <c:numCache>
                <c:formatCode>General</c:formatCode>
                <c:ptCount val="7"/>
                <c:pt idx="0">
                  <c:v>2.6875</c:v>
                </c:pt>
                <c:pt idx="1">
                  <c:v>0.75</c:v>
                </c:pt>
                <c:pt idx="2">
                  <c:v>0.909090909090909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uitkomst'!$C$12:$I$12</c:f>
              <c:numCache>
                <c:formatCode>General</c:formatCode>
                <c:ptCount val="7"/>
                <c:pt idx="0">
                  <c:v>19338.3333333333</c:v>
                </c:pt>
                <c:pt idx="1">
                  <c:v>16981</c:v>
                </c:pt>
                <c:pt idx="2">
                  <c:v>17352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'Verhouding versus uitkomst'!$A$14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uitkomst'!$C$14:$I$14</c:f>
              <c:numCache>
                <c:formatCode>General</c:formatCode>
                <c:ptCount val="7"/>
                <c:pt idx="0">
                  <c:v>1.21428571428571</c:v>
                </c:pt>
                <c:pt idx="1">
                  <c:v>1.20689655172414</c:v>
                </c:pt>
                <c:pt idx="2">
                  <c:v>1.2</c:v>
                </c:pt>
                <c:pt idx="3">
                  <c:v>1.44444444444444</c:v>
                </c:pt>
                <c:pt idx="4">
                  <c:v>1.44444444444444</c:v>
                </c:pt>
                <c:pt idx="5">
                  <c:v>1.75</c:v>
                </c:pt>
                <c:pt idx="6">
                  <c:v>2.76470588235294</c:v>
                </c:pt>
              </c:numCache>
            </c:numRef>
          </c:xVal>
          <c:yVal>
            <c:numRef>
              <c:f>'Verhouding versus uitkomst'!$C$15:$I$15</c:f>
              <c:numCache>
                <c:formatCode>General</c:formatCode>
                <c:ptCount val="7"/>
                <c:pt idx="0">
                  <c:v>18295</c:v>
                </c:pt>
                <c:pt idx="1">
                  <c:v>19964.3333333333</c:v>
                </c:pt>
                <c:pt idx="2">
                  <c:v>21026</c:v>
                </c:pt>
                <c:pt idx="3">
                  <c:v>22603</c:v>
                </c:pt>
                <c:pt idx="4">
                  <c:v>22518.3333333333</c:v>
                </c:pt>
                <c:pt idx="5">
                  <c:v>23090</c:v>
                </c:pt>
                <c:pt idx="6">
                  <c:v>24439</c:v>
                </c:pt>
              </c:numCache>
            </c:numRef>
          </c:yVal>
        </c:ser>
        <c:ser>
          <c:idx val="5"/>
          <c:order val="5"/>
          <c:tx>
            <c:strRef>
              <c:f>'Verhouding versus uitkomst'!$A$17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uitkomst'!$C$17:$I$17</c:f>
              <c:numCache>
                <c:formatCode>General</c:formatCode>
                <c:ptCount val="7"/>
                <c:pt idx="0">
                  <c:v>3</c:v>
                </c:pt>
                <c:pt idx="1">
                  <c:v>2.875</c:v>
                </c:pt>
                <c:pt idx="2">
                  <c:v>3.2</c:v>
                </c:pt>
                <c:pt idx="3">
                  <c:v>6.625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uitkomst'!$C$18:$I$18</c:f>
              <c:numCache>
                <c:formatCode>General</c:formatCode>
                <c:ptCount val="7"/>
                <c:pt idx="0">
                  <c:v>15590.6666666667</c:v>
                </c:pt>
                <c:pt idx="1">
                  <c:v>20845</c:v>
                </c:pt>
                <c:pt idx="2">
                  <c:v>23891.6666666667</c:v>
                </c:pt>
                <c:pt idx="3">
                  <c:v>23365.3333333333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'Verhouding versus uitkomst'!$A$20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uitkomst'!$C$20:$I$20</c:f>
              <c:numCache>
                <c:formatCode>General</c:formatCode>
                <c:ptCount val="7"/>
                <c:pt idx="0">
                  <c:v>4.25</c:v>
                </c:pt>
                <c:pt idx="1">
                  <c:v>2.2</c:v>
                </c:pt>
                <c:pt idx="2">
                  <c:v>2.58823529411765</c:v>
                </c:pt>
                <c:pt idx="3">
                  <c:v>2.26315789473684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uitkomst'!$C$21:$I$21</c:f>
              <c:numCache>
                <c:formatCode>General</c:formatCode>
                <c:ptCount val="7"/>
                <c:pt idx="0">
                  <c:v>8221.33333333333</c:v>
                </c:pt>
                <c:pt idx="1">
                  <c:v>19849.3333333333</c:v>
                </c:pt>
                <c:pt idx="2">
                  <c:v>24486.6666666667</c:v>
                </c:pt>
                <c:pt idx="3">
                  <c:v>23818.6666666667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34475024"/>
        <c:axId val="38190754"/>
      </c:scatterChart>
      <c:valAx>
        <c:axId val="344750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Winst/VVU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190754"/>
        <c:crossesAt val="0"/>
      </c:valAx>
      <c:valAx>
        <c:axId val="381907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Winst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4475024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Verhouding vs TTL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'Verhouding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uitkomst'!$C$2:$E$2</c:f>
              <c:numCache>
                <c:formatCode>General</c:formatCode>
                <c:ptCount val="3"/>
                <c:pt idx="0">
                  <c:v>2.5</c:v>
                </c:pt>
                <c:pt idx="1">
                  <c:v>4</c:v>
                </c:pt>
                <c:pt idx="2">
                  <c:v>5.2</c:v>
                </c:pt>
              </c:numCache>
            </c:numRef>
          </c:xVal>
          <c:yVal>
            <c:numRef>
              <c:f>'Verhouding versus uitkomst'!$C$4:$I$4</c:f>
              <c:numCache>
                <c:formatCode>General</c:formatCode>
                <c:ptCount val="7"/>
                <c:pt idx="0">
                  <c:v>32441.6666666667</c:v>
                </c:pt>
                <c:pt idx="1">
                  <c:v>25154.6666666667</c:v>
                </c:pt>
                <c:pt idx="2">
                  <c:v>31662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'Verhouding versus uitkomst'!$A$5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uitkomst'!$C$5:$I$5</c:f>
              <c:numCache>
                <c:formatCode>General</c:formatCode>
                <c:ptCount val="7"/>
                <c:pt idx="0">
                  <c:v>1.46153846153846</c:v>
                </c:pt>
                <c:pt idx="1">
                  <c:v>1.46153846153846</c:v>
                </c:pt>
                <c:pt idx="2">
                  <c:v>1.95454545454545</c:v>
                </c:pt>
                <c:pt idx="3">
                  <c:v>1.95454545454545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uitkomst'!$C$7:$I$7</c:f>
              <c:numCache>
                <c:formatCode>General</c:formatCode>
                <c:ptCount val="7"/>
                <c:pt idx="0">
                  <c:v>36651</c:v>
                </c:pt>
                <c:pt idx="1">
                  <c:v>24032</c:v>
                </c:pt>
                <c:pt idx="2">
                  <c:v>25561</c:v>
                </c:pt>
                <c:pt idx="3">
                  <c:v>24839.6666666667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'Verhouding versus uitkomst'!$A$8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uitkomst'!$C$8:$I$8</c:f>
              <c:numCache>
                <c:formatCode>General</c:formatCode>
                <c:ptCount val="7"/>
                <c:pt idx="0">
                  <c:v>2.5</c:v>
                </c:pt>
                <c:pt idx="1">
                  <c:v>2.5</c:v>
                </c:pt>
                <c:pt idx="2">
                  <c:v>4.9</c:v>
                </c:pt>
                <c:pt idx="3">
                  <c:v>5.33333333333333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uitkomst'!$C$10:$I$10</c:f>
              <c:numCache>
                <c:formatCode>General</c:formatCode>
                <c:ptCount val="7"/>
                <c:pt idx="0">
                  <c:v>32369</c:v>
                </c:pt>
                <c:pt idx="1">
                  <c:v>29603.3333333333</c:v>
                </c:pt>
                <c:pt idx="2">
                  <c:v>26468</c:v>
                </c:pt>
                <c:pt idx="3">
                  <c:v>25830.3333333333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'Verhouding versus uitkomst'!$A$11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uitkomst'!$C$11:$I$11</c:f>
              <c:numCache>
                <c:formatCode>General</c:formatCode>
                <c:ptCount val="7"/>
                <c:pt idx="0">
                  <c:v>2.6875</c:v>
                </c:pt>
                <c:pt idx="1">
                  <c:v>0.75</c:v>
                </c:pt>
                <c:pt idx="2">
                  <c:v>0.909090909090909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uitkomst'!$C$13:$I$13</c:f>
              <c:numCache>
                <c:formatCode>General</c:formatCode>
                <c:ptCount val="7"/>
                <c:pt idx="0">
                  <c:v>25704</c:v>
                </c:pt>
                <c:pt idx="1">
                  <c:v>15321</c:v>
                </c:pt>
                <c:pt idx="2">
                  <c:v>16845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'Verhouding versus uitkomst'!$A$14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uitkomst'!$C$14:$I$14</c:f>
              <c:numCache>
                <c:formatCode>General</c:formatCode>
                <c:ptCount val="7"/>
                <c:pt idx="0">
                  <c:v>1.21428571428571</c:v>
                </c:pt>
                <c:pt idx="1">
                  <c:v>1.20689655172414</c:v>
                </c:pt>
                <c:pt idx="2">
                  <c:v>1.2</c:v>
                </c:pt>
                <c:pt idx="3">
                  <c:v>1.44444444444444</c:v>
                </c:pt>
                <c:pt idx="4">
                  <c:v>1.44444444444444</c:v>
                </c:pt>
                <c:pt idx="5">
                  <c:v>1.75</c:v>
                </c:pt>
                <c:pt idx="6">
                  <c:v>2.76470588235294</c:v>
                </c:pt>
              </c:numCache>
            </c:numRef>
          </c:xVal>
          <c:yVal>
            <c:numRef>
              <c:f>'Verhouding versus uitkomst'!$C$16:$I$16</c:f>
              <c:numCache>
                <c:formatCode>General</c:formatCode>
                <c:ptCount val="7"/>
                <c:pt idx="0">
                  <c:v>22146.3333333333</c:v>
                </c:pt>
                <c:pt idx="1">
                  <c:v>19423.3333333333</c:v>
                </c:pt>
                <c:pt idx="2">
                  <c:v>18672.3333333333</c:v>
                </c:pt>
                <c:pt idx="3">
                  <c:v>19041</c:v>
                </c:pt>
                <c:pt idx="4">
                  <c:v>19422.3333333333</c:v>
                </c:pt>
                <c:pt idx="5">
                  <c:v>20357.3333333333</c:v>
                </c:pt>
                <c:pt idx="6">
                  <c:v>25561.6666666667</c:v>
                </c:pt>
              </c:numCache>
            </c:numRef>
          </c:yVal>
        </c:ser>
        <c:ser>
          <c:idx val="5"/>
          <c:order val="5"/>
          <c:tx>
            <c:strRef>
              <c:f>'Verhouding versus uitkomst'!$A$17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uitkomst'!$C$17:$I$17</c:f>
              <c:numCache>
                <c:formatCode>General</c:formatCode>
                <c:ptCount val="7"/>
                <c:pt idx="0">
                  <c:v>3</c:v>
                </c:pt>
                <c:pt idx="1">
                  <c:v>2.875</c:v>
                </c:pt>
                <c:pt idx="2">
                  <c:v>3.2</c:v>
                </c:pt>
                <c:pt idx="3">
                  <c:v>6.625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uitkomst'!$C$19:$I$19</c:f>
              <c:numCache>
                <c:formatCode>General</c:formatCode>
                <c:ptCount val="7"/>
                <c:pt idx="0">
                  <c:v>31989.6666666667</c:v>
                </c:pt>
                <c:pt idx="1">
                  <c:v>22498</c:v>
                </c:pt>
                <c:pt idx="2">
                  <c:v>23720</c:v>
                </c:pt>
                <c:pt idx="3">
                  <c:v>29439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'Verhouding versus uitkomst'!$A$20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uitkomst'!$C$20:$I$20</c:f>
              <c:numCache>
                <c:formatCode>General</c:formatCode>
                <c:ptCount val="7"/>
                <c:pt idx="0">
                  <c:v>4.25</c:v>
                </c:pt>
                <c:pt idx="1">
                  <c:v>2.2</c:v>
                </c:pt>
                <c:pt idx="2">
                  <c:v>2.58823529411765</c:v>
                </c:pt>
                <c:pt idx="3">
                  <c:v>2.26315789473684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'Verhouding versus uitkomst'!$C$22:$I$22</c:f>
              <c:numCache>
                <c:formatCode>General</c:formatCode>
                <c:ptCount val="7"/>
                <c:pt idx="0">
                  <c:v>40850.6666666667</c:v>
                </c:pt>
                <c:pt idx="1">
                  <c:v>21081</c:v>
                </c:pt>
                <c:pt idx="2">
                  <c:v>20597.3333333333</c:v>
                </c:pt>
                <c:pt idx="3">
                  <c:v>19339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29581386"/>
        <c:axId val="68587975"/>
      </c:scatterChart>
      <c:valAx>
        <c:axId val="295813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Winst/VVU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587975"/>
        <c:crossesAt val="0"/>
      </c:valAx>
      <c:valAx>
        <c:axId val="685879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TTL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9581386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Risk Aversion vs Worst-case Revenue Loss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Risico!$A$2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Risico!$C$2:$I$2</c:f>
              <c:numCache>
                <c:formatCode>General</c:formatCode>
                <c:ptCount val="7"/>
                <c:pt idx="0">
                  <c:v>0.25</c:v>
                </c:pt>
                <c:pt idx="1">
                  <c:v>0.15</c:v>
                </c:pt>
                <c:pt idx="2">
                  <c:v>0.166666666666667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Risico!$C$3:$I$3</c:f>
              <c:numCache>
                <c:formatCode>General</c:formatCode>
                <c:ptCount val="7"/>
                <c:pt idx="0">
                  <c:v>34933</c:v>
                </c:pt>
                <c:pt idx="1">
                  <c:v>42755</c:v>
                </c:pt>
                <c:pt idx="2">
                  <c:v>42794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Risico!$A$5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Risico!$C$5:$I$5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0.216666666666667</c:v>
                </c:pt>
                <c:pt idx="3">
                  <c:v>0.216666666666667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Risico!$C$6:$I$6</c:f>
              <c:numCache>
                <c:formatCode>General</c:formatCode>
                <c:ptCount val="7"/>
                <c:pt idx="0">
                  <c:v>39715</c:v>
                </c:pt>
                <c:pt idx="1">
                  <c:v>36161</c:v>
                </c:pt>
                <c:pt idx="2">
                  <c:v>37881</c:v>
                </c:pt>
                <c:pt idx="3">
                  <c:v>36786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Risico!$A$8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Risico!$C$8:$I$8</c:f>
              <c:numCache>
                <c:formatCode>General</c:formatCode>
                <c:ptCount val="7"/>
                <c:pt idx="0">
                  <c:v>0.216666666666667</c:v>
                </c:pt>
                <c:pt idx="1">
                  <c:v>0.216666666666667</c:v>
                </c:pt>
                <c:pt idx="2">
                  <c:v>0.216666666666667</c:v>
                </c:pt>
                <c:pt idx="3">
                  <c:v>0.25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Risico!$C$9:$I$9</c:f>
              <c:numCache>
                <c:formatCode>General</c:formatCode>
                <c:ptCount val="7"/>
                <c:pt idx="0">
                  <c:v>42606</c:v>
                </c:pt>
                <c:pt idx="1">
                  <c:v>41050</c:v>
                </c:pt>
                <c:pt idx="2">
                  <c:v>36933</c:v>
                </c:pt>
                <c:pt idx="3">
                  <c:v>34718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Risico!$A$11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Risico!$C$11:$I$11</c:f>
              <c:numCache>
                <c:formatCode>General</c:formatCode>
                <c:ptCount val="7"/>
                <c:pt idx="0">
                  <c:v>0.35</c:v>
                </c:pt>
                <c:pt idx="1">
                  <c:v>0.55</c:v>
                </c:pt>
                <c:pt idx="2">
                  <c:v>0.516666666666667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Risico!$C$12:$I$12</c:f>
              <c:numCache>
                <c:formatCode>General</c:formatCode>
                <c:ptCount val="7"/>
                <c:pt idx="0">
                  <c:v>27386</c:v>
                </c:pt>
                <c:pt idx="1">
                  <c:v>21141</c:v>
                </c:pt>
                <c:pt idx="2">
                  <c:v>22278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Risico!$A$14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Risico!$C$14:$I$14</c:f>
              <c:numCache>
                <c:formatCode>General</c:formatCode>
                <c:ptCount val="7"/>
                <c:pt idx="0">
                  <c:v>0.433333333333333</c:v>
                </c:pt>
                <c:pt idx="1">
                  <c:v>0.4</c:v>
                </c:pt>
                <c:pt idx="2">
                  <c:v>0.4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0.3</c:v>
                </c:pt>
                <c:pt idx="6">
                  <c:v>0.233333333333333</c:v>
                </c:pt>
              </c:numCache>
            </c:numRef>
          </c:xVal>
          <c:yVal>
            <c:numRef>
              <c:f>Risico!$C$15:$I$15</c:f>
              <c:numCache>
                <c:formatCode>General</c:formatCode>
                <c:ptCount val="7"/>
                <c:pt idx="0">
                  <c:v>24664</c:v>
                </c:pt>
                <c:pt idx="1">
                  <c:v>24738</c:v>
                </c:pt>
                <c:pt idx="2">
                  <c:v>24751</c:v>
                </c:pt>
                <c:pt idx="3">
                  <c:v>27822</c:v>
                </c:pt>
                <c:pt idx="4">
                  <c:v>28194</c:v>
                </c:pt>
                <c:pt idx="5">
                  <c:v>29446</c:v>
                </c:pt>
                <c:pt idx="6">
                  <c:v>32384</c:v>
                </c:pt>
              </c:numCache>
            </c:numRef>
          </c:yVal>
        </c:ser>
        <c:ser>
          <c:idx val="5"/>
          <c:order val="5"/>
          <c:tx>
            <c:strRef>
              <c:f>Risico!$A$17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Risico!$C$17:$I$17</c:f>
              <c:numCache>
                <c:formatCode>General</c:formatCode>
                <c:ptCount val="7"/>
                <c:pt idx="0">
                  <c:v>0.266666666666667</c:v>
                </c:pt>
                <c:pt idx="1">
                  <c:v>0.266666666666667</c:v>
                </c:pt>
                <c:pt idx="2">
                  <c:v>0.216666666666667</c:v>
                </c:pt>
                <c:pt idx="3">
                  <c:v>0.15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Risico!$C$18:$I$18</c:f>
              <c:numCache>
                <c:formatCode>General</c:formatCode>
                <c:ptCount val="7"/>
                <c:pt idx="0">
                  <c:v>36507</c:v>
                </c:pt>
                <c:pt idx="1">
                  <c:v>33123</c:v>
                </c:pt>
                <c:pt idx="2">
                  <c:v>34657</c:v>
                </c:pt>
                <c:pt idx="3">
                  <c:v>39701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Risico!$A$20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Risico!$C$20:$I$20</c:f>
              <c:numCache>
                <c:formatCode>General</c:formatCode>
                <c:ptCount val="7"/>
                <c:pt idx="0">
                  <c:v>0.183333333333333</c:v>
                </c:pt>
                <c:pt idx="1">
                  <c:v>0.333333333333333</c:v>
                </c:pt>
                <c:pt idx="2">
                  <c:v>0.35</c:v>
                </c:pt>
                <c:pt idx="3">
                  <c:v>0.366666666666667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Risico!$C$21:$I$21</c:f>
              <c:numCache>
                <c:formatCode>General</c:formatCode>
                <c:ptCount val="7"/>
                <c:pt idx="0">
                  <c:v>43198</c:v>
                </c:pt>
                <c:pt idx="1">
                  <c:v>28589</c:v>
                </c:pt>
                <c:pt idx="2">
                  <c:v>23381</c:v>
                </c:pt>
                <c:pt idx="3">
                  <c:v>22897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94504853"/>
        <c:axId val="53970741"/>
      </c:scatterChart>
      <c:valAx>
        <c:axId val="945048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Risk aversion</a:t>
                </a:r>
              </a:p>
            </c:rich>
          </c:tx>
          <c:layout/>
        </c:title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crossAx val="53970741"/>
        <c:crossesAt val="0"/>
      </c:valAx>
      <c:valAx>
        <c:axId val="53970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Revenue Loss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50485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Risk Aversion vs Worst-case TTL increase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Risico!$A$2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Risico!$C$2:$I$2</c:f>
              <c:numCache>
                <c:formatCode>General</c:formatCode>
                <c:ptCount val="7"/>
                <c:pt idx="0">
                  <c:v>0.25</c:v>
                </c:pt>
                <c:pt idx="1">
                  <c:v>0.15</c:v>
                </c:pt>
                <c:pt idx="2">
                  <c:v>0.166666666666667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Risico!$C$4:$I$4</c:f>
              <c:numCache>
                <c:formatCode>General</c:formatCode>
                <c:ptCount val="7"/>
                <c:pt idx="0">
                  <c:v>8600</c:v>
                </c:pt>
                <c:pt idx="1">
                  <c:v>11630</c:v>
                </c:pt>
                <c:pt idx="2">
                  <c:v>12153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Risico!$A$5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Risico!$C$5:$I$5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0.216666666666667</c:v>
                </c:pt>
                <c:pt idx="3">
                  <c:v>0.216666666666667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Risico!$C$7:$I$7</c:f>
              <c:numCache>
                <c:formatCode>General</c:formatCode>
                <c:ptCount val="7"/>
                <c:pt idx="0">
                  <c:v>10749</c:v>
                </c:pt>
                <c:pt idx="1">
                  <c:v>8946</c:v>
                </c:pt>
                <c:pt idx="2">
                  <c:v>8658</c:v>
                </c:pt>
                <c:pt idx="3">
                  <c:v>8483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Risico!$A$8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Risico!$C$8:$I$8</c:f>
              <c:numCache>
                <c:formatCode>General</c:formatCode>
                <c:ptCount val="7"/>
                <c:pt idx="0">
                  <c:v>0.216666666666667</c:v>
                </c:pt>
                <c:pt idx="1">
                  <c:v>0.216666666666667</c:v>
                </c:pt>
                <c:pt idx="2">
                  <c:v>0.216666666666667</c:v>
                </c:pt>
                <c:pt idx="3">
                  <c:v>0.25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Risico!$C$10:$I$10</c:f>
              <c:numCache>
                <c:formatCode>General</c:formatCode>
                <c:ptCount val="7"/>
                <c:pt idx="0">
                  <c:v>11712</c:v>
                </c:pt>
                <c:pt idx="1">
                  <c:v>10405</c:v>
                </c:pt>
                <c:pt idx="2">
                  <c:v>8763</c:v>
                </c:pt>
                <c:pt idx="3">
                  <c:v>8512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Risico!$A$11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Risico!$C$11:$I$11</c:f>
              <c:numCache>
                <c:formatCode>General</c:formatCode>
                <c:ptCount val="7"/>
                <c:pt idx="0">
                  <c:v>0.35</c:v>
                </c:pt>
                <c:pt idx="1">
                  <c:v>0.55</c:v>
                </c:pt>
                <c:pt idx="2">
                  <c:v>0.516666666666667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Risico!$C$13:$I$13</c:f>
              <c:numCache>
                <c:formatCode>General</c:formatCode>
                <c:ptCount val="7"/>
                <c:pt idx="0">
                  <c:v>6396</c:v>
                </c:pt>
                <c:pt idx="1">
                  <c:v>3183</c:v>
                </c:pt>
                <c:pt idx="2">
                  <c:v>3762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Risico!$A$14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Risico!$C$14:$I$14</c:f>
              <c:numCache>
                <c:formatCode>General</c:formatCode>
                <c:ptCount val="7"/>
                <c:pt idx="0">
                  <c:v>0.433333333333333</c:v>
                </c:pt>
                <c:pt idx="1">
                  <c:v>0.4</c:v>
                </c:pt>
                <c:pt idx="2">
                  <c:v>0.4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0.3</c:v>
                </c:pt>
                <c:pt idx="6">
                  <c:v>0.233333333333333</c:v>
                </c:pt>
              </c:numCache>
            </c:numRef>
          </c:xVal>
          <c:yVal>
            <c:numRef>
              <c:f>Risico!$C$16:$I$16</c:f>
              <c:numCache>
                <c:formatCode>General</c:formatCode>
                <c:ptCount val="7"/>
                <c:pt idx="0">
                  <c:v>4861</c:v>
                </c:pt>
                <c:pt idx="1">
                  <c:v>4273</c:v>
                </c:pt>
                <c:pt idx="2">
                  <c:v>4129</c:v>
                </c:pt>
                <c:pt idx="3">
                  <c:v>4809</c:v>
                </c:pt>
                <c:pt idx="4">
                  <c:v>5026</c:v>
                </c:pt>
                <c:pt idx="5">
                  <c:v>5551</c:v>
                </c:pt>
                <c:pt idx="6">
                  <c:v>7382</c:v>
                </c:pt>
              </c:numCache>
            </c:numRef>
          </c:yVal>
        </c:ser>
        <c:ser>
          <c:idx val="5"/>
          <c:order val="5"/>
          <c:tx>
            <c:strRef>
              <c:f>Risico!$A$17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Risico!$C$17:$I$17</c:f>
              <c:numCache>
                <c:formatCode>General</c:formatCode>
                <c:ptCount val="7"/>
                <c:pt idx="0">
                  <c:v>0.266666666666667</c:v>
                </c:pt>
                <c:pt idx="1">
                  <c:v>0.266666666666667</c:v>
                </c:pt>
                <c:pt idx="2">
                  <c:v>0.216666666666667</c:v>
                </c:pt>
                <c:pt idx="3">
                  <c:v>0.15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Risico!$C$19:$I$19</c:f>
              <c:numCache>
                <c:formatCode>General</c:formatCode>
                <c:ptCount val="7"/>
                <c:pt idx="0">
                  <c:v>9476</c:v>
                </c:pt>
                <c:pt idx="1">
                  <c:v>6798</c:v>
                </c:pt>
                <c:pt idx="2">
                  <c:v>7185</c:v>
                </c:pt>
                <c:pt idx="3">
                  <c:v>10473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Risico!$A$20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Risico!$C$20:$I$20</c:f>
              <c:numCache>
                <c:formatCode>General</c:formatCode>
                <c:ptCount val="7"/>
                <c:pt idx="0">
                  <c:v>0.183333333333333</c:v>
                </c:pt>
                <c:pt idx="1">
                  <c:v>0.333333333333333</c:v>
                </c:pt>
                <c:pt idx="2">
                  <c:v>0.35</c:v>
                </c:pt>
                <c:pt idx="3">
                  <c:v>0.366666666666667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Risico!$C$22:$I$22</c:f>
              <c:numCache>
                <c:formatCode>General</c:formatCode>
                <c:ptCount val="7"/>
                <c:pt idx="0">
                  <c:v>11951</c:v>
                </c:pt>
                <c:pt idx="1">
                  <c:v>5787</c:v>
                </c:pt>
                <c:pt idx="2">
                  <c:v>3934</c:v>
                </c:pt>
                <c:pt idx="3">
                  <c:v>3852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47092710"/>
        <c:axId val="79493481"/>
      </c:scatterChart>
      <c:valAx>
        <c:axId val="470927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Risk aversion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9493481"/>
        <c:crossesAt val="0"/>
      </c:valAx>
      <c:valAx>
        <c:axId val="79493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TTL increase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7092710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yVal>
            <c:numRef>
              <c:f>0</c:f>
              <c:numCache>
                <c:formatCode>General</c:formatCode>
                <c:ptCount val="1"/>
                <c:pt idx="0">
                  <c:v>20039.3333333333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yVal>
            <c:numRef>
              <c:f>1</c:f>
              <c:numCache>
                <c:formatCode>General</c:formatCode>
                <c:ptCount val="1"/>
                <c:pt idx="0">
                  <c:v>20117.6666666667</c:v>
                </c:pt>
              </c:numCache>
            </c:numRef>
          </c:yVal>
        </c:ser>
        <c:ser>
          <c:idx val="2"/>
          <c:order val="2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yVal>
            <c:numRef>
              <c:f>2</c:f>
              <c:numCache>
                <c:formatCode>General</c:formatCode>
                <c:ptCount val="1"/>
                <c:pt idx="0">
                  <c:v>23138.6666666667</c:v>
                </c:pt>
              </c:numCache>
            </c:numRef>
          </c:yVal>
        </c:ser>
        <c:ser>
          <c:idx val="3"/>
          <c:order val="3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4</c:f>
              <c:numCache>
                <c:formatCode>General</c:formatCode>
                <c:ptCount val="1"/>
                <c:pt idx="0">
                  <c:v>0.45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1"/>
                <c:pt idx="0">
                  <c:v>17352</c:v>
                </c:pt>
              </c:numCache>
            </c:numRef>
          </c:yVal>
        </c:ser>
        <c:ser>
          <c:idx val="4"/>
          <c:order val="4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6</c:f>
              <c:numCache>
                <c:formatCode>General</c:formatCode>
                <c:ptCount val="1"/>
                <c:pt idx="0">
                  <c:v>0.45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1"/>
                <c:pt idx="0">
                  <c:v>24439</c:v>
                </c:pt>
              </c:numCache>
            </c:numRef>
          </c:yVal>
        </c:ser>
        <c:ser>
          <c:idx val="5"/>
          <c:order val="5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8</c:f>
              <c:numCache>
                <c:formatCode>General</c:formatCode>
                <c:ptCount val="1"/>
                <c:pt idx="0">
                  <c:v>0.45</c:v>
                </c:pt>
              </c:numCache>
            </c:numRef>
          </c:xVal>
          <c:yVal>
            <c:numRef>
              <c:f>7</c:f>
              <c:numCache>
                <c:formatCode>General</c:formatCode>
                <c:ptCount val="1"/>
                <c:pt idx="0">
                  <c:v>23365.3333333333</c:v>
                </c:pt>
              </c:numCache>
            </c:numRef>
          </c:yVal>
        </c:ser>
        <c:ser>
          <c:idx val="6"/>
          <c:order val="6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10</c:f>
              <c:numCache>
                <c:formatCode>General</c:formatCode>
                <c:ptCount val="1"/>
                <c:pt idx="0">
                  <c:v>0.45</c:v>
                </c:pt>
              </c:numCache>
            </c:numRef>
          </c:xVal>
          <c:yVal>
            <c:numRef>
              <c:f>9</c:f>
              <c:numCache>
                <c:formatCode>General</c:formatCode>
                <c:ptCount val="1"/>
                <c:pt idx="0">
                  <c:v>23818.6666666667</c:v>
                </c:pt>
              </c:numCache>
            </c:numRef>
          </c:yVal>
        </c:ser>
        <c:axId val="31409043"/>
        <c:axId val="99459595"/>
      </c:scatterChart>
      <c:valAx>
        <c:axId val="314090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Winst/VVU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9459595"/>
        <c:crossesAt val="0"/>
      </c:valAx>
      <c:valAx>
        <c:axId val="994595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Winst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40904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Profitscore vs profit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'Teamprofiel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uitkomst'!$C$2:$I$2</c:f>
              <c:numCache>
                <c:formatCode>General</c:formatCode>
                <c:ptCount val="7"/>
                <c:pt idx="0">
                  <c:v>0.75</c:v>
                </c:pt>
                <c:pt idx="1">
                  <c:v>0.866666666666667</c:v>
                </c:pt>
                <c:pt idx="2">
                  <c:v>0.866666666666667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uitkomst'!$C$4:$I$4</c:f>
              <c:numCache>
                <c:formatCode>General</c:formatCode>
                <c:ptCount val="7"/>
                <c:pt idx="0">
                  <c:v>13052.3333333333</c:v>
                </c:pt>
                <c:pt idx="1">
                  <c:v>17533</c:v>
                </c:pt>
                <c:pt idx="2">
                  <c:v>20039.3333333333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'Teamprofiel versus uitkomst'!$A$7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uitkomst'!$C$7:$I$7</c:f>
              <c:numCache>
                <c:formatCode>General</c:formatCode>
                <c:ptCount val="7"/>
                <c:pt idx="0">
                  <c:v>0.633333333333333</c:v>
                </c:pt>
                <c:pt idx="1">
                  <c:v>0.633333333333333</c:v>
                </c:pt>
                <c:pt idx="2">
                  <c:v>0.716666666666667</c:v>
                </c:pt>
                <c:pt idx="3">
                  <c:v>0.716666666666667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uitkomst'!$C$9:$I$9</c:f>
              <c:numCache>
                <c:formatCode>General</c:formatCode>
                <c:ptCount val="7"/>
                <c:pt idx="0">
                  <c:v>8157.66666666667</c:v>
                </c:pt>
                <c:pt idx="1">
                  <c:v>12464.3333333333</c:v>
                </c:pt>
                <c:pt idx="2">
                  <c:v>18199</c:v>
                </c:pt>
                <c:pt idx="3">
                  <c:v>20117.6666666667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'Teamprofiel versus uitkomst'!$A$12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uitkomst'!$C$12:$I$12</c:f>
              <c:numCache>
                <c:formatCode>General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0.816666666666667</c:v>
                </c:pt>
                <c:pt idx="3">
                  <c:v>0.8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uitkomst'!$C$14:$I$14</c:f>
              <c:numCache>
                <c:formatCode>General</c:formatCode>
                <c:ptCount val="7"/>
                <c:pt idx="0">
                  <c:v>16722</c:v>
                </c:pt>
                <c:pt idx="1">
                  <c:v>18537</c:v>
                </c:pt>
                <c:pt idx="2">
                  <c:v>20320</c:v>
                </c:pt>
                <c:pt idx="3">
                  <c:v>23138.6666666667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'Teamprofiel versus uitkomst'!$A$17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uitkomst'!$C$17:$I$17</c:f>
              <c:numCache>
                <c:formatCode>General</c:formatCode>
                <c:ptCount val="7"/>
                <c:pt idx="0">
                  <c:v>0.716666666666667</c:v>
                </c:pt>
                <c:pt idx="1">
                  <c:v>0.45</c:v>
                </c:pt>
                <c:pt idx="2">
                  <c:v>0.5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uitkomst'!$C$19:$I$19</c:f>
              <c:numCache>
                <c:formatCode>General</c:formatCode>
                <c:ptCount val="7"/>
                <c:pt idx="0">
                  <c:v>19338.3333333333</c:v>
                </c:pt>
                <c:pt idx="1">
                  <c:v>16981</c:v>
                </c:pt>
                <c:pt idx="2">
                  <c:v>17352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'Teamprofiel versus uitkomst'!$A$22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uitkomst'!$C$22:$I$22</c:f>
              <c:numCache>
                <c:formatCode>General</c:formatCode>
                <c:ptCount val="7"/>
                <c:pt idx="0">
                  <c:v>0.566666666666667</c:v>
                </c:pt>
                <c:pt idx="1">
                  <c:v>0.583333333333333</c:v>
                </c:pt>
                <c:pt idx="2">
                  <c:v>0.6</c:v>
                </c:pt>
                <c:pt idx="3">
                  <c:v>0.65</c:v>
                </c:pt>
                <c:pt idx="4">
                  <c:v>0.65</c:v>
                </c:pt>
                <c:pt idx="5">
                  <c:v>0.7</c:v>
                </c:pt>
                <c:pt idx="6">
                  <c:v>0.783333333333333</c:v>
                </c:pt>
              </c:numCache>
            </c:numRef>
          </c:xVal>
          <c:yVal>
            <c:numRef>
              <c:f>'Teamprofiel versus uitkomst'!$C$24:$I$24</c:f>
              <c:numCache>
                <c:formatCode>General</c:formatCode>
                <c:ptCount val="7"/>
                <c:pt idx="0">
                  <c:v>18295</c:v>
                </c:pt>
                <c:pt idx="1">
                  <c:v>19964.3333333333</c:v>
                </c:pt>
                <c:pt idx="2">
                  <c:v>21026</c:v>
                </c:pt>
                <c:pt idx="3">
                  <c:v>22603</c:v>
                </c:pt>
                <c:pt idx="4">
                  <c:v>22518.3333333333</c:v>
                </c:pt>
                <c:pt idx="5">
                  <c:v>23090</c:v>
                </c:pt>
                <c:pt idx="6">
                  <c:v>24439</c:v>
                </c:pt>
              </c:numCache>
            </c:numRef>
          </c:yVal>
        </c:ser>
        <c:ser>
          <c:idx val="5"/>
          <c:order val="5"/>
          <c:tx>
            <c:strRef>
              <c:f>'Teamprofiel versus uitkomst'!$A$27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uitkomst'!$C$27:$I$27</c:f>
              <c:numCache>
                <c:formatCode>General</c:formatCode>
                <c:ptCount val="7"/>
                <c:pt idx="0">
                  <c:v>0.75</c:v>
                </c:pt>
                <c:pt idx="1">
                  <c:v>0.766666666666667</c:v>
                </c:pt>
                <c:pt idx="2">
                  <c:v>0.8</c:v>
                </c:pt>
                <c:pt idx="3">
                  <c:v>0.883333333333333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uitkomst'!$C$29:$I$29</c:f>
              <c:numCache>
                <c:formatCode>General</c:formatCode>
                <c:ptCount val="7"/>
                <c:pt idx="0">
                  <c:v>15590.6666666667</c:v>
                </c:pt>
                <c:pt idx="1">
                  <c:v>20845</c:v>
                </c:pt>
                <c:pt idx="2">
                  <c:v>23891.6666666667</c:v>
                </c:pt>
                <c:pt idx="3">
                  <c:v>23365.3333333333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'Teamprofiel versus uitkomst'!$A$32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uitkomst'!$C$32:$I$32</c:f>
              <c:numCache>
                <c:formatCode>General</c:formatCode>
                <c:ptCount val="7"/>
                <c:pt idx="0">
                  <c:v>0.85</c:v>
                </c:pt>
                <c:pt idx="1">
                  <c:v>0.733333333333333</c:v>
                </c:pt>
                <c:pt idx="2">
                  <c:v>0.733333333333333</c:v>
                </c:pt>
                <c:pt idx="3">
                  <c:v>0.716666666666667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uitkomst'!$C$34:$I$34</c:f>
              <c:numCache>
                <c:formatCode>General</c:formatCode>
                <c:ptCount val="7"/>
                <c:pt idx="0">
                  <c:v>8221.33333333333</c:v>
                </c:pt>
                <c:pt idx="1">
                  <c:v>19849.3333333333</c:v>
                </c:pt>
                <c:pt idx="2">
                  <c:v>24486.6666666667</c:v>
                </c:pt>
                <c:pt idx="3">
                  <c:v>23818.6666666667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59603668"/>
        <c:axId val="39109543"/>
      </c:scatterChart>
      <c:valAx>
        <c:axId val="596036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Profitscore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109543"/>
        <c:crossesAt val="0"/>
      </c:valAx>
      <c:valAx>
        <c:axId val="391095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Profit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9603668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Winstscore vs TTL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'Teamprofiel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uitkomst'!$C$2:$I$2</c:f>
              <c:numCache>
                <c:formatCode>General</c:formatCode>
                <c:ptCount val="7"/>
                <c:pt idx="0">
                  <c:v>0.75</c:v>
                </c:pt>
                <c:pt idx="1">
                  <c:v>0.866666666666667</c:v>
                </c:pt>
                <c:pt idx="2">
                  <c:v>0.866666666666667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uitkomst'!$C$5:$I$5</c:f>
              <c:numCache>
                <c:formatCode>General</c:formatCode>
                <c:ptCount val="7"/>
                <c:pt idx="0">
                  <c:v>32441.6666666667</c:v>
                </c:pt>
                <c:pt idx="1">
                  <c:v>25154.6666666667</c:v>
                </c:pt>
                <c:pt idx="2">
                  <c:v>31662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'Teamprofiel versus uitkomst'!$A$7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uitkomst'!$C$7:$I$7</c:f>
              <c:numCache>
                <c:formatCode>General</c:formatCode>
                <c:ptCount val="7"/>
                <c:pt idx="0">
                  <c:v>0.633333333333333</c:v>
                </c:pt>
                <c:pt idx="1">
                  <c:v>0.633333333333333</c:v>
                </c:pt>
                <c:pt idx="2">
                  <c:v>0.716666666666667</c:v>
                </c:pt>
                <c:pt idx="3">
                  <c:v>0.716666666666667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uitkomst'!$C$10:$I$10</c:f>
              <c:numCache>
                <c:formatCode>General</c:formatCode>
                <c:ptCount val="7"/>
                <c:pt idx="0">
                  <c:v>36651</c:v>
                </c:pt>
                <c:pt idx="1">
                  <c:v>24032</c:v>
                </c:pt>
                <c:pt idx="2">
                  <c:v>25561</c:v>
                </c:pt>
                <c:pt idx="3">
                  <c:v>24839.6666666667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'Teamprofiel versus uitkomst'!$A$12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uitkomst'!$C$12:$I$12</c:f>
              <c:numCache>
                <c:formatCode>General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0.816666666666667</c:v>
                </c:pt>
                <c:pt idx="3">
                  <c:v>0.8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uitkomst'!$C$15:$I$15</c:f>
              <c:numCache>
                <c:formatCode>General</c:formatCode>
                <c:ptCount val="7"/>
                <c:pt idx="0">
                  <c:v>32369</c:v>
                </c:pt>
                <c:pt idx="1">
                  <c:v>29603.3333333333</c:v>
                </c:pt>
                <c:pt idx="2">
                  <c:v>26468</c:v>
                </c:pt>
                <c:pt idx="3">
                  <c:v>25830.3333333333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'Teamprofiel versus uitkomst'!$A$17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uitkomst'!$C$17:$I$17</c:f>
              <c:numCache>
                <c:formatCode>General</c:formatCode>
                <c:ptCount val="7"/>
                <c:pt idx="0">
                  <c:v>0.716666666666667</c:v>
                </c:pt>
                <c:pt idx="1">
                  <c:v>0.45</c:v>
                </c:pt>
                <c:pt idx="2">
                  <c:v>0.5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uitkomst'!$C$20:$I$20</c:f>
              <c:numCache>
                <c:formatCode>General</c:formatCode>
                <c:ptCount val="7"/>
                <c:pt idx="0">
                  <c:v>25704</c:v>
                </c:pt>
                <c:pt idx="1">
                  <c:v>15321</c:v>
                </c:pt>
                <c:pt idx="2">
                  <c:v>16845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'Teamprofiel versus uitkomst'!$A$22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uitkomst'!$C$22:$I$22</c:f>
              <c:numCache>
                <c:formatCode>General</c:formatCode>
                <c:ptCount val="7"/>
                <c:pt idx="0">
                  <c:v>0.566666666666667</c:v>
                </c:pt>
                <c:pt idx="1">
                  <c:v>0.583333333333333</c:v>
                </c:pt>
                <c:pt idx="2">
                  <c:v>0.6</c:v>
                </c:pt>
                <c:pt idx="3">
                  <c:v>0.65</c:v>
                </c:pt>
                <c:pt idx="4">
                  <c:v>0.65</c:v>
                </c:pt>
                <c:pt idx="5">
                  <c:v>0.7</c:v>
                </c:pt>
                <c:pt idx="6">
                  <c:v>0.783333333333333</c:v>
                </c:pt>
              </c:numCache>
            </c:numRef>
          </c:xVal>
          <c:yVal>
            <c:numRef>
              <c:f>'Teamprofiel versus uitkomst'!$C$25:$I$25</c:f>
              <c:numCache>
                <c:formatCode>General</c:formatCode>
                <c:ptCount val="7"/>
                <c:pt idx="0">
                  <c:v>22146.3333333333</c:v>
                </c:pt>
                <c:pt idx="1">
                  <c:v>19423.3333333333</c:v>
                </c:pt>
                <c:pt idx="2">
                  <c:v>18672.3333333333</c:v>
                </c:pt>
                <c:pt idx="3">
                  <c:v>19041</c:v>
                </c:pt>
                <c:pt idx="4">
                  <c:v>19422.3333333333</c:v>
                </c:pt>
                <c:pt idx="5">
                  <c:v>20357.3333333333</c:v>
                </c:pt>
                <c:pt idx="6">
                  <c:v>25561.6666666667</c:v>
                </c:pt>
              </c:numCache>
            </c:numRef>
          </c:yVal>
        </c:ser>
        <c:ser>
          <c:idx val="5"/>
          <c:order val="5"/>
          <c:tx>
            <c:strRef>
              <c:f>'Teamprofiel versus uitkomst'!$A$27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uitkomst'!$C$27:$I$27</c:f>
              <c:numCache>
                <c:formatCode>General</c:formatCode>
                <c:ptCount val="7"/>
                <c:pt idx="0">
                  <c:v>0.75</c:v>
                </c:pt>
                <c:pt idx="1">
                  <c:v>0.766666666666667</c:v>
                </c:pt>
                <c:pt idx="2">
                  <c:v>0.8</c:v>
                </c:pt>
                <c:pt idx="3">
                  <c:v>0.883333333333333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uitkomst'!$C$30:$I$30</c:f>
              <c:numCache>
                <c:formatCode>General</c:formatCode>
                <c:ptCount val="7"/>
                <c:pt idx="0">
                  <c:v>31989.6666666667</c:v>
                </c:pt>
                <c:pt idx="1">
                  <c:v>22498</c:v>
                </c:pt>
                <c:pt idx="2">
                  <c:v>23720</c:v>
                </c:pt>
                <c:pt idx="3">
                  <c:v>29439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'Teamprofiel versus uitkomst'!$A$32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uitkomst'!$C$32:$I$32</c:f>
              <c:numCache>
                <c:formatCode>General</c:formatCode>
                <c:ptCount val="7"/>
                <c:pt idx="0">
                  <c:v>0.85</c:v>
                </c:pt>
                <c:pt idx="1">
                  <c:v>0.733333333333333</c:v>
                </c:pt>
                <c:pt idx="2">
                  <c:v>0.733333333333333</c:v>
                </c:pt>
                <c:pt idx="3">
                  <c:v>0.716666666666667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uitkomst'!$C$35:$I$35</c:f>
              <c:numCache>
                <c:formatCode>General</c:formatCode>
                <c:ptCount val="7"/>
                <c:pt idx="0">
                  <c:v>40850.6666666667</c:v>
                </c:pt>
                <c:pt idx="1">
                  <c:v>21081</c:v>
                </c:pt>
                <c:pt idx="2">
                  <c:v>20597.3333333333</c:v>
                </c:pt>
                <c:pt idx="3">
                  <c:v>19339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58936853"/>
        <c:axId val="12228966"/>
      </c:scatterChart>
      <c:valAx>
        <c:axId val="589368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Winstscore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228966"/>
        <c:crossesAt val="0"/>
      </c:valAx>
      <c:valAx>
        <c:axId val="122289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TTL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893685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TTL Score vs TTL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'Teamprofiel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uitkomst'!$C$3:$I$3</c:f>
              <c:numCache>
                <c:formatCode>General</c:formatCode>
                <c:ptCount val="7"/>
                <c:pt idx="0">
                  <c:v>0.3</c:v>
                </c:pt>
                <c:pt idx="1">
                  <c:v>0.216666666666667</c:v>
                </c:pt>
                <c:pt idx="2">
                  <c:v>0.166666666666667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uitkomst'!$C$5:$I$5</c:f>
              <c:numCache>
                <c:formatCode>General</c:formatCode>
                <c:ptCount val="7"/>
                <c:pt idx="0">
                  <c:v>32441.6666666667</c:v>
                </c:pt>
                <c:pt idx="1">
                  <c:v>25154.6666666667</c:v>
                </c:pt>
                <c:pt idx="2">
                  <c:v>31662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'Teamprofiel versus uitkomst'!$A$7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uitkomst'!$C$8:$I$8</c:f>
              <c:numCache>
                <c:formatCode>General</c:formatCode>
                <c:ptCount val="7"/>
                <c:pt idx="0">
                  <c:v>0.433333333333333</c:v>
                </c:pt>
                <c:pt idx="1">
                  <c:v>0.433333333333333</c:v>
                </c:pt>
                <c:pt idx="2">
                  <c:v>0.366666666666667</c:v>
                </c:pt>
                <c:pt idx="3">
                  <c:v>0.366666666666667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uitkomst'!$C$10:$I$10</c:f>
              <c:numCache>
                <c:formatCode>General</c:formatCode>
                <c:ptCount val="7"/>
                <c:pt idx="0">
                  <c:v>36651</c:v>
                </c:pt>
                <c:pt idx="1">
                  <c:v>24032</c:v>
                </c:pt>
                <c:pt idx="2">
                  <c:v>25561</c:v>
                </c:pt>
                <c:pt idx="3">
                  <c:v>24839.6666666667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'Teamprofiel versus uitkomst'!$A$12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uitkomst'!$C$13:$I$13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0.166666666666667</c:v>
                </c:pt>
                <c:pt idx="3">
                  <c:v>0.15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uitkomst'!$C$15:$I$15</c:f>
              <c:numCache>
                <c:formatCode>General</c:formatCode>
                <c:ptCount val="7"/>
                <c:pt idx="0">
                  <c:v>32369</c:v>
                </c:pt>
                <c:pt idx="1">
                  <c:v>29603.3333333333</c:v>
                </c:pt>
                <c:pt idx="2">
                  <c:v>26468</c:v>
                </c:pt>
                <c:pt idx="3">
                  <c:v>25830.3333333333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'Teamprofiel versus uitkomst'!$A$17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uitkomst'!$C$18:$I$18</c:f>
              <c:numCache>
                <c:formatCode>General</c:formatCode>
                <c:ptCount val="7"/>
                <c:pt idx="0">
                  <c:v>0.266666666666667</c:v>
                </c:pt>
                <c:pt idx="1">
                  <c:v>0.6</c:v>
                </c:pt>
                <c:pt idx="2">
                  <c:v>0.55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uitkomst'!$C$20:$I$20</c:f>
              <c:numCache>
                <c:formatCode>General</c:formatCode>
                <c:ptCount val="7"/>
                <c:pt idx="0">
                  <c:v>25704</c:v>
                </c:pt>
                <c:pt idx="1">
                  <c:v>15321</c:v>
                </c:pt>
                <c:pt idx="2">
                  <c:v>16845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'Teamprofiel versus uitkomst'!$A$22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uitkomst'!$C$23:$I$23</c:f>
              <c:numCache>
                <c:formatCode>General</c:formatCode>
                <c:ptCount val="7"/>
                <c:pt idx="0">
                  <c:v>0.466666666666667</c:v>
                </c:pt>
                <c:pt idx="1">
                  <c:v>0.483333333333333</c:v>
                </c:pt>
                <c:pt idx="2">
                  <c:v>0.5</c:v>
                </c:pt>
                <c:pt idx="3">
                  <c:v>0.45</c:v>
                </c:pt>
                <c:pt idx="4">
                  <c:v>0.45</c:v>
                </c:pt>
                <c:pt idx="5">
                  <c:v>0.4</c:v>
                </c:pt>
                <c:pt idx="6">
                  <c:v>0.283333333333333</c:v>
                </c:pt>
              </c:numCache>
            </c:numRef>
          </c:xVal>
          <c:yVal>
            <c:numRef>
              <c:f>'Teamprofiel versus uitkomst'!$C$25:$I$25</c:f>
              <c:numCache>
                <c:formatCode>General</c:formatCode>
                <c:ptCount val="7"/>
                <c:pt idx="0">
                  <c:v>22146.3333333333</c:v>
                </c:pt>
                <c:pt idx="1">
                  <c:v>19423.3333333333</c:v>
                </c:pt>
                <c:pt idx="2">
                  <c:v>18672.3333333333</c:v>
                </c:pt>
                <c:pt idx="3">
                  <c:v>19041</c:v>
                </c:pt>
                <c:pt idx="4">
                  <c:v>19422.3333333333</c:v>
                </c:pt>
                <c:pt idx="5">
                  <c:v>20357.3333333333</c:v>
                </c:pt>
                <c:pt idx="6">
                  <c:v>25561.6666666667</c:v>
                </c:pt>
              </c:numCache>
            </c:numRef>
          </c:yVal>
        </c:ser>
        <c:ser>
          <c:idx val="5"/>
          <c:order val="5"/>
          <c:tx>
            <c:strRef>
              <c:f>'Teamprofiel versus uitkomst'!$A$27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uitkomst'!$C$28:$I$28</c:f>
              <c:numCache>
                <c:formatCode>General</c:formatCode>
                <c:ptCount val="7"/>
                <c:pt idx="0">
                  <c:v>0.25</c:v>
                </c:pt>
                <c:pt idx="1">
                  <c:v>0.266666666666667</c:v>
                </c:pt>
                <c:pt idx="2">
                  <c:v>0.25</c:v>
                </c:pt>
                <c:pt idx="3">
                  <c:v>0.133333333333333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uitkomst'!$C$30:$I$30</c:f>
              <c:numCache>
                <c:formatCode>General</c:formatCode>
                <c:ptCount val="7"/>
                <c:pt idx="0">
                  <c:v>31989.6666666667</c:v>
                </c:pt>
                <c:pt idx="1">
                  <c:v>22498</c:v>
                </c:pt>
                <c:pt idx="2">
                  <c:v>23720</c:v>
                </c:pt>
                <c:pt idx="3">
                  <c:v>29439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'Teamprofiel versus uitkomst'!$A$32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uitkomst'!$C$33:$I$33</c:f>
              <c:numCache>
                <c:formatCode>General</c:formatCode>
                <c:ptCount val="7"/>
                <c:pt idx="0">
                  <c:v>0.2</c:v>
                </c:pt>
                <c:pt idx="1">
                  <c:v>0.333333333333333</c:v>
                </c:pt>
                <c:pt idx="2">
                  <c:v>0.283333333333333</c:v>
                </c:pt>
                <c:pt idx="3">
                  <c:v>0.316666666666667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uitkomst'!$C$35:$I$35</c:f>
              <c:numCache>
                <c:formatCode>General</c:formatCode>
                <c:ptCount val="7"/>
                <c:pt idx="0">
                  <c:v>40850.6666666667</c:v>
                </c:pt>
                <c:pt idx="1">
                  <c:v>21081</c:v>
                </c:pt>
                <c:pt idx="2">
                  <c:v>20597.3333333333</c:v>
                </c:pt>
                <c:pt idx="3">
                  <c:v>19339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88498939"/>
        <c:axId val="49092156"/>
      </c:scatterChart>
      <c:valAx>
        <c:axId val="884989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TTL 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9092156"/>
        <c:crossesAt val="0"/>
      </c:valAx>
      <c:valAx>
        <c:axId val="49092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TTL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49893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TTL Score vs Winst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'Teamprofiel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uitkomst'!$C$3:$I$3</c:f>
              <c:numCache>
                <c:formatCode>General</c:formatCode>
                <c:ptCount val="7"/>
                <c:pt idx="0">
                  <c:v>0.3</c:v>
                </c:pt>
                <c:pt idx="1">
                  <c:v>0.216666666666667</c:v>
                </c:pt>
                <c:pt idx="2">
                  <c:v>0.166666666666667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uitkomst'!$C$4:$I$4</c:f>
              <c:numCache>
                <c:formatCode>General</c:formatCode>
                <c:ptCount val="7"/>
                <c:pt idx="0">
                  <c:v>13052.3333333333</c:v>
                </c:pt>
                <c:pt idx="1">
                  <c:v>17533</c:v>
                </c:pt>
                <c:pt idx="2">
                  <c:v>20039.3333333333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'Teamprofiel versus uitkomst'!$A$7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uitkomst'!$C$8:$I$8</c:f>
              <c:numCache>
                <c:formatCode>General</c:formatCode>
                <c:ptCount val="7"/>
                <c:pt idx="0">
                  <c:v>0.433333333333333</c:v>
                </c:pt>
                <c:pt idx="1">
                  <c:v>0.433333333333333</c:v>
                </c:pt>
                <c:pt idx="2">
                  <c:v>0.366666666666667</c:v>
                </c:pt>
                <c:pt idx="3">
                  <c:v>0.366666666666667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uitkomst'!$C$9:$I$9</c:f>
              <c:numCache>
                <c:formatCode>General</c:formatCode>
                <c:ptCount val="7"/>
                <c:pt idx="0">
                  <c:v>8157.66666666667</c:v>
                </c:pt>
                <c:pt idx="1">
                  <c:v>12464.3333333333</c:v>
                </c:pt>
                <c:pt idx="2">
                  <c:v>18199</c:v>
                </c:pt>
                <c:pt idx="3">
                  <c:v>20117.6666666667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'Teamprofiel versus uitkomst'!$A$12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uitkomst'!$C$13:$I$13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0.166666666666667</c:v>
                </c:pt>
                <c:pt idx="3">
                  <c:v>0.15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uitkomst'!$C$14:$I$14</c:f>
              <c:numCache>
                <c:formatCode>General</c:formatCode>
                <c:ptCount val="7"/>
                <c:pt idx="0">
                  <c:v>16722</c:v>
                </c:pt>
                <c:pt idx="1">
                  <c:v>18537</c:v>
                </c:pt>
                <c:pt idx="2">
                  <c:v>20320</c:v>
                </c:pt>
                <c:pt idx="3">
                  <c:v>23138.6666666667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'Teamprofiel versus uitkomst'!$A$17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uitkomst'!$C$18:$I$18</c:f>
              <c:numCache>
                <c:formatCode>General</c:formatCode>
                <c:ptCount val="7"/>
                <c:pt idx="0">
                  <c:v>0.266666666666667</c:v>
                </c:pt>
                <c:pt idx="1">
                  <c:v>0.6</c:v>
                </c:pt>
                <c:pt idx="2">
                  <c:v>0.55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uitkomst'!$C$19:$I$19</c:f>
              <c:numCache>
                <c:formatCode>General</c:formatCode>
                <c:ptCount val="7"/>
                <c:pt idx="0">
                  <c:v>19338.3333333333</c:v>
                </c:pt>
                <c:pt idx="1">
                  <c:v>16981</c:v>
                </c:pt>
                <c:pt idx="2">
                  <c:v>17352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'Teamprofiel versus uitkomst'!$A$22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uitkomst'!$C$23:$I$23</c:f>
              <c:numCache>
                <c:formatCode>General</c:formatCode>
                <c:ptCount val="7"/>
                <c:pt idx="0">
                  <c:v>0.466666666666667</c:v>
                </c:pt>
                <c:pt idx="1">
                  <c:v>0.483333333333333</c:v>
                </c:pt>
                <c:pt idx="2">
                  <c:v>0.5</c:v>
                </c:pt>
                <c:pt idx="3">
                  <c:v>0.45</c:v>
                </c:pt>
                <c:pt idx="4">
                  <c:v>0.45</c:v>
                </c:pt>
                <c:pt idx="5">
                  <c:v>0.4</c:v>
                </c:pt>
                <c:pt idx="6">
                  <c:v>0.283333333333333</c:v>
                </c:pt>
              </c:numCache>
            </c:numRef>
          </c:xVal>
          <c:yVal>
            <c:numRef>
              <c:f>'Teamprofiel versus uitkomst'!$C$24:$I$24</c:f>
              <c:numCache>
                <c:formatCode>General</c:formatCode>
                <c:ptCount val="7"/>
                <c:pt idx="0">
                  <c:v>18295</c:v>
                </c:pt>
                <c:pt idx="1">
                  <c:v>19964.3333333333</c:v>
                </c:pt>
                <c:pt idx="2">
                  <c:v>21026</c:v>
                </c:pt>
                <c:pt idx="3">
                  <c:v>22603</c:v>
                </c:pt>
                <c:pt idx="4">
                  <c:v>22518.3333333333</c:v>
                </c:pt>
                <c:pt idx="5">
                  <c:v>23090</c:v>
                </c:pt>
                <c:pt idx="6">
                  <c:v>24439</c:v>
                </c:pt>
              </c:numCache>
            </c:numRef>
          </c:yVal>
        </c:ser>
        <c:ser>
          <c:idx val="5"/>
          <c:order val="5"/>
          <c:tx>
            <c:strRef>
              <c:f>'Teamprofiel versus uitkomst'!$A$27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uitkomst'!$C$28:$I$28</c:f>
              <c:numCache>
                <c:formatCode>General</c:formatCode>
                <c:ptCount val="7"/>
                <c:pt idx="0">
                  <c:v>0.25</c:v>
                </c:pt>
                <c:pt idx="1">
                  <c:v>0.266666666666667</c:v>
                </c:pt>
                <c:pt idx="2">
                  <c:v>0.25</c:v>
                </c:pt>
                <c:pt idx="3">
                  <c:v>0.133333333333333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uitkomst'!$C$29:$I$29</c:f>
              <c:numCache>
                <c:formatCode>General</c:formatCode>
                <c:ptCount val="7"/>
                <c:pt idx="0">
                  <c:v>15590.6666666667</c:v>
                </c:pt>
                <c:pt idx="1">
                  <c:v>20845</c:v>
                </c:pt>
                <c:pt idx="2">
                  <c:v>23891.6666666667</c:v>
                </c:pt>
                <c:pt idx="3">
                  <c:v>23365.3333333333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'Teamprofiel versus uitkomst'!$A$32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uitkomst'!$C$33:$I$33</c:f>
              <c:numCache>
                <c:formatCode>General</c:formatCode>
                <c:ptCount val="7"/>
                <c:pt idx="0">
                  <c:v>0.2</c:v>
                </c:pt>
                <c:pt idx="1">
                  <c:v>0.333333333333333</c:v>
                </c:pt>
                <c:pt idx="2">
                  <c:v>0.283333333333333</c:v>
                </c:pt>
                <c:pt idx="3">
                  <c:v>0.316666666666667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uitkomst'!$C$34:$I$34</c:f>
              <c:numCache>
                <c:formatCode>General</c:formatCode>
                <c:ptCount val="7"/>
                <c:pt idx="0">
                  <c:v>8221.33333333333</c:v>
                </c:pt>
                <c:pt idx="1">
                  <c:v>19849.3333333333</c:v>
                </c:pt>
                <c:pt idx="2">
                  <c:v>24486.6666666667</c:v>
                </c:pt>
                <c:pt idx="3">
                  <c:v>23818.6666666667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54735273"/>
        <c:axId val="61508920"/>
      </c:scatterChart>
      <c:valAx>
        <c:axId val="547352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TTL 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1508920"/>
        <c:crossesAt val="0"/>
      </c:valAx>
      <c:valAx>
        <c:axId val="61508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Winst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73527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Profitscore vs Profit - TTL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'Teamprofiel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uitkomst'!$C$2:$I$2</c:f>
              <c:numCache>
                <c:formatCode>General</c:formatCode>
                <c:ptCount val="7"/>
                <c:pt idx="0">
                  <c:v>0.75</c:v>
                </c:pt>
                <c:pt idx="1">
                  <c:v>0.866666666666667</c:v>
                </c:pt>
                <c:pt idx="2">
                  <c:v>0.866666666666667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uitkomst'!$C$6:$I$6</c:f>
              <c:numCache>
                <c:formatCode>General</c:formatCode>
                <c:ptCount val="7"/>
                <c:pt idx="0">
                  <c:v>45494</c:v>
                </c:pt>
                <c:pt idx="1">
                  <c:v>42687.6666666667</c:v>
                </c:pt>
                <c:pt idx="2">
                  <c:v>51701.3333333333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'Teamprofiel versus uitkomst'!$A$7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uitkomst'!$C$7:$I$7</c:f>
              <c:numCache>
                <c:formatCode>General</c:formatCode>
                <c:ptCount val="7"/>
                <c:pt idx="0">
                  <c:v>0.633333333333333</c:v>
                </c:pt>
                <c:pt idx="1">
                  <c:v>0.633333333333333</c:v>
                </c:pt>
                <c:pt idx="2">
                  <c:v>0.716666666666667</c:v>
                </c:pt>
                <c:pt idx="3">
                  <c:v>0.716666666666667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uitkomst'!$C$11:$I$11</c:f>
              <c:numCache>
                <c:formatCode>General</c:formatCode>
                <c:ptCount val="7"/>
                <c:pt idx="0">
                  <c:v>44808.6666666667</c:v>
                </c:pt>
                <c:pt idx="1">
                  <c:v>36496.3333333333</c:v>
                </c:pt>
                <c:pt idx="2">
                  <c:v>43760</c:v>
                </c:pt>
                <c:pt idx="3">
                  <c:v>44957.3333333333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'Teamprofiel versus uitkomst'!$A$12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uitkomst'!$C$12:$I$12</c:f>
              <c:numCache>
                <c:formatCode>General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0.816666666666667</c:v>
                </c:pt>
                <c:pt idx="3">
                  <c:v>0.8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uitkomst'!$C$16:$I$16</c:f>
              <c:numCache>
                <c:formatCode>General</c:formatCode>
                <c:ptCount val="7"/>
                <c:pt idx="0">
                  <c:v>49091</c:v>
                </c:pt>
                <c:pt idx="1">
                  <c:v>48140.3333333333</c:v>
                </c:pt>
                <c:pt idx="2">
                  <c:v>46788</c:v>
                </c:pt>
                <c:pt idx="3">
                  <c:v>48969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'Teamprofiel versus uitkomst'!$A$17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uitkomst'!$C$17:$I$17</c:f>
              <c:numCache>
                <c:formatCode>General</c:formatCode>
                <c:ptCount val="7"/>
                <c:pt idx="0">
                  <c:v>0.716666666666667</c:v>
                </c:pt>
                <c:pt idx="1">
                  <c:v>0.45</c:v>
                </c:pt>
                <c:pt idx="2">
                  <c:v>0.5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uitkomst'!$C$20:$I$20</c:f>
              <c:numCache>
                <c:formatCode>General</c:formatCode>
                <c:ptCount val="7"/>
                <c:pt idx="0">
                  <c:v>25704</c:v>
                </c:pt>
                <c:pt idx="1">
                  <c:v>15321</c:v>
                </c:pt>
                <c:pt idx="2">
                  <c:v>16845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'Teamprofiel versus uitkomst'!$A$22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uitkomst'!$C$22:$I$22</c:f>
              <c:numCache>
                <c:formatCode>General</c:formatCode>
                <c:ptCount val="7"/>
                <c:pt idx="0">
                  <c:v>0.566666666666667</c:v>
                </c:pt>
                <c:pt idx="1">
                  <c:v>0.583333333333333</c:v>
                </c:pt>
                <c:pt idx="2">
                  <c:v>0.6</c:v>
                </c:pt>
                <c:pt idx="3">
                  <c:v>0.65</c:v>
                </c:pt>
                <c:pt idx="4">
                  <c:v>0.65</c:v>
                </c:pt>
                <c:pt idx="5">
                  <c:v>0.7</c:v>
                </c:pt>
                <c:pt idx="6">
                  <c:v>0.783333333333333</c:v>
                </c:pt>
              </c:numCache>
            </c:numRef>
          </c:xVal>
          <c:yVal>
            <c:numRef>
              <c:f>'Teamprofiel versus uitkomst'!$C$25:$I$25</c:f>
              <c:numCache>
                <c:formatCode>General</c:formatCode>
                <c:ptCount val="7"/>
                <c:pt idx="0">
                  <c:v>22146.3333333333</c:v>
                </c:pt>
                <c:pt idx="1">
                  <c:v>19423.3333333333</c:v>
                </c:pt>
                <c:pt idx="2">
                  <c:v>18672.3333333333</c:v>
                </c:pt>
                <c:pt idx="3">
                  <c:v>19041</c:v>
                </c:pt>
                <c:pt idx="4">
                  <c:v>19422.3333333333</c:v>
                </c:pt>
                <c:pt idx="5">
                  <c:v>20357.3333333333</c:v>
                </c:pt>
                <c:pt idx="6">
                  <c:v>25561.6666666667</c:v>
                </c:pt>
              </c:numCache>
            </c:numRef>
          </c:yVal>
        </c:ser>
        <c:ser>
          <c:idx val="5"/>
          <c:order val="5"/>
          <c:tx>
            <c:strRef>
              <c:f>'Teamprofiel versus uitkomst'!$A$27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uitkomst'!$C$27:$I$27</c:f>
              <c:numCache>
                <c:formatCode>General</c:formatCode>
                <c:ptCount val="7"/>
                <c:pt idx="0">
                  <c:v>0.75</c:v>
                </c:pt>
                <c:pt idx="1">
                  <c:v>0.766666666666667</c:v>
                </c:pt>
                <c:pt idx="2">
                  <c:v>0.8</c:v>
                </c:pt>
                <c:pt idx="3">
                  <c:v>0.883333333333333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uitkomst'!$C$31:$I$31</c:f>
              <c:numCache>
                <c:formatCode>General</c:formatCode>
                <c:ptCount val="7"/>
                <c:pt idx="0">
                  <c:v>47580.3333333333</c:v>
                </c:pt>
                <c:pt idx="1">
                  <c:v>43343</c:v>
                </c:pt>
                <c:pt idx="2">
                  <c:v>47611.6666666667</c:v>
                </c:pt>
                <c:pt idx="3">
                  <c:v>52804.3333333333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'Teamprofiel versus uitkomst'!$A$32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uitkomst'!$C$32:$I$32</c:f>
              <c:numCache>
                <c:formatCode>General</c:formatCode>
                <c:ptCount val="7"/>
                <c:pt idx="0">
                  <c:v>0.85</c:v>
                </c:pt>
                <c:pt idx="1">
                  <c:v>0.733333333333333</c:v>
                </c:pt>
                <c:pt idx="2">
                  <c:v>0.733333333333333</c:v>
                </c:pt>
                <c:pt idx="3">
                  <c:v>0.716666666666667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uitkomst'!$C$36:$I$36</c:f>
              <c:numCache>
                <c:formatCode>General</c:formatCode>
                <c:ptCount val="7"/>
                <c:pt idx="0">
                  <c:v>49072</c:v>
                </c:pt>
                <c:pt idx="1">
                  <c:v>40930.3333333333</c:v>
                </c:pt>
                <c:pt idx="2">
                  <c:v>45084</c:v>
                </c:pt>
                <c:pt idx="3">
                  <c:v>43157.6666666667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66082341"/>
        <c:axId val="79821283"/>
      </c:scatterChart>
      <c:valAx>
        <c:axId val="660823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Profitscore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9821283"/>
        <c:crossesAt val="0"/>
      </c:valAx>
      <c:valAx>
        <c:axId val="79821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Profit - TTL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082341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600">
                <a:solidFill>
                  <a:srgbClr val="595959"/>
                </a:solidFill>
                <a:latin typeface="Calibri"/>
              </a:rPr>
              <a:t>Team Preference (R_LAST)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0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0.133333333333333</c:v>
                </c:pt>
                <c:pt idx="2">
                  <c:v>0.633333333333333</c:v>
                </c:pt>
                <c:pt idx="3">
                  <c:v>0.283333333333333</c:v>
                </c:pt>
                <c:pt idx="4">
                  <c:v>0.85</c:v>
                </c:pt>
                <c:pt idx="5">
                  <c:v>0.2</c:v>
                </c:pt>
                <c:pt idx="6">
                  <c:v>0.45</c:v>
                </c:pt>
                <c:pt idx="7">
                  <c:v>0.5</c:v>
                </c:pt>
                <c:pt idx="8">
                  <c:v>0.716666666666667</c:v>
                </c:pt>
                <c:pt idx="9">
                  <c:v>0.216666666666666</c:v>
                </c:pt>
                <c:pt idx="10">
                  <c:v>0.866666666666666</c:v>
                </c:pt>
                <c:pt idx="11">
                  <c:v>0.116666666666666</c:v>
                </c:pt>
                <c:pt idx="12">
                  <c:v>0.683333333333333</c:v>
                </c:pt>
                <c:pt idx="13">
                  <c:v>0.283333333333333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</c:ser>
        <c:ser>
          <c:idx val="1"/>
          <c:order val="1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2</c:f>
              <c:numCache>
                <c:formatCode>General</c:formatCode>
                <c:ptCount val="16"/>
                <c:pt idx="0">
                  <c:v>0.333333333333333</c:v>
                </c:pt>
                <c:pt idx="1">
                  <c:v>0.833333333333333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6"/>
                <c:pt idx="0">
                  <c:v>0.5</c:v>
                </c:pt>
                <c:pt idx="1">
                  <c:v>0.75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4</c:f>
              <c:numCache>
                <c:formatCode>General</c:formatCode>
                <c:ptCount val="16"/>
                <c:pt idx="0">
                  <c:v>0.666666666666666</c:v>
                </c:pt>
                <c:pt idx="1">
                  <c:v>0.666666666666666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xVal>
          <c:yVal>
            <c:numRef>
              <c:f>3</c:f>
              <c:numCache>
                <c:formatCode>General</c:formatCode>
                <c:ptCount val="16"/>
                <c:pt idx="0">
                  <c:v>0.75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6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0.333333333333333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xVal>
          <c:yVal>
            <c:numRef>
              <c:f>5</c:f>
              <c:numCache>
                <c:formatCode>General</c:formatCode>
                <c:ptCount val="16"/>
                <c:pt idx="0">
                  <c:v>0.916666666666666</c:v>
                </c:pt>
                <c:pt idx="1">
                  <c:v>0.166666666666666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7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0.133333333333333</c:v>
                </c:pt>
                <c:pt idx="2">
                  <c:v>0.633333333333333</c:v>
                </c:pt>
                <c:pt idx="3">
                  <c:v>0.283333333333333</c:v>
                </c:pt>
                <c:pt idx="4">
                  <c:v>0.85</c:v>
                </c:pt>
                <c:pt idx="5">
                  <c:v>0.2</c:v>
                </c:pt>
                <c:pt idx="6">
                  <c:v>0.45</c:v>
                </c:pt>
                <c:pt idx="7">
                  <c:v>0.5</c:v>
                </c:pt>
                <c:pt idx="8">
                  <c:v>0.716666666666667</c:v>
                </c:pt>
                <c:pt idx="9">
                  <c:v>0.216666666666666</c:v>
                </c:pt>
                <c:pt idx="10">
                  <c:v>0.866666666666666</c:v>
                </c:pt>
                <c:pt idx="11">
                  <c:v>0.116666666666666</c:v>
                </c:pt>
                <c:pt idx="12">
                  <c:v>0.683333333333333</c:v>
                </c:pt>
                <c:pt idx="13">
                  <c:v>0.283333333333333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</c:ser>
        <c:ser>
          <c:idx val="5"/>
          <c:order val="5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8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0.133333333333333</c:v>
                </c:pt>
                <c:pt idx="2">
                  <c:v>0.633333333333333</c:v>
                </c:pt>
                <c:pt idx="3">
                  <c:v>0.283333333333333</c:v>
                </c:pt>
                <c:pt idx="4">
                  <c:v>0.85</c:v>
                </c:pt>
                <c:pt idx="5">
                  <c:v>0.2</c:v>
                </c:pt>
                <c:pt idx="6">
                  <c:v>0.45</c:v>
                </c:pt>
                <c:pt idx="7">
                  <c:v>0.5</c:v>
                </c:pt>
                <c:pt idx="8">
                  <c:v>0.716666666666667</c:v>
                </c:pt>
                <c:pt idx="9">
                  <c:v>0.216666666666666</c:v>
                </c:pt>
                <c:pt idx="10">
                  <c:v>0.866666666666666</c:v>
                </c:pt>
                <c:pt idx="11">
                  <c:v>0.116666666666666</c:v>
                </c:pt>
                <c:pt idx="12">
                  <c:v>0.683333333333333</c:v>
                </c:pt>
                <c:pt idx="13">
                  <c:v>0.283333333333333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</c:ser>
        <c:ser>
          <c:idx val="6"/>
          <c:order val="6"/>
          <c:spPr>
            <a:solidFill>
              <a:srgbClr val="9e480e"/>
            </a:solidFill>
            <a:ln w="25560">
              <a:solidFill>
                <a:srgbClr val="9e480e"/>
              </a:solidFill>
              <a:round/>
            </a:ln>
          </c:spPr>
          <c:marker>
            <c:size val="2"/>
          </c:marker>
          <c:smooth val="1"/>
          <c:xVal>
            <c:numRef>
              <c:f>9</c:f>
              <c:numCache>
                <c:formatCode>General</c:formatCode>
                <c:ptCount val="16"/>
                <c:pt idx="0">
                  <c:v>0.833333333333333</c:v>
                </c:pt>
                <c:pt idx="1">
                  <c:v>0.133333333333333</c:v>
                </c:pt>
                <c:pt idx="2">
                  <c:v>0.633333333333333</c:v>
                </c:pt>
                <c:pt idx="3">
                  <c:v>0.283333333333333</c:v>
                </c:pt>
                <c:pt idx="4">
                  <c:v>0.85</c:v>
                </c:pt>
                <c:pt idx="5">
                  <c:v>0.2</c:v>
                </c:pt>
                <c:pt idx="6">
                  <c:v>0.45</c:v>
                </c:pt>
                <c:pt idx="7">
                  <c:v>0.5</c:v>
                </c:pt>
                <c:pt idx="8">
                  <c:v>0.716666666666667</c:v>
                </c:pt>
                <c:pt idx="9">
                  <c:v>0.216666666666666</c:v>
                </c:pt>
                <c:pt idx="10">
                  <c:v>0.866666666666666</c:v>
                </c:pt>
                <c:pt idx="11">
                  <c:v>0.116666666666666</c:v>
                </c:pt>
                <c:pt idx="12">
                  <c:v>0.683333333333333</c:v>
                </c:pt>
                <c:pt idx="13">
                  <c:v>0.283333333333333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</c:ser>
        <c:axId val="90155302"/>
        <c:axId val="42506306"/>
      </c:scatterChart>
      <c:valAx>
        <c:axId val="90155302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Revenue Strategy 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2506306"/>
        <c:crossesAt val="0"/>
      </c:valAx>
      <c:valAx>
        <c:axId val="425063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TTL Strategy 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0155302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400">
                <a:solidFill>
                  <a:srgbClr val="595959"/>
                </a:solidFill>
                <a:latin typeface="Calibri"/>
              </a:rPr>
              <a:t>TTL Score vs Winst no TTL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'Teamprofiel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uitkomst'!$C$3:$I$3</c:f>
              <c:numCache>
                <c:formatCode>General</c:formatCode>
                <c:ptCount val="7"/>
                <c:pt idx="0">
                  <c:v>0.3</c:v>
                </c:pt>
                <c:pt idx="1">
                  <c:v>0.216666666666667</c:v>
                </c:pt>
                <c:pt idx="2">
                  <c:v>0.166666666666667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uitkomst'!$C$6:$I$6</c:f>
              <c:numCache>
                <c:formatCode>General</c:formatCode>
                <c:ptCount val="7"/>
                <c:pt idx="0">
                  <c:v>45494</c:v>
                </c:pt>
                <c:pt idx="1">
                  <c:v>42687.6666666667</c:v>
                </c:pt>
                <c:pt idx="2">
                  <c:v>51701.3333333333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1"/>
          <c:order val="1"/>
          <c:tx>
            <c:strRef>
              <c:f>'Teamprofiel versus uitkomst'!$A$7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uitkomst'!$C$8:$I$8</c:f>
              <c:numCache>
                <c:formatCode>General</c:formatCode>
                <c:ptCount val="7"/>
                <c:pt idx="0">
                  <c:v>0.433333333333333</c:v>
                </c:pt>
                <c:pt idx="1">
                  <c:v>0.433333333333333</c:v>
                </c:pt>
                <c:pt idx="2">
                  <c:v>0.366666666666667</c:v>
                </c:pt>
                <c:pt idx="3">
                  <c:v>0.366666666666667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uitkomst'!$C$11:$I$11</c:f>
              <c:numCache>
                <c:formatCode>General</c:formatCode>
                <c:ptCount val="7"/>
                <c:pt idx="0">
                  <c:v>44808.6666666667</c:v>
                </c:pt>
                <c:pt idx="1">
                  <c:v>36496.3333333333</c:v>
                </c:pt>
                <c:pt idx="2">
                  <c:v>43760</c:v>
                </c:pt>
                <c:pt idx="3">
                  <c:v>44957.3333333333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2"/>
          <c:order val="2"/>
          <c:tx>
            <c:strRef>
              <c:f>'Teamprofiel versus uitkomst'!$A$12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uitkomst'!$C$13:$I$13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0.166666666666667</c:v>
                </c:pt>
                <c:pt idx="3">
                  <c:v>0.15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uitkomst'!$C$16:$I$16</c:f>
              <c:numCache>
                <c:formatCode>General</c:formatCode>
                <c:ptCount val="7"/>
                <c:pt idx="0">
                  <c:v>49091</c:v>
                </c:pt>
                <c:pt idx="1">
                  <c:v>48140.3333333333</c:v>
                </c:pt>
                <c:pt idx="2">
                  <c:v>46788</c:v>
                </c:pt>
                <c:pt idx="3">
                  <c:v>48969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3"/>
          <c:order val="3"/>
          <c:tx>
            <c:strRef>
              <c:f>'Teamprofiel versus uitkomst'!$A$17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uitkomst'!$C$18:$I$18</c:f>
              <c:numCache>
                <c:formatCode>General</c:formatCode>
                <c:ptCount val="7"/>
                <c:pt idx="0">
                  <c:v>0.266666666666667</c:v>
                </c:pt>
                <c:pt idx="1">
                  <c:v>0.6</c:v>
                </c:pt>
                <c:pt idx="2">
                  <c:v>0.55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uitkomst'!$C$21:$I$21</c:f>
              <c:numCache>
                <c:formatCode>General</c:formatCode>
                <c:ptCount val="7"/>
                <c:pt idx="0">
                  <c:v>45042.3333333333</c:v>
                </c:pt>
                <c:pt idx="1">
                  <c:v>32302</c:v>
                </c:pt>
                <c:pt idx="2">
                  <c:v>34197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4"/>
          <c:order val="4"/>
          <c:tx>
            <c:strRef>
              <c:f>'Teamprofiel versus uitkomst'!$A$22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uitkomst'!$C$23:$I$23</c:f>
              <c:numCache>
                <c:formatCode>General</c:formatCode>
                <c:ptCount val="7"/>
                <c:pt idx="0">
                  <c:v>0.466666666666667</c:v>
                </c:pt>
                <c:pt idx="1">
                  <c:v>0.483333333333333</c:v>
                </c:pt>
                <c:pt idx="2">
                  <c:v>0.5</c:v>
                </c:pt>
                <c:pt idx="3">
                  <c:v>0.45</c:v>
                </c:pt>
                <c:pt idx="4">
                  <c:v>0.45</c:v>
                </c:pt>
                <c:pt idx="5">
                  <c:v>0.4</c:v>
                </c:pt>
                <c:pt idx="6">
                  <c:v>0.283333333333333</c:v>
                </c:pt>
              </c:numCache>
            </c:numRef>
          </c:xVal>
          <c:yVal>
            <c:numRef>
              <c:f>'Teamprofiel versus uitkomst'!$C$26:$I$26</c:f>
              <c:numCache>
                <c:formatCode>General</c:formatCode>
                <c:ptCount val="7"/>
                <c:pt idx="0">
                  <c:v>40441.3333333333</c:v>
                </c:pt>
                <c:pt idx="1">
                  <c:v>39387.6666666667</c:v>
                </c:pt>
                <c:pt idx="2">
                  <c:v>39698.3333333333</c:v>
                </c:pt>
                <c:pt idx="3">
                  <c:v>41644</c:v>
                </c:pt>
                <c:pt idx="4">
                  <c:v>41940.6666666667</c:v>
                </c:pt>
                <c:pt idx="5">
                  <c:v>43447.3333333333</c:v>
                </c:pt>
                <c:pt idx="6">
                  <c:v>50000.6666666667</c:v>
                </c:pt>
              </c:numCache>
            </c:numRef>
          </c:yVal>
        </c:ser>
        <c:ser>
          <c:idx val="5"/>
          <c:order val="5"/>
          <c:tx>
            <c:strRef>
              <c:f>'Teamprofiel versus uitkomst'!$A$27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uitkomst'!$C$28:$I$28</c:f>
              <c:numCache>
                <c:formatCode>General</c:formatCode>
                <c:ptCount val="7"/>
                <c:pt idx="0">
                  <c:v>0.25</c:v>
                </c:pt>
                <c:pt idx="1">
                  <c:v>0.266666666666667</c:v>
                </c:pt>
                <c:pt idx="2">
                  <c:v>0.25</c:v>
                </c:pt>
                <c:pt idx="3">
                  <c:v>0.133333333333333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uitkomst'!$C$31:$I$31</c:f>
              <c:numCache>
                <c:formatCode>General</c:formatCode>
                <c:ptCount val="7"/>
                <c:pt idx="0">
                  <c:v>47580.3333333333</c:v>
                </c:pt>
                <c:pt idx="1">
                  <c:v>43343</c:v>
                </c:pt>
                <c:pt idx="2">
                  <c:v>47611.6666666667</c:v>
                </c:pt>
                <c:pt idx="3">
                  <c:v>52804.3333333333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ser>
          <c:idx val="6"/>
          <c:order val="6"/>
          <c:tx>
            <c:strRef>
              <c:f>'Teamprofiel versus uitkomst'!$A$32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'Teamprofiel versus uitkomst'!$C$33:$I$33</c:f>
              <c:numCache>
                <c:formatCode>General</c:formatCode>
                <c:ptCount val="7"/>
                <c:pt idx="0">
                  <c:v>0.2</c:v>
                </c:pt>
                <c:pt idx="1">
                  <c:v>0.333333333333333</c:v>
                </c:pt>
                <c:pt idx="2">
                  <c:v>0.283333333333333</c:v>
                </c:pt>
                <c:pt idx="3">
                  <c:v>0.316666666666667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'Teamprofiel versus uitkomst'!$C$36:$I$36</c:f>
              <c:numCache>
                <c:formatCode>General</c:formatCode>
                <c:ptCount val="7"/>
                <c:pt idx="0">
                  <c:v>49072</c:v>
                </c:pt>
                <c:pt idx="1">
                  <c:v>40930.3333333333</c:v>
                </c:pt>
                <c:pt idx="2">
                  <c:v>45084</c:v>
                </c:pt>
                <c:pt idx="3">
                  <c:v>43157.6666666667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</c:ser>
        <c:axId val="17020323"/>
        <c:axId val="8030627"/>
      </c:scatterChart>
      <c:valAx>
        <c:axId val="170203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TTL Score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30627"/>
        <c:crossesAt val="0"/>
      </c:valAx>
      <c:valAx>
        <c:axId val="80306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595959"/>
                    </a:solidFill>
                    <a:latin typeface="Calibri"/>
                  </a:rPr>
                  <a:t>Winst no TTL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02032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600">
                <a:solidFill>
                  <a:srgbClr val="595959"/>
                </a:solidFill>
                <a:latin typeface="Calibri"/>
              </a:rPr>
              <a:t>Ratio Profit/ttl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Leereffect!$A$31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Rationaliteit!$G$1:$M$1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Leereffect!$B$31:$D$31</c:f>
              <c:numCache>
                <c:formatCode>General</c:formatCode>
                <c:ptCount val="3"/>
                <c:pt idx="0">
                  <c:v>1.40233239147187</c:v>
                </c:pt>
                <c:pt idx="1">
                  <c:v>1.69700784480017</c:v>
                </c:pt>
                <c:pt idx="2">
                  <c:v>1.6329143242162</c:v>
                </c:pt>
              </c:numCache>
            </c:numRef>
          </c:val>
        </c:ser>
        <c:ser>
          <c:idx val="1"/>
          <c:order val="1"/>
          <c:tx>
            <c:strRef>
              <c:f>Leereffect!$A$32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Rationaliteit!$G$1:$M$1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Leereffect!$B$32:$E$32</c:f>
              <c:numCache>
                <c:formatCode>General</c:formatCode>
                <c:ptCount val="4"/>
                <c:pt idx="0">
                  <c:v>1.22257691922913</c:v>
                </c:pt>
                <c:pt idx="1">
                  <c:v>1.5186556813138</c:v>
                </c:pt>
                <c:pt idx="2">
                  <c:v>1.71198309925277</c:v>
                </c:pt>
                <c:pt idx="3">
                  <c:v>1.80990083066064</c:v>
                </c:pt>
              </c:numCache>
            </c:numRef>
          </c:val>
        </c:ser>
        <c:ser>
          <c:idx val="2"/>
          <c:order val="2"/>
          <c:tx>
            <c:strRef>
              <c:f>Leereffect!$A$33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Rationaliteit!$G$1:$M$1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Leereffect!$B$33:$E$33</c:f>
              <c:numCache>
                <c:formatCode>General</c:formatCode>
                <c:ptCount val="4"/>
                <c:pt idx="0">
                  <c:v>1.51660539404986</c:v>
                </c:pt>
                <c:pt idx="1">
                  <c:v>1.62617948429231</c:v>
                </c:pt>
                <c:pt idx="2">
                  <c:v>1.76771951035212</c:v>
                </c:pt>
                <c:pt idx="3">
                  <c:v>1.89579435031165</c:v>
                </c:pt>
              </c:numCache>
            </c:numRef>
          </c:val>
        </c:ser>
        <c:ser>
          <c:idx val="3"/>
          <c:order val="3"/>
          <c:tx>
            <c:strRef>
              <c:f>Leereffect!$A$34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Rationaliteit!$G$1:$M$1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Leereffect!$B$34:$D$34</c:f>
              <c:numCache>
                <c:formatCode>General</c:formatCode>
                <c:ptCount val="3"/>
                <c:pt idx="0">
                  <c:v>1.75234723519037</c:v>
                </c:pt>
                <c:pt idx="1">
                  <c:v>2.10834801905881</c:v>
                </c:pt>
                <c:pt idx="2">
                  <c:v>2.03009795191451</c:v>
                </c:pt>
              </c:numCache>
            </c:numRef>
          </c:val>
        </c:ser>
        <c:ser>
          <c:idx val="4"/>
          <c:order val="4"/>
          <c:tx>
            <c:strRef>
              <c:f>Leereffect!$A$35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Rationaliteit!$G$1:$M$1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Leereffect!$B$35:$H$35</c:f>
              <c:numCache>
                <c:formatCode>General</c:formatCode>
                <c:ptCount val="7"/>
                <c:pt idx="0">
                  <c:v>1.8260961182438</c:v>
                </c:pt>
                <c:pt idx="1">
                  <c:v>2.02785309764888</c:v>
                </c:pt>
                <c:pt idx="2">
                  <c:v>2.126051020226</c:v>
                </c:pt>
                <c:pt idx="3">
                  <c:v>2.18707000682737</c:v>
                </c:pt>
                <c:pt idx="4">
                  <c:v>2.15940412240205</c:v>
                </c:pt>
                <c:pt idx="5">
                  <c:v>2.13423500130993</c:v>
                </c:pt>
                <c:pt idx="6">
                  <c:v>1.95608006780987</c:v>
                </c:pt>
              </c:numCache>
            </c:numRef>
          </c:val>
        </c:ser>
        <c:ser>
          <c:idx val="5"/>
          <c:order val="5"/>
          <c:tx>
            <c:strRef>
              <c:f>Leereffect!$A$36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Rationaliteit!$G$1:$M$1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Leereffect!$B$36:$E$36</c:f>
              <c:numCache>
                <c:formatCode>General</c:formatCode>
                <c:ptCount val="4"/>
                <c:pt idx="0">
                  <c:v>1.48736571184445</c:v>
                </c:pt>
                <c:pt idx="1">
                  <c:v>1.92652680238243</c:v>
                </c:pt>
                <c:pt idx="2">
                  <c:v>2.00723721191681</c:v>
                </c:pt>
                <c:pt idx="3">
                  <c:v>1.79368637974569</c:v>
                </c:pt>
              </c:numCache>
            </c:numRef>
          </c:val>
        </c:ser>
        <c:ser>
          <c:idx val="6"/>
          <c:order val="6"/>
          <c:tx>
            <c:strRef>
              <c:f>Leereffect!$A$37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7030a0"/>
            </a:solidFill>
            <a:ln w="22320">
              <a:solidFill>
                <a:srgbClr val="7030a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Rationaliteit!$G$1:$M$1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Leereffect!$B$37:$E$37</c:f>
              <c:numCache>
                <c:formatCode>General</c:formatCode>
                <c:ptCount val="4"/>
                <c:pt idx="0">
                  <c:v>1.20125334551864</c:v>
                </c:pt>
                <c:pt idx="1">
                  <c:v>1.94157456161156</c:v>
                </c:pt>
                <c:pt idx="2">
                  <c:v>2.18882703262558</c:v>
                </c:pt>
                <c:pt idx="3">
                  <c:v>2.23163900236138</c:v>
                </c:pt>
              </c:numCache>
            </c:numRef>
          </c:val>
        </c:ser>
        <c:marker val="1"/>
        <c:axId val="20493629"/>
        <c:axId val="16990185"/>
      </c:lineChart>
      <c:catAx>
        <c:axId val="204936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Round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6990185"/>
        <c:crosses val="autoZero"/>
        <c:auto val="1"/>
        <c:lblAlgn val="ctr"/>
        <c:lblOffset val="100"/>
      </c:catAx>
      <c:valAx>
        <c:axId val="169901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Profit/TTL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49362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600">
                <a:solidFill>
                  <a:srgbClr val="595959"/>
                </a:solidFill>
                <a:latin typeface="Calibri"/>
              </a:rPr>
              <a:t>COORDINATION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'Coordinatie versus uitkomst'!$C$11</c:f>
              <c:strCache>
                <c:ptCount val="1"/>
                <c:pt idx="0">
                  <c:v>Max(profit)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'Coordinatie versus uitkomst'!$A$12:$A$16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'Coordinatie versus uitkomst'!$C$12:$C$16</c:f>
              <c:numCache>
                <c:formatCode>General</c:formatCode>
                <c:ptCount val="5"/>
                <c:pt idx="0">
                  <c:v>21589</c:v>
                </c:pt>
                <c:pt idx="1">
                  <c:v>20117.6666666667</c:v>
                </c:pt>
                <c:pt idx="2">
                  <c:v>23891.6666666667</c:v>
                </c:pt>
                <c:pt idx="3">
                  <c:v>24439</c:v>
                </c:pt>
                <c:pt idx="4">
                  <c:v>21912.5</c:v>
                </c:pt>
              </c:numCache>
            </c:numRef>
          </c:val>
        </c:ser>
        <c:ser>
          <c:idx val="1"/>
          <c:order val="1"/>
          <c:tx>
            <c:strRef>
              <c:f>'Coordinatie versus uitkomst'!$E$11</c:f>
              <c:strCache>
                <c:ptCount val="1"/>
                <c:pt idx="0">
                  <c:v>Min(TTL)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'Coordinatie versus uitkomst'!$A$12:$A$16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'Coordinatie versus uitkomst'!$E$12:$E$16</c:f>
              <c:numCache>
                <c:formatCode>General</c:formatCode>
                <c:ptCount val="5"/>
                <c:pt idx="0">
                  <c:v>25492.5</c:v>
                </c:pt>
                <c:pt idx="1">
                  <c:v>24032</c:v>
                </c:pt>
                <c:pt idx="2">
                  <c:v>22498</c:v>
                </c:pt>
                <c:pt idx="3">
                  <c:v>18672.3333333333</c:v>
                </c:pt>
                <c:pt idx="4">
                  <c:v>17330</c:v>
                </c:pt>
              </c:numCache>
            </c:numRef>
          </c:val>
        </c:ser>
        <c:marker val="1"/>
        <c:axId val="72569658"/>
        <c:axId val="55511403"/>
      </c:lineChart>
      <c:catAx>
        <c:axId val="725696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Coordination Level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5511403"/>
        <c:crosses val="autoZero"/>
        <c:auto val="1"/>
        <c:lblAlgn val="ctr"/>
        <c:lblOffset val="100"/>
      </c:catAx>
      <c:valAx>
        <c:axId val="55511403"/>
        <c:scaling>
          <c:orientation val="minMax"/>
          <c:min val="15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Profit / TTL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2569658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600">
                <a:solidFill>
                  <a:srgbClr val="595959"/>
                </a:solidFill>
                <a:latin typeface="Calibri"/>
              </a:rPr>
              <a:t>Spelerprofiel - Uitkomst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2320">
              <a:noFill/>
            </a:ln>
          </c:spPr>
          <c:marker>
            <c:size val="2"/>
          </c:marker>
          <c:smooth val="1"/>
          <c:trendline>
            <c:spPr>
              <a:ln w="9360">
                <a:solidFill>
                  <a:srgbClr val="5b9bd5"/>
                </a:solidFill>
                <a:round/>
              </a:ln>
            </c:spPr>
            <c:trendlineType val="linear"/>
            <c:forward val="0.1"/>
            <c:backward val="0.15"/>
            <c:dispRSqr val="1"/>
            <c:dispEq val="0"/>
          </c:trendline>
          <c:xVal>
            <c:numRef>
              <c:f>1</c:f>
              <c:numCache>
                <c:formatCode>General</c:formatCode>
                <c:ptCount val="7"/>
                <c:pt idx="0">
                  <c:v>0.862068965517241</c:v>
                </c:pt>
                <c:pt idx="1">
                  <c:v>0.737931034482759</c:v>
                </c:pt>
                <c:pt idx="2">
                  <c:v>0.820689655172414</c:v>
                </c:pt>
                <c:pt idx="3">
                  <c:v>0.8</c:v>
                </c:pt>
                <c:pt idx="4">
                  <c:v>0.882758620689655</c:v>
                </c:pt>
                <c:pt idx="5">
                  <c:v>0.8</c:v>
                </c:pt>
                <c:pt idx="6">
                  <c:v>0.8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20039.3333333333</c:v>
                </c:pt>
                <c:pt idx="1">
                  <c:v>20117.6666666667</c:v>
                </c:pt>
                <c:pt idx="2">
                  <c:v>23138.6666666667</c:v>
                </c:pt>
                <c:pt idx="3">
                  <c:v>19338.3333333333</c:v>
                </c:pt>
                <c:pt idx="4">
                  <c:v>24439</c:v>
                </c:pt>
                <c:pt idx="5">
                  <c:v>23891.6666666667</c:v>
                </c:pt>
                <c:pt idx="6">
                  <c:v>24486.6666666667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trendline>
            <c:spPr>
              <a:ln w="9360">
                <a:solidFill>
                  <a:srgbClr val="ed7d31"/>
                </a:solidFill>
                <a:round/>
              </a:ln>
            </c:spPr>
            <c:trendlineType val="linear"/>
            <c:forward val="0.1"/>
            <c:backward val="0.1"/>
            <c:dispRSqr val="1"/>
            <c:dispEq val="0"/>
          </c:trendline>
          <c:xVal>
            <c:numRef>
              <c:f>3</c:f>
              <c:numCache>
                <c:formatCode>General</c:formatCode>
                <c:ptCount val="7"/>
                <c:pt idx="0">
                  <c:v>0.655172413793103</c:v>
                </c:pt>
                <c:pt idx="1">
                  <c:v>0.660098522167488</c:v>
                </c:pt>
                <c:pt idx="2">
                  <c:v>0.738916256157635</c:v>
                </c:pt>
                <c:pt idx="3">
                  <c:v>0.788177339901478</c:v>
                </c:pt>
                <c:pt idx="4">
                  <c:v>0.655172413793103</c:v>
                </c:pt>
                <c:pt idx="5">
                  <c:v>0.699507389162562</c:v>
                </c:pt>
                <c:pt idx="6">
                  <c:v>0.77832512315271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25154.6666666667</c:v>
                </c:pt>
                <c:pt idx="1">
                  <c:v>24032</c:v>
                </c:pt>
                <c:pt idx="2">
                  <c:v>25830.3333333333</c:v>
                </c:pt>
                <c:pt idx="3">
                  <c:v>15321</c:v>
                </c:pt>
                <c:pt idx="4">
                  <c:v>18672.3333333333</c:v>
                </c:pt>
                <c:pt idx="5">
                  <c:v>22498</c:v>
                </c:pt>
                <c:pt idx="6">
                  <c:v>19339</c:v>
                </c:pt>
              </c:numCache>
            </c:numRef>
          </c:yVal>
        </c:ser>
        <c:axId val="89431934"/>
        <c:axId val="40499808"/>
      </c:scatterChart>
      <c:valAx>
        <c:axId val="89431934"/>
        <c:scaling>
          <c:orientation val="minMax"/>
          <c:max val="1"/>
          <c:min val="0.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0499808"/>
        <c:crossesAt val="0"/>
      </c:valAx>
      <c:valAx>
        <c:axId val="40499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9431934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600">
                <a:solidFill>
                  <a:srgbClr val="595959"/>
                </a:solidFill>
                <a:latin typeface="Calibri"/>
              </a:rPr>
              <a:t>Teamprofiel - Uitkomst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2320">
              <a:noFill/>
            </a:ln>
          </c:spPr>
          <c:marker>
            <c:size val="2"/>
          </c:marker>
          <c:smooth val="1"/>
          <c:trendline>
            <c:spPr>
              <a:ln w="9360">
                <a:solidFill>
                  <a:srgbClr val="5b9bd5"/>
                </a:solidFill>
                <a:round/>
              </a:ln>
            </c:spPr>
            <c:trendlineType val="linear"/>
            <c:forward val="0.1"/>
            <c:backward val="0.15"/>
            <c:dispRSqr val="1"/>
            <c:dispEq val="0"/>
          </c:trendline>
          <c:xVal>
            <c:numRef>
              <c:f>1</c:f>
              <c:numCache>
                <c:formatCode>General</c:formatCode>
                <c:ptCount val="7"/>
                <c:pt idx="0">
                  <c:v>0.772222222222222</c:v>
                </c:pt>
                <c:pt idx="1">
                  <c:v>0.6</c:v>
                </c:pt>
                <c:pt idx="2">
                  <c:v>0.770833333333333</c:v>
                </c:pt>
                <c:pt idx="3">
                  <c:v>0.527777777777777</c:v>
                </c:pt>
                <c:pt idx="4">
                  <c:v>0.566666666666666</c:v>
                </c:pt>
                <c:pt idx="5">
                  <c:v>0.775</c:v>
                </c:pt>
                <c:pt idx="6">
                  <c:v>0.716666666666667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20039.3333333333</c:v>
                </c:pt>
                <c:pt idx="1">
                  <c:v>20117.6666666667</c:v>
                </c:pt>
                <c:pt idx="2">
                  <c:v>23138.6666666667</c:v>
                </c:pt>
                <c:pt idx="3">
                  <c:v>19338.3333333333</c:v>
                </c:pt>
                <c:pt idx="4">
                  <c:v>24439</c:v>
                </c:pt>
                <c:pt idx="5">
                  <c:v>23891.6666666667</c:v>
                </c:pt>
                <c:pt idx="6">
                  <c:v>24486.6666666667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trendline>
            <c:spPr>
              <a:ln w="9360">
                <a:solidFill>
                  <a:srgbClr val="ed7d31"/>
                </a:solidFill>
                <a:round/>
              </a:ln>
            </c:spPr>
            <c:trendlineType val="linear"/>
            <c:forward val="0.1"/>
            <c:backward val="0.1"/>
            <c:dispRSqr val="1"/>
            <c:dispEq val="0"/>
          </c:trendline>
          <c:xVal>
            <c:numRef>
              <c:f>3</c:f>
              <c:numCache>
                <c:formatCode>General</c:formatCode>
                <c:ptCount val="7"/>
                <c:pt idx="0">
                  <c:v>0.172222222222222</c:v>
                </c:pt>
                <c:pt idx="1">
                  <c:v>0.325</c:v>
                </c:pt>
                <c:pt idx="2">
                  <c:v>0.220833333333333</c:v>
                </c:pt>
                <c:pt idx="3">
                  <c:v>0.444444444444444</c:v>
                </c:pt>
                <c:pt idx="4">
                  <c:v>0.352380952380952</c:v>
                </c:pt>
                <c:pt idx="5">
                  <c:v>0.2</c:v>
                </c:pt>
                <c:pt idx="6">
                  <c:v>0.241666666666666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25154.6666666667</c:v>
                </c:pt>
                <c:pt idx="1">
                  <c:v>24032</c:v>
                </c:pt>
                <c:pt idx="2">
                  <c:v>25830.3333333333</c:v>
                </c:pt>
                <c:pt idx="3">
                  <c:v>15321</c:v>
                </c:pt>
                <c:pt idx="4">
                  <c:v>18672.3333333333</c:v>
                </c:pt>
                <c:pt idx="5">
                  <c:v>22498</c:v>
                </c:pt>
                <c:pt idx="6">
                  <c:v>19339</c:v>
                </c:pt>
              </c:numCache>
            </c:numRef>
          </c:yVal>
        </c:ser>
        <c:axId val="278575"/>
        <c:axId val="1510451"/>
      </c:scatterChart>
      <c:valAx>
        <c:axId val="278575"/>
        <c:scaling>
          <c:orientation val="minMax"/>
          <c:max val="0.8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510451"/>
        <c:crossesAt val="0"/>
      </c:valAx>
      <c:valAx>
        <c:axId val="15104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78575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600">
                <a:solidFill>
                  <a:srgbClr val="595959"/>
                </a:solidFill>
                <a:latin typeface="Calibri"/>
              </a:rPr>
              <a:t>Teamprofiel (N-1)- Uitkomst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2320">
              <a:noFill/>
            </a:ln>
          </c:spPr>
          <c:marker>
            <c:size val="2"/>
          </c:marker>
          <c:smooth val="1"/>
          <c:trendline>
            <c:spPr>
              <a:ln w="9360">
                <a:solidFill>
                  <a:srgbClr val="5b9bd5"/>
                </a:solidFill>
                <a:round/>
              </a:ln>
            </c:spPr>
            <c:trendlineType val="linear"/>
            <c:forward val="0.1"/>
            <c:backward val="0.15"/>
            <c:dispRSqr val="1"/>
            <c:dispEq val="0"/>
          </c:trendline>
          <c:xVal>
            <c:numRef>
              <c:f>1</c:f>
              <c:numCache>
                <c:formatCode>General</c:formatCode>
                <c:ptCount val="7"/>
                <c:pt idx="0">
                  <c:v>0.741666666666666</c:v>
                </c:pt>
                <c:pt idx="1">
                  <c:v>0.588888888888889</c:v>
                </c:pt>
                <c:pt idx="2">
                  <c:v>0.744444444444444</c:v>
                </c:pt>
                <c:pt idx="3">
                  <c:v>0.566666666666666</c:v>
                </c:pt>
                <c:pt idx="4">
                  <c:v>0.541666666666666</c:v>
                </c:pt>
                <c:pt idx="5">
                  <c:v>0.744444444444444</c:v>
                </c:pt>
                <c:pt idx="6">
                  <c:v>0.727777777777778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7"/>
                <c:pt idx="0">
                  <c:v>20039.3333333333</c:v>
                </c:pt>
                <c:pt idx="1">
                  <c:v>20117.6666666667</c:v>
                </c:pt>
                <c:pt idx="2">
                  <c:v>23138.6666666667</c:v>
                </c:pt>
                <c:pt idx="3">
                  <c:v>19338.3333333333</c:v>
                </c:pt>
                <c:pt idx="4">
                  <c:v>24439</c:v>
                </c:pt>
                <c:pt idx="5">
                  <c:v>23891.6666666667</c:v>
                </c:pt>
                <c:pt idx="6">
                  <c:v>24486.6666666667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trendline>
            <c:spPr>
              <a:ln w="9360">
                <a:solidFill>
                  <a:srgbClr val="ed7d31"/>
                </a:solidFill>
                <a:round/>
              </a:ln>
            </c:spPr>
            <c:trendlineType val="linear"/>
            <c:forward val="0.1"/>
            <c:backward val="0.1"/>
            <c:dispRSqr val="1"/>
            <c:dispEq val="0"/>
          </c:trendline>
          <c:xVal>
            <c:numRef>
              <c:f>3</c:f>
              <c:numCache>
                <c:formatCode>General</c:formatCode>
                <c:ptCount val="7"/>
                <c:pt idx="0">
                  <c:v>0.191666666666666</c:v>
                </c:pt>
                <c:pt idx="1">
                  <c:v>0.338888888888889</c:v>
                </c:pt>
                <c:pt idx="2">
                  <c:v>0.227777777777777</c:v>
                </c:pt>
                <c:pt idx="3">
                  <c:v>0.416666666666666</c:v>
                </c:pt>
                <c:pt idx="4">
                  <c:v>0.375</c:v>
                </c:pt>
                <c:pt idx="5">
                  <c:v>0.227777777777778</c:v>
                </c:pt>
                <c:pt idx="6">
                  <c:v>0.227777777777778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7"/>
                <c:pt idx="0">
                  <c:v>25154.6666666667</c:v>
                </c:pt>
                <c:pt idx="1">
                  <c:v>24032</c:v>
                </c:pt>
                <c:pt idx="2">
                  <c:v>25830.3333333333</c:v>
                </c:pt>
                <c:pt idx="3">
                  <c:v>15321</c:v>
                </c:pt>
                <c:pt idx="4">
                  <c:v>18672.3333333333</c:v>
                </c:pt>
                <c:pt idx="5">
                  <c:v>22498</c:v>
                </c:pt>
                <c:pt idx="6">
                  <c:v>19339</c:v>
                </c:pt>
              </c:numCache>
            </c:numRef>
          </c:yVal>
        </c:ser>
        <c:axId val="9288746"/>
        <c:axId val="60423956"/>
      </c:scatterChart>
      <c:valAx>
        <c:axId val="9288746"/>
        <c:scaling>
          <c:orientation val="minMax"/>
          <c:max val="0.8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0423956"/>
        <c:crossesAt val="0"/>
      </c:valAx>
      <c:valAx>
        <c:axId val="60423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288746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600">
                <a:solidFill>
                  <a:srgbClr val="595959"/>
                </a:solidFill>
                <a:latin typeface="Calibri"/>
              </a:rPr>
              <a:t>Verhouding vs Winst (N-1)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'Verhouding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uitkomst'!$D$2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'Verhouding versus uitkomst'!$D$3</c:f>
              <c:numCache>
                <c:formatCode>General</c:formatCode>
                <c:ptCount val="1"/>
                <c:pt idx="0">
                  <c:v>17533</c:v>
                </c:pt>
              </c:numCache>
            </c:numRef>
          </c:yVal>
        </c:ser>
        <c:ser>
          <c:idx val="1"/>
          <c:order val="1"/>
          <c:tx>
            <c:strRef>
              <c:f>'Verhouding versus uitkomst'!$A$5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uitkomst'!$E$5</c:f>
              <c:numCache>
                <c:formatCode>General</c:formatCode>
                <c:ptCount val="1"/>
                <c:pt idx="0">
                  <c:v>1.95454545454545</c:v>
                </c:pt>
              </c:numCache>
            </c:numRef>
          </c:xVal>
          <c:yVal>
            <c:numRef>
              <c:f>'Verhouding versus uitkomst'!$E$6</c:f>
              <c:numCache>
                <c:formatCode>General</c:formatCode>
                <c:ptCount val="1"/>
                <c:pt idx="0">
                  <c:v>18199</c:v>
                </c:pt>
              </c:numCache>
            </c:numRef>
          </c:yVal>
        </c:ser>
        <c:ser>
          <c:idx val="2"/>
          <c:order val="2"/>
          <c:tx>
            <c:strRef>
              <c:f>'Verhouding versus uitkomst'!$A$8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uitkomst'!$E$8</c:f>
              <c:numCache>
                <c:formatCode>General</c:formatCode>
                <c:ptCount val="1"/>
                <c:pt idx="0">
                  <c:v>4.9</c:v>
                </c:pt>
              </c:numCache>
            </c:numRef>
          </c:xVal>
          <c:yVal>
            <c:numRef>
              <c:f>'Verhouding versus uitkomst'!$E$9</c:f>
              <c:numCache>
                <c:formatCode>General</c:formatCode>
                <c:ptCount val="1"/>
                <c:pt idx="0">
                  <c:v>20320</c:v>
                </c:pt>
              </c:numCache>
            </c:numRef>
          </c:yVal>
        </c:ser>
        <c:ser>
          <c:idx val="3"/>
          <c:order val="3"/>
          <c:tx>
            <c:strRef>
              <c:f>'Verhouding versus uitkomst'!$A$11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uitkomst'!$D$11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'Verhouding versus uitkomst'!$D$12</c:f>
              <c:numCache>
                <c:formatCode>General</c:formatCode>
                <c:ptCount val="1"/>
                <c:pt idx="0">
                  <c:v>16981</c:v>
                </c:pt>
              </c:numCache>
            </c:numRef>
          </c:yVal>
        </c:ser>
        <c:ser>
          <c:idx val="4"/>
          <c:order val="4"/>
          <c:tx>
            <c:strRef>
              <c:f>'Verhouding versus uitkomst'!$A$14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uitkomst'!$H$14</c:f>
              <c:numCache>
                <c:formatCode>General</c:formatCode>
                <c:ptCount val="1"/>
                <c:pt idx="0">
                  <c:v>1.75</c:v>
                </c:pt>
              </c:numCache>
            </c:numRef>
          </c:xVal>
          <c:yVal>
            <c:numRef>
              <c:f>'Verhouding versus uitkomst'!$H$15</c:f>
              <c:numCache>
                <c:formatCode>General</c:formatCode>
                <c:ptCount val="1"/>
                <c:pt idx="0">
                  <c:v>23090</c:v>
                </c:pt>
              </c:numCache>
            </c:numRef>
          </c:yVal>
        </c:ser>
        <c:ser>
          <c:idx val="5"/>
          <c:order val="5"/>
          <c:tx>
            <c:strRef>
              <c:f>'Verhouding versus uitkomst'!$A$17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uitkomst'!$E$17</c:f>
              <c:numCache>
                <c:formatCode>General</c:formatCode>
                <c:ptCount val="1"/>
                <c:pt idx="0">
                  <c:v>3.2</c:v>
                </c:pt>
              </c:numCache>
            </c:numRef>
          </c:xVal>
          <c:yVal>
            <c:numRef>
              <c:f>'Verhouding versus uitkomst'!$E$18</c:f>
              <c:numCache>
                <c:formatCode>General</c:formatCode>
                <c:ptCount val="1"/>
                <c:pt idx="0">
                  <c:v>23891.6666666667</c:v>
                </c:pt>
              </c:numCache>
            </c:numRef>
          </c:yVal>
        </c:ser>
        <c:ser>
          <c:idx val="6"/>
          <c:order val="6"/>
          <c:tx>
            <c:strRef>
              <c:f>'Verhouding versus uitkomst'!$A$20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uitkomst'!$E$20</c:f>
              <c:numCache>
                <c:formatCode>General</c:formatCode>
                <c:ptCount val="1"/>
                <c:pt idx="0">
                  <c:v>2.58823529411765</c:v>
                </c:pt>
              </c:numCache>
            </c:numRef>
          </c:xVal>
          <c:yVal>
            <c:numRef>
              <c:f>'Verhouding versus uitkomst'!$E$21</c:f>
              <c:numCache>
                <c:formatCode>General</c:formatCode>
                <c:ptCount val="1"/>
                <c:pt idx="0">
                  <c:v>24486.6666666667</c:v>
                </c:pt>
              </c:numCache>
            </c:numRef>
          </c:yVal>
        </c:ser>
        <c:axId val="7889266"/>
        <c:axId val="7062125"/>
      </c:scatterChart>
      <c:valAx>
        <c:axId val="78892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Winst/VVU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062125"/>
        <c:crossesAt val="0"/>
      </c:valAx>
      <c:valAx>
        <c:axId val="70621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Winst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889266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lang="en-GB" sz="1600">
                <a:solidFill>
                  <a:srgbClr val="595959"/>
                </a:solidFill>
                <a:latin typeface="Calibri"/>
              </a:rPr>
              <a:t>Verhouding vs Winst (N)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'Verhouding versus uitkomst'!$A$2</c:f>
              <c:strCache>
                <c:ptCount val="1"/>
                <c:pt idx="0">
                  <c:v>TU Delft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uitkomst'!$E$2</c:f>
              <c:numCache>
                <c:formatCode>General</c:formatCode>
                <c:ptCount val="1"/>
                <c:pt idx="0">
                  <c:v>5.2</c:v>
                </c:pt>
              </c:numCache>
            </c:numRef>
          </c:xVal>
          <c:yVal>
            <c:numRef>
              <c:f>'Verhouding versus uitkomst'!$E$3</c:f>
              <c:numCache>
                <c:formatCode>General</c:formatCode>
                <c:ptCount val="1"/>
                <c:pt idx="0">
                  <c:v>20039.3333333333</c:v>
                </c:pt>
              </c:numCache>
            </c:numRef>
          </c:yVal>
        </c:ser>
        <c:ser>
          <c:idx val="1"/>
          <c:order val="1"/>
          <c:tx>
            <c:strRef>
              <c:f>'Verhouding versus uitkomst'!$A$5</c:f>
              <c:strCache>
                <c:ptCount val="1"/>
                <c:pt idx="0">
                  <c:v>Almende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uitkomst'!$F$5</c:f>
              <c:numCache>
                <c:formatCode>General</c:formatCode>
                <c:ptCount val="1"/>
                <c:pt idx="0">
                  <c:v>1.95454545454545</c:v>
                </c:pt>
              </c:numCache>
            </c:numRef>
          </c:xVal>
          <c:yVal>
            <c:numRef>
              <c:f>'Verhouding versus uitkomst'!$F$6</c:f>
              <c:numCache>
                <c:formatCode>General</c:formatCode>
                <c:ptCount val="1"/>
                <c:pt idx="0">
                  <c:v>20117.6666666667</c:v>
                </c:pt>
              </c:numCache>
            </c:numRef>
          </c:yVal>
        </c:ser>
        <c:ser>
          <c:idx val="2"/>
          <c:order val="2"/>
          <c:tx>
            <c:strRef>
              <c:f>'Verhouding versus uitkomst'!$A$8</c:f>
              <c:strCache>
                <c:ptCount val="1"/>
                <c:pt idx="0">
                  <c:v>Eneco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uitkomst'!$F$8</c:f>
              <c:numCache>
                <c:formatCode>General</c:formatCode>
                <c:ptCount val="1"/>
                <c:pt idx="0">
                  <c:v>5.33333333333333</c:v>
                </c:pt>
              </c:numCache>
            </c:numRef>
          </c:xVal>
          <c:yVal>
            <c:numRef>
              <c:f>'Verhouding versus uitkomst'!$F$9</c:f>
              <c:numCache>
                <c:formatCode>General</c:formatCode>
                <c:ptCount val="1"/>
                <c:pt idx="0">
                  <c:v>23138.6666666667</c:v>
                </c:pt>
              </c:numCache>
            </c:numRef>
          </c:yVal>
        </c:ser>
        <c:ser>
          <c:idx val="3"/>
          <c:order val="3"/>
          <c:tx>
            <c:strRef>
              <c:f>'Verhouding versus uitkomst'!$A$11</c:f>
              <c:strCache>
                <c:ptCount val="1"/>
                <c:pt idx="0">
                  <c:v>RWS 21-11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uitkomst'!$E$11</c:f>
              <c:numCache>
                <c:formatCode>General</c:formatCode>
                <c:ptCount val="1"/>
                <c:pt idx="0">
                  <c:v>0.909090909090909</c:v>
                </c:pt>
              </c:numCache>
            </c:numRef>
          </c:xVal>
          <c:yVal>
            <c:numRef>
              <c:f>'Verhouding versus uitkomst'!$E$12</c:f>
              <c:numCache>
                <c:formatCode>General</c:formatCode>
                <c:ptCount val="1"/>
                <c:pt idx="0">
                  <c:v>17352</c:v>
                </c:pt>
              </c:numCache>
            </c:numRef>
          </c:yVal>
        </c:ser>
        <c:ser>
          <c:idx val="4"/>
          <c:order val="4"/>
          <c:tx>
            <c:strRef>
              <c:f>'Verhouding versus uitkomst'!$A$14</c:f>
              <c:strCache>
                <c:ptCount val="1"/>
                <c:pt idx="0">
                  <c:v>RWS 18-12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uitkomst'!$I$14</c:f>
              <c:numCache>
                <c:formatCode>General</c:formatCode>
                <c:ptCount val="1"/>
                <c:pt idx="0">
                  <c:v>2.76470588235294</c:v>
                </c:pt>
              </c:numCache>
            </c:numRef>
          </c:xVal>
          <c:yVal>
            <c:numRef>
              <c:f>'Verhouding versus uitkomst'!$I$15</c:f>
              <c:numCache>
                <c:formatCode>General</c:formatCode>
                <c:ptCount val="1"/>
                <c:pt idx="0">
                  <c:v>24439</c:v>
                </c:pt>
              </c:numCache>
            </c:numRef>
          </c:yVal>
        </c:ser>
        <c:ser>
          <c:idx val="5"/>
          <c:order val="5"/>
          <c:tx>
            <c:strRef>
              <c:f>'Verhouding versus uitkomst'!$A$17</c:f>
              <c:strCache>
                <c:ptCount val="1"/>
                <c:pt idx="0">
                  <c:v>TopTech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uitkomst'!$F$17</c:f>
              <c:numCache>
                <c:formatCode>General</c:formatCode>
                <c:ptCount val="1"/>
                <c:pt idx="0">
                  <c:v>6.625</c:v>
                </c:pt>
              </c:numCache>
            </c:numRef>
          </c:xVal>
          <c:yVal>
            <c:numRef>
              <c:f>'Verhouding versus uitkomst'!$F$18</c:f>
              <c:numCache>
                <c:formatCode>General</c:formatCode>
                <c:ptCount val="1"/>
                <c:pt idx="0">
                  <c:v>23365.3333333333</c:v>
                </c:pt>
              </c:numCache>
            </c:numRef>
          </c:yVal>
        </c:ser>
        <c:ser>
          <c:idx val="6"/>
          <c:order val="6"/>
          <c:tx>
            <c:strRef>
              <c:f>'Verhouding versus uitkomst'!$A$20</c:f>
              <c:strCache>
                <c:ptCount val="1"/>
                <c:pt idx="0">
                  <c:v>BdeBont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smooth val="1"/>
          <c:xVal>
            <c:numRef>
              <c:f>'Verhouding versus uitkomst'!$F$20</c:f>
              <c:numCache>
                <c:formatCode>General</c:formatCode>
                <c:ptCount val="1"/>
                <c:pt idx="0">
                  <c:v>2.26315789473684</c:v>
                </c:pt>
              </c:numCache>
            </c:numRef>
          </c:xVal>
          <c:yVal>
            <c:numRef>
              <c:f>'Verhouding versus uitkomst'!$F$21</c:f>
              <c:numCache>
                <c:formatCode>General</c:formatCode>
                <c:ptCount val="1"/>
                <c:pt idx="0">
                  <c:v>23818.6666666667</c:v>
                </c:pt>
              </c:numCache>
            </c:numRef>
          </c:yVal>
        </c:ser>
        <c:axId val="98032449"/>
        <c:axId val="54358488"/>
      </c:scatterChart>
      <c:valAx>
        <c:axId val="980324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Winst/VVU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4358488"/>
        <c:crossesAt val="0"/>
      </c:valAx>
      <c:valAx>
        <c:axId val="54358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900">
                    <a:solidFill>
                      <a:srgbClr val="595959"/>
                    </a:solidFill>
                    <a:latin typeface="Calibri"/>
                  </a:rPr>
                  <a:t>Winst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803244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189000</xdr:colOff>
      <xdr:row>48</xdr:row>
      <xdr:rowOff>89640</xdr:rowOff>
    </xdr:from>
    <xdr:to>
      <xdr:col>4</xdr:col>
      <xdr:colOff>949320</xdr:colOff>
      <xdr:row>63</xdr:row>
      <xdr:rowOff>163440</xdr:rowOff>
    </xdr:to>
    <xdr:graphicFrame>
      <xdr:nvGraphicFramePr>
        <xdr:cNvPr id="0" name="Chart 6"/>
        <xdr:cNvGraphicFramePr/>
      </xdr:nvGraphicFramePr>
      <xdr:xfrm>
        <a:off x="189000" y="9005040"/>
        <a:ext cx="5814720" cy="29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189000</xdr:colOff>
      <xdr:row>48</xdr:row>
      <xdr:rowOff>89640</xdr:rowOff>
    </xdr:from>
    <xdr:to>
      <xdr:col>11</xdr:col>
      <xdr:colOff>513000</xdr:colOff>
      <xdr:row>63</xdr:row>
      <xdr:rowOff>163440</xdr:rowOff>
    </xdr:to>
    <xdr:graphicFrame>
      <xdr:nvGraphicFramePr>
        <xdr:cNvPr id="1" name="Chart 8"/>
        <xdr:cNvGraphicFramePr/>
      </xdr:nvGraphicFramePr>
      <xdr:xfrm>
        <a:off x="6653160" y="9005040"/>
        <a:ext cx="5975640" cy="29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227160</xdr:colOff>
      <xdr:row>51</xdr:row>
      <xdr:rowOff>127440</xdr:rowOff>
    </xdr:from>
    <xdr:to>
      <xdr:col>8</xdr:col>
      <xdr:colOff>467640</xdr:colOff>
      <xdr:row>66</xdr:row>
      <xdr:rowOff>10800</xdr:rowOff>
    </xdr:to>
    <xdr:graphicFrame>
      <xdr:nvGraphicFramePr>
        <xdr:cNvPr id="2" name="Chart 1"/>
        <xdr:cNvGraphicFramePr/>
      </xdr:nvGraphicFramePr>
      <xdr:xfrm>
        <a:off x="1903320" y="9842760"/>
        <a:ext cx="55746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189000</xdr:colOff>
      <xdr:row>20</xdr:row>
      <xdr:rowOff>68760</xdr:rowOff>
    </xdr:from>
    <xdr:to>
      <xdr:col>6</xdr:col>
      <xdr:colOff>996480</xdr:colOff>
      <xdr:row>34</xdr:row>
      <xdr:rowOff>142560</xdr:rowOff>
    </xdr:to>
    <xdr:graphicFrame>
      <xdr:nvGraphicFramePr>
        <xdr:cNvPr id="3" name="Chart 2"/>
        <xdr:cNvGraphicFramePr/>
      </xdr:nvGraphicFramePr>
      <xdr:xfrm>
        <a:off x="2678760" y="3634920"/>
        <a:ext cx="64587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655560</xdr:colOff>
      <xdr:row>11</xdr:row>
      <xdr:rowOff>41760</xdr:rowOff>
    </xdr:from>
    <xdr:to>
      <xdr:col>5</xdr:col>
      <xdr:colOff>338760</xdr:colOff>
      <xdr:row>25</xdr:row>
      <xdr:rowOff>1440</xdr:rowOff>
    </xdr:to>
    <xdr:graphicFrame>
      <xdr:nvGraphicFramePr>
        <xdr:cNvPr id="4" name="Chart 2"/>
        <xdr:cNvGraphicFramePr/>
      </xdr:nvGraphicFramePr>
      <xdr:xfrm>
        <a:off x="655560" y="1969560"/>
        <a:ext cx="6287040" cy="241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693720</xdr:colOff>
      <xdr:row>11</xdr:row>
      <xdr:rowOff>118080</xdr:rowOff>
    </xdr:from>
    <xdr:to>
      <xdr:col>11</xdr:col>
      <xdr:colOff>767880</xdr:colOff>
      <xdr:row>25</xdr:row>
      <xdr:rowOff>11160</xdr:rowOff>
    </xdr:to>
    <xdr:graphicFrame>
      <xdr:nvGraphicFramePr>
        <xdr:cNvPr id="5" name="Chart 3"/>
        <xdr:cNvGraphicFramePr/>
      </xdr:nvGraphicFramePr>
      <xdr:xfrm>
        <a:off x="7297560" y="2045880"/>
        <a:ext cx="6855840" cy="234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189360</xdr:colOff>
      <xdr:row>11</xdr:row>
      <xdr:rowOff>127800</xdr:rowOff>
    </xdr:from>
    <xdr:to>
      <xdr:col>17</xdr:col>
      <xdr:colOff>520200</xdr:colOff>
      <xdr:row>25</xdr:row>
      <xdr:rowOff>20520</xdr:rowOff>
    </xdr:to>
    <xdr:graphicFrame>
      <xdr:nvGraphicFramePr>
        <xdr:cNvPr id="6" name="Chart 4"/>
        <xdr:cNvGraphicFramePr/>
      </xdr:nvGraphicFramePr>
      <xdr:xfrm>
        <a:off x="14705280" y="2055600"/>
        <a:ext cx="5639400" cy="23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1589760</xdr:colOff>
      <xdr:row>32</xdr:row>
      <xdr:rowOff>111960</xdr:rowOff>
    </xdr:from>
    <xdr:to>
      <xdr:col>8</xdr:col>
      <xdr:colOff>545040</xdr:colOff>
      <xdr:row>46</xdr:row>
      <xdr:rowOff>185760</xdr:rowOff>
    </xdr:to>
    <xdr:graphicFrame>
      <xdr:nvGraphicFramePr>
        <xdr:cNvPr id="7" name="Chart 1"/>
        <xdr:cNvGraphicFramePr/>
      </xdr:nvGraphicFramePr>
      <xdr:xfrm>
        <a:off x="1589760" y="6207840"/>
        <a:ext cx="64101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189000</xdr:colOff>
      <xdr:row>48</xdr:row>
      <xdr:rowOff>127440</xdr:rowOff>
    </xdr:from>
    <xdr:to>
      <xdr:col>8</xdr:col>
      <xdr:colOff>601200</xdr:colOff>
      <xdr:row>63</xdr:row>
      <xdr:rowOff>10800</xdr:rowOff>
    </xdr:to>
    <xdr:graphicFrame>
      <xdr:nvGraphicFramePr>
        <xdr:cNvPr id="8" name="Chart 5"/>
        <xdr:cNvGraphicFramePr/>
      </xdr:nvGraphicFramePr>
      <xdr:xfrm>
        <a:off x="2131920" y="9271440"/>
        <a:ext cx="59241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228240</xdr:colOff>
      <xdr:row>0</xdr:row>
      <xdr:rowOff>134280</xdr:rowOff>
    </xdr:from>
    <xdr:to>
      <xdr:col>17</xdr:col>
      <xdr:colOff>640440</xdr:colOff>
      <xdr:row>15</xdr:row>
      <xdr:rowOff>17640</xdr:rowOff>
    </xdr:to>
    <xdr:graphicFrame>
      <xdr:nvGraphicFramePr>
        <xdr:cNvPr id="9" name="Chart 2"/>
        <xdr:cNvGraphicFramePr/>
      </xdr:nvGraphicFramePr>
      <xdr:xfrm>
        <a:off x="9257760" y="134280"/>
        <a:ext cx="59241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189000</xdr:colOff>
      <xdr:row>16</xdr:row>
      <xdr:rowOff>127440</xdr:rowOff>
    </xdr:from>
    <xdr:to>
      <xdr:col>17</xdr:col>
      <xdr:colOff>601200</xdr:colOff>
      <xdr:row>31</xdr:row>
      <xdr:rowOff>10800</xdr:rowOff>
    </xdr:to>
    <xdr:graphicFrame>
      <xdr:nvGraphicFramePr>
        <xdr:cNvPr id="10" name="Chart 7"/>
        <xdr:cNvGraphicFramePr/>
      </xdr:nvGraphicFramePr>
      <xdr:xfrm>
        <a:off x="9218520" y="3175200"/>
        <a:ext cx="59241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368280</xdr:colOff>
      <xdr:row>0</xdr:row>
      <xdr:rowOff>145440</xdr:rowOff>
    </xdr:from>
    <xdr:to>
      <xdr:col>18</xdr:col>
      <xdr:colOff>702000</xdr:colOff>
      <xdr:row>15</xdr:row>
      <xdr:rowOff>28800</xdr:rowOff>
    </xdr:to>
    <xdr:graphicFrame>
      <xdr:nvGraphicFramePr>
        <xdr:cNvPr id="11" name="Chart 1"/>
        <xdr:cNvGraphicFramePr/>
      </xdr:nvGraphicFramePr>
      <xdr:xfrm>
        <a:off x="10642320" y="145440"/>
        <a:ext cx="56678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357120</xdr:colOff>
      <xdr:row>16</xdr:row>
      <xdr:rowOff>127440</xdr:rowOff>
    </xdr:from>
    <xdr:to>
      <xdr:col>18</xdr:col>
      <xdr:colOff>690840</xdr:colOff>
      <xdr:row>31</xdr:row>
      <xdr:rowOff>10800</xdr:rowOff>
    </xdr:to>
    <xdr:graphicFrame>
      <xdr:nvGraphicFramePr>
        <xdr:cNvPr id="12" name="Chart 2"/>
        <xdr:cNvGraphicFramePr/>
      </xdr:nvGraphicFramePr>
      <xdr:xfrm>
        <a:off x="10631160" y="3175200"/>
        <a:ext cx="56678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189360</xdr:colOff>
      <xdr:row>66</xdr:row>
      <xdr:rowOff>59040</xdr:rowOff>
    </xdr:from>
    <xdr:to>
      <xdr:col>8</xdr:col>
      <xdr:colOff>601560</xdr:colOff>
      <xdr:row>81</xdr:row>
      <xdr:rowOff>171000</xdr:rowOff>
    </xdr:to>
    <xdr:graphicFrame>
      <xdr:nvGraphicFramePr>
        <xdr:cNvPr id="13" name="Chart 2"/>
        <xdr:cNvGraphicFramePr/>
      </xdr:nvGraphicFramePr>
      <xdr:xfrm>
        <a:off x="2132280" y="11626200"/>
        <a:ext cx="61905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234360</xdr:colOff>
      <xdr:row>0</xdr:row>
      <xdr:rowOff>123120</xdr:rowOff>
    </xdr:from>
    <xdr:to>
      <xdr:col>20</xdr:col>
      <xdr:colOff>646200</xdr:colOff>
      <xdr:row>19</xdr:row>
      <xdr:rowOff>105840</xdr:rowOff>
    </xdr:to>
    <xdr:graphicFrame>
      <xdr:nvGraphicFramePr>
        <xdr:cNvPr id="14" name="Chart 5"/>
        <xdr:cNvGraphicFramePr/>
      </xdr:nvGraphicFramePr>
      <xdr:xfrm>
        <a:off x="12654720" y="123120"/>
        <a:ext cx="5923800" cy="33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234000</xdr:colOff>
      <xdr:row>0</xdr:row>
      <xdr:rowOff>127440</xdr:rowOff>
    </xdr:from>
    <xdr:to>
      <xdr:col>36</xdr:col>
      <xdr:colOff>646560</xdr:colOff>
      <xdr:row>19</xdr:row>
      <xdr:rowOff>110160</xdr:rowOff>
    </xdr:to>
    <xdr:graphicFrame>
      <xdr:nvGraphicFramePr>
        <xdr:cNvPr id="15" name="Chart 7"/>
        <xdr:cNvGraphicFramePr/>
      </xdr:nvGraphicFramePr>
      <xdr:xfrm>
        <a:off x="25252920" y="127440"/>
        <a:ext cx="5924160" cy="33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211320</xdr:colOff>
      <xdr:row>21</xdr:row>
      <xdr:rowOff>44280</xdr:rowOff>
    </xdr:from>
    <xdr:to>
      <xdr:col>36</xdr:col>
      <xdr:colOff>623880</xdr:colOff>
      <xdr:row>40</xdr:row>
      <xdr:rowOff>26640</xdr:rowOff>
    </xdr:to>
    <xdr:graphicFrame>
      <xdr:nvGraphicFramePr>
        <xdr:cNvPr id="16" name="Chart 8"/>
        <xdr:cNvGraphicFramePr/>
      </xdr:nvGraphicFramePr>
      <xdr:xfrm>
        <a:off x="25230240" y="3724560"/>
        <a:ext cx="5924160" cy="33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189360</xdr:colOff>
      <xdr:row>21</xdr:row>
      <xdr:rowOff>44280</xdr:rowOff>
    </xdr:from>
    <xdr:to>
      <xdr:col>20</xdr:col>
      <xdr:colOff>601200</xdr:colOff>
      <xdr:row>39</xdr:row>
      <xdr:rowOff>11520</xdr:rowOff>
    </xdr:to>
    <xdr:graphicFrame>
      <xdr:nvGraphicFramePr>
        <xdr:cNvPr id="17" name="Chart 11"/>
        <xdr:cNvGraphicFramePr/>
      </xdr:nvGraphicFramePr>
      <xdr:xfrm>
        <a:off x="12609720" y="3724560"/>
        <a:ext cx="5923800" cy="312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300960</xdr:colOff>
      <xdr:row>0</xdr:row>
      <xdr:rowOff>127440</xdr:rowOff>
    </xdr:from>
    <xdr:to>
      <xdr:col>28</xdr:col>
      <xdr:colOff>713160</xdr:colOff>
      <xdr:row>19</xdr:row>
      <xdr:rowOff>110160</xdr:rowOff>
    </xdr:to>
    <xdr:graphicFrame>
      <xdr:nvGraphicFramePr>
        <xdr:cNvPr id="18" name="Chart 12"/>
        <xdr:cNvGraphicFramePr/>
      </xdr:nvGraphicFramePr>
      <xdr:xfrm>
        <a:off x="19020600" y="127440"/>
        <a:ext cx="5924160" cy="33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256320</xdr:colOff>
      <xdr:row>21</xdr:row>
      <xdr:rowOff>48600</xdr:rowOff>
    </xdr:from>
    <xdr:to>
      <xdr:col>28</xdr:col>
      <xdr:colOff>668520</xdr:colOff>
      <xdr:row>39</xdr:row>
      <xdr:rowOff>15840</xdr:rowOff>
    </xdr:to>
    <xdr:graphicFrame>
      <xdr:nvGraphicFramePr>
        <xdr:cNvPr id="19" name="Chart 13"/>
        <xdr:cNvGraphicFramePr/>
      </xdr:nvGraphicFramePr>
      <xdr:xfrm>
        <a:off x="18975960" y="3728880"/>
        <a:ext cx="5924160" cy="312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5" activeCellId="0" sqref="B45"/>
    </sheetView>
  </sheetViews>
  <sheetFormatPr defaultRowHeight="15"/>
  <cols>
    <col collapsed="false" hidden="false" max="1" min="1" style="0" width="16.4251012145749"/>
    <col collapsed="false" hidden="false" max="3" min="2" style="0" width="8.85425101214575"/>
    <col collapsed="false" hidden="false" max="4" min="4" style="0" width="9.99595141700405"/>
    <col collapsed="false" hidden="false" max="5" min="5" style="0" width="1.42914979757085"/>
    <col collapsed="false" hidden="false" max="7" min="6" style="0" width="8.85425101214575"/>
    <col collapsed="false" hidden="false" max="8" min="8" style="0" width="10.2834008097166"/>
    <col collapsed="false" hidden="false" max="11" min="9" style="0" width="8.85425101214575"/>
    <col collapsed="false" hidden="false" max="12" min="12" style="0" width="10.4251012145749"/>
    <col collapsed="false" hidden="false" max="13" min="13" style="0" width="1.42914979757085"/>
    <col collapsed="false" hidden="false" max="19" min="14" style="0" width="8.85425101214575"/>
    <col collapsed="false" hidden="false" max="20" min="20" style="0" width="10.7125506072875"/>
    <col collapsed="false" hidden="false" max="21" min="21" style="0" width="1.71255060728745"/>
    <col collapsed="false" hidden="false" max="23" min="22" style="0" width="8.85425101214575"/>
    <col collapsed="false" hidden="false" max="24" min="24" style="0" width="10.1417004048583"/>
    <col collapsed="false" hidden="false" max="28" min="25" style="0" width="8.85425101214575"/>
    <col collapsed="false" hidden="false" max="29" min="29" style="0" width="1.42914979757085"/>
    <col collapsed="false" hidden="false" max="32" min="30" style="0" width="8.85425101214575"/>
    <col collapsed="false" hidden="false" max="33" min="33" style="0" width="8.53441295546559"/>
    <col collapsed="false" hidden="false" max="36" min="34" style="0" width="8.85425101214575"/>
    <col collapsed="false" hidden="false" max="37" min="37" style="0" width="1.8582995951417"/>
    <col collapsed="false" hidden="false" max="44" min="38" style="0" width="8.85425101214575"/>
    <col collapsed="false" hidden="false" max="45" min="45" style="0" width="1.42914979757085"/>
    <col collapsed="false" hidden="false" max="52" min="46" style="0" width="8.85425101214575"/>
    <col collapsed="false" hidden="false" max="53" min="53" style="0" width="1.8582995951417"/>
    <col collapsed="false" hidden="false" max="1025" min="54" style="0" width="8.85425101214575"/>
  </cols>
  <sheetData>
    <row r="1" customFormat="false" ht="21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2"/>
      <c r="O1" s="2"/>
      <c r="R1" s="2" t="s">
        <v>3</v>
      </c>
      <c r="S1" s="2"/>
      <c r="T1" s="2"/>
      <c r="U1" s="2"/>
      <c r="V1" s="2"/>
      <c r="W1" s="2"/>
      <c r="Z1" s="2"/>
      <c r="AA1" s="2"/>
      <c r="AB1" s="2"/>
      <c r="AC1" s="2"/>
      <c r="AD1" s="2"/>
      <c r="AE1" s="2"/>
    </row>
    <row r="2" customFormat="false" ht="15" hidden="false" customHeight="false" outlineLevel="0" collapsed="false">
      <c r="A2" s="2" t="s">
        <v>4</v>
      </c>
      <c r="B2" s="2" t="s">
        <v>5</v>
      </c>
      <c r="C2" s="2"/>
      <c r="D2" s="2"/>
      <c r="E2" s="2"/>
      <c r="F2" s="2" t="s">
        <v>6</v>
      </c>
      <c r="G2" s="2"/>
      <c r="H2" s="2"/>
      <c r="I2" s="2"/>
      <c r="J2" s="2" t="s">
        <v>5</v>
      </c>
      <c r="K2" s="2"/>
      <c r="L2" s="2"/>
      <c r="M2" s="2"/>
      <c r="N2" s="2" t="s">
        <v>6</v>
      </c>
      <c r="O2" s="2"/>
      <c r="R2" s="2" t="s">
        <v>5</v>
      </c>
      <c r="S2" s="2"/>
      <c r="T2" s="2"/>
      <c r="U2" s="2"/>
      <c r="V2" s="2" t="s">
        <v>6</v>
      </c>
      <c r="W2" s="2"/>
      <c r="Z2" s="2"/>
      <c r="AA2" s="2"/>
      <c r="AB2" s="2"/>
      <c r="AC2" s="2"/>
      <c r="AD2" s="2"/>
      <c r="AE2" s="2"/>
    </row>
    <row r="3" customFormat="false" ht="15" hidden="false" customHeight="false" outlineLevel="0" collapsed="false">
      <c r="A3" s="0" t="s">
        <v>7</v>
      </c>
      <c r="B3" s="0" t="n">
        <v>3273</v>
      </c>
      <c r="C3" s="0" t="n">
        <v>-3446</v>
      </c>
      <c r="D3" s="3" t="n">
        <f aca="false">B3+C3*(1/3)</f>
        <v>2124.33333333333</v>
      </c>
      <c r="E3" s="3"/>
      <c r="F3" s="0" t="n">
        <v>6390</v>
      </c>
      <c r="G3" s="0" t="n">
        <v>1107</v>
      </c>
      <c r="H3" s="3" t="n">
        <f aca="false">F3+G3*(1/3)</f>
        <v>6759</v>
      </c>
      <c r="J3" s="0" t="n">
        <v>5646</v>
      </c>
      <c r="K3" s="0" t="n">
        <v>-6094</v>
      </c>
      <c r="L3" s="3" t="n">
        <f aca="false">J3+K3*(1/3)</f>
        <v>3614.66666666667</v>
      </c>
      <c r="M3" s="3"/>
      <c r="N3" s="0" t="n">
        <v>5095</v>
      </c>
      <c r="O3" s="0" t="n">
        <v>2578</v>
      </c>
      <c r="P3" s="3" t="n">
        <f aca="false">N3+O3*(1/3)</f>
        <v>5954.33333333333</v>
      </c>
      <c r="R3" s="0" t="n">
        <v>5646</v>
      </c>
      <c r="S3" s="0" t="n">
        <v>-6094</v>
      </c>
      <c r="T3" s="3" t="n">
        <f aca="false">R3+S3*(1/3)</f>
        <v>3614.66666666667</v>
      </c>
      <c r="U3" s="3"/>
      <c r="V3" s="0" t="n">
        <v>6264</v>
      </c>
      <c r="W3" s="0" t="n">
        <v>1711</v>
      </c>
      <c r="X3" s="3" t="n">
        <f aca="false">V3+W3*(1/3)</f>
        <v>6834.33333333333</v>
      </c>
      <c r="AB3" s="3"/>
      <c r="AC3" s="3"/>
      <c r="AF3" s="3"/>
    </row>
    <row r="4" customFormat="false" ht="15" hidden="false" customHeight="false" outlineLevel="0" collapsed="false">
      <c r="A4" s="0" t="s">
        <v>8</v>
      </c>
      <c r="B4" s="0" t="n">
        <v>5425</v>
      </c>
      <c r="C4" s="0" t="n">
        <v>-6464</v>
      </c>
      <c r="D4" s="3" t="n">
        <f aca="false">B4+C4*(1/3)</f>
        <v>3270.33333333333</v>
      </c>
      <c r="E4" s="3"/>
      <c r="F4" s="0" t="n">
        <v>5632</v>
      </c>
      <c r="G4" s="0" t="n">
        <v>2438</v>
      </c>
      <c r="H4" s="3" t="n">
        <f aca="false">F4+G4*(1/3)</f>
        <v>6444.66666666667</v>
      </c>
      <c r="J4" s="0" t="n">
        <v>5456</v>
      </c>
      <c r="K4" s="0" t="n">
        <v>-6279</v>
      </c>
      <c r="L4" s="3" t="n">
        <f aca="false">J4+K4*(1/3)</f>
        <v>3363</v>
      </c>
      <c r="M4" s="3"/>
      <c r="N4" s="0" t="n">
        <v>550</v>
      </c>
      <c r="O4" s="0" t="n">
        <v>2177</v>
      </c>
      <c r="P4" s="3" t="n">
        <f aca="false">N4+O4*(1/3)</f>
        <v>1275.66666666667</v>
      </c>
      <c r="R4" s="0" t="n">
        <v>7242</v>
      </c>
      <c r="S4" s="0" t="n">
        <v>-7292</v>
      </c>
      <c r="T4" s="3" t="n">
        <f aca="false">R4+S4*(1/3)</f>
        <v>4811.33333333333</v>
      </c>
      <c r="U4" s="3"/>
      <c r="V4" s="0" t="n">
        <v>5590</v>
      </c>
      <c r="W4" s="0" t="n">
        <v>3246</v>
      </c>
      <c r="X4" s="3" t="n">
        <f aca="false">V4+W4*(1/3)</f>
        <v>6672</v>
      </c>
      <c r="AB4" s="3"/>
      <c r="AC4" s="3"/>
      <c r="AF4" s="3"/>
    </row>
    <row r="5" customFormat="false" ht="15" hidden="false" customHeight="false" outlineLevel="0" collapsed="false">
      <c r="A5" s="0" t="s">
        <v>9</v>
      </c>
      <c r="B5" s="0" t="n">
        <v>2907</v>
      </c>
      <c r="C5" s="0" t="n">
        <v>-4028</v>
      </c>
      <c r="D5" s="3" t="n">
        <f aca="false">B5+C5*(1/3)</f>
        <v>1564.33333333333</v>
      </c>
      <c r="E5" s="3"/>
      <c r="F5" s="0" t="n">
        <v>6216</v>
      </c>
      <c r="G5" s="0" t="n">
        <v>893</v>
      </c>
      <c r="H5" s="3" t="n">
        <f aca="false">F5+G5*(1/3)</f>
        <v>6513.66666666667</v>
      </c>
      <c r="J5" s="0" t="n">
        <v>5745</v>
      </c>
      <c r="K5" s="0" t="n">
        <v>-5796</v>
      </c>
      <c r="L5" s="3" t="n">
        <f aca="false">J5+K5*(1/3)</f>
        <v>3813</v>
      </c>
      <c r="M5" s="3"/>
      <c r="N5" s="0" t="n">
        <v>5799</v>
      </c>
      <c r="O5" s="0" t="n">
        <v>2139</v>
      </c>
      <c r="P5" s="3" t="n">
        <f aca="false">N5+O5*(1/3)</f>
        <v>6512</v>
      </c>
      <c r="R5" s="0" t="n">
        <v>6449</v>
      </c>
      <c r="S5" s="0" t="n">
        <v>-6019</v>
      </c>
      <c r="T5" s="3" t="n">
        <f aca="false">R5+S5*(1/3)</f>
        <v>4442.66666666667</v>
      </c>
      <c r="U5" s="3"/>
      <c r="V5" s="0" t="n">
        <v>5029</v>
      </c>
      <c r="W5" s="0" t="n">
        <v>2955</v>
      </c>
      <c r="X5" s="3" t="n">
        <f aca="false">V5+W5*(1/3)</f>
        <v>6014</v>
      </c>
      <c r="AB5" s="3"/>
      <c r="AC5" s="3"/>
      <c r="AF5" s="3"/>
    </row>
    <row r="6" customFormat="false" ht="15" hidden="false" customHeight="false" outlineLevel="0" collapsed="false">
      <c r="A6" s="0" t="s">
        <v>10</v>
      </c>
      <c r="B6" s="0" t="n">
        <v>5347</v>
      </c>
      <c r="C6" s="0" t="n">
        <v>-5647</v>
      </c>
      <c r="D6" s="3" t="n">
        <f aca="false">B6+C6*(1/3)</f>
        <v>3464.66666666667</v>
      </c>
      <c r="E6" s="3"/>
      <c r="F6" s="0" t="n">
        <v>5158</v>
      </c>
      <c r="G6" s="0" t="n">
        <v>1441</v>
      </c>
      <c r="H6" s="3" t="n">
        <f aca="false">F6+G6*(1/3)</f>
        <v>5638.33333333333</v>
      </c>
      <c r="J6" s="0" t="n">
        <v>6183</v>
      </c>
      <c r="K6" s="0" t="n">
        <v>-6208</v>
      </c>
      <c r="L6" s="3" t="n">
        <f aca="false">J6+K6*(1/3)</f>
        <v>4113.66666666667</v>
      </c>
      <c r="M6" s="3"/>
      <c r="N6" s="0" t="n">
        <v>4322</v>
      </c>
      <c r="O6" s="0" t="n">
        <v>2001</v>
      </c>
      <c r="P6" s="3" t="n">
        <f aca="false">N6+O6*(1/3)</f>
        <v>4989</v>
      </c>
      <c r="R6" s="0" t="n">
        <v>5927</v>
      </c>
      <c r="S6" s="0" t="n">
        <v>-5010</v>
      </c>
      <c r="T6" s="3" t="n">
        <f aca="false">R6+S6*(1/3)</f>
        <v>4257</v>
      </c>
      <c r="U6" s="3"/>
      <c r="V6" s="0" t="n">
        <v>4816</v>
      </c>
      <c r="W6" s="0" t="n">
        <v>1854</v>
      </c>
      <c r="X6" s="3" t="n">
        <f aca="false">V6+W6*(1/3)</f>
        <v>5434</v>
      </c>
      <c r="AB6" s="3"/>
      <c r="AC6" s="3"/>
      <c r="AF6" s="3"/>
    </row>
    <row r="7" customFormat="false" ht="15" hidden="false" customHeight="false" outlineLevel="0" collapsed="false">
      <c r="A7" s="0" t="s">
        <v>11</v>
      </c>
      <c r="B7" s="0" t="n">
        <v>4878</v>
      </c>
      <c r="C7" s="0" t="n">
        <v>-6748</v>
      </c>
      <c r="D7" s="3" t="n">
        <f aca="false">B7+C7*(1/3)</f>
        <v>2628.66666666667</v>
      </c>
      <c r="E7" s="3"/>
      <c r="F7" s="0" t="n">
        <v>6179</v>
      </c>
      <c r="G7" s="0" t="n">
        <v>2721</v>
      </c>
      <c r="H7" s="3" t="n">
        <f aca="false">F7+G7*(1/3)</f>
        <v>7086</v>
      </c>
      <c r="J7" s="0" t="n">
        <v>4878</v>
      </c>
      <c r="K7" s="0" t="n">
        <v>-6748</v>
      </c>
      <c r="L7" s="3" t="n">
        <f aca="false">J7+K7*(1/3)</f>
        <v>2628.66666666667</v>
      </c>
      <c r="M7" s="3"/>
      <c r="N7" s="0" t="n">
        <v>5512</v>
      </c>
      <c r="O7" s="0" t="n">
        <v>2735</v>
      </c>
      <c r="P7" s="3" t="n">
        <f aca="false">N7+O7*(1/3)</f>
        <v>6423.66666666667</v>
      </c>
      <c r="R7" s="0" t="n">
        <v>4989</v>
      </c>
      <c r="S7" s="0" t="n">
        <v>-6226</v>
      </c>
      <c r="T7" s="3" t="n">
        <f aca="false">R7+S7*(1/3)</f>
        <v>2913.66666666667</v>
      </c>
      <c r="U7" s="3"/>
      <c r="V7" s="0" t="n">
        <v>5912</v>
      </c>
      <c r="W7" s="0" t="n">
        <v>2387</v>
      </c>
      <c r="X7" s="3" t="n">
        <f aca="false">V7+W7*(1/3)</f>
        <v>6707.66666666667</v>
      </c>
      <c r="AB7" s="3"/>
      <c r="AC7" s="3"/>
      <c r="AF7" s="3"/>
    </row>
    <row r="9" customFormat="false" ht="15" hidden="false" customHeight="false" outlineLevel="0" collapsed="false">
      <c r="A9" s="4" t="s">
        <v>12</v>
      </c>
      <c r="B9" s="0" t="n">
        <f aca="false">SUM(B3:B7)</f>
        <v>21830</v>
      </c>
      <c r="C9" s="0" t="n">
        <f aca="false">SUM(C3:C7)</f>
        <v>-26333</v>
      </c>
      <c r="D9" s="3" t="n">
        <f aca="false">SUM(D3:D7)</f>
        <v>13052.3333333333</v>
      </c>
      <c r="E9" s="3"/>
      <c r="F9" s="0" t="n">
        <f aca="false">SUM(F3:F7)</f>
        <v>29575</v>
      </c>
      <c r="G9" s="0" t="n">
        <f aca="false">SUM(G3:G7)</f>
        <v>8600</v>
      </c>
      <c r="H9" s="3" t="n">
        <f aca="false">SUM(H3:H7)</f>
        <v>32441.6666666667</v>
      </c>
      <c r="J9" s="0" t="n">
        <f aca="false">SUM(J3:J7)</f>
        <v>27908</v>
      </c>
      <c r="K9" s="0" t="n">
        <f aca="false">SUM(K3:K7)</f>
        <v>-31125</v>
      </c>
      <c r="L9" s="3" t="n">
        <f aca="false">SUM(L3:L7)</f>
        <v>17533</v>
      </c>
      <c r="M9" s="3"/>
      <c r="N9" s="0" t="n">
        <f aca="false">SUM(N3:N7)</f>
        <v>21278</v>
      </c>
      <c r="O9" s="0" t="n">
        <f aca="false">SUM(O3:O7)</f>
        <v>11630</v>
      </c>
      <c r="P9" s="3" t="n">
        <f aca="false">SUM(P3:P7)</f>
        <v>25154.6666666667</v>
      </c>
      <c r="R9" s="0" t="n">
        <f aca="false">SUM(R3:R7)</f>
        <v>30253</v>
      </c>
      <c r="S9" s="0" t="n">
        <f aca="false">SUM(S3:S7)</f>
        <v>-30641</v>
      </c>
      <c r="T9" s="3" t="n">
        <f aca="false">SUM(T3:T7)</f>
        <v>20039.3333333333</v>
      </c>
      <c r="U9" s="3"/>
      <c r="V9" s="0" t="n">
        <f aca="false">SUM(V3:V7)</f>
        <v>27611</v>
      </c>
      <c r="W9" s="0" t="n">
        <f aca="false">SUM(W3:W7)</f>
        <v>12153</v>
      </c>
      <c r="X9" s="3" t="n">
        <f aca="false">SUM(X3:X7)</f>
        <v>31662</v>
      </c>
      <c r="AB9" s="3"/>
      <c r="AC9" s="3"/>
      <c r="AF9" s="3"/>
    </row>
    <row r="12" customFormat="false" ht="21" hidden="false" customHeight="false" outlineLevel="0" collapsed="false">
      <c r="A12" s="1" t="s">
        <v>13</v>
      </c>
      <c r="B12" s="2" t="s">
        <v>1</v>
      </c>
      <c r="C12" s="2"/>
      <c r="D12" s="2"/>
      <c r="E12" s="2"/>
      <c r="F12" s="2"/>
      <c r="G12" s="2"/>
      <c r="H12" s="2"/>
      <c r="I12" s="2"/>
      <c r="J12" s="2" t="s">
        <v>2</v>
      </c>
      <c r="K12" s="2"/>
      <c r="L12" s="2"/>
      <c r="M12" s="2"/>
      <c r="N12" s="2"/>
      <c r="O12" s="2"/>
      <c r="R12" s="2" t="s">
        <v>3</v>
      </c>
      <c r="S12" s="2"/>
      <c r="T12" s="2"/>
      <c r="U12" s="2"/>
      <c r="V12" s="2"/>
      <c r="W12" s="2"/>
      <c r="Z12" s="2" t="s">
        <v>14</v>
      </c>
      <c r="AA12" s="2"/>
      <c r="AB12" s="2"/>
      <c r="AC12" s="2"/>
      <c r="AD12" s="2"/>
      <c r="AE12" s="2"/>
      <c r="AH12" s="2"/>
      <c r="AI12" s="2"/>
      <c r="AJ12" s="2"/>
      <c r="AK12" s="2"/>
      <c r="AL12" s="2"/>
      <c r="AM12" s="2"/>
    </row>
    <row r="13" customFormat="false" ht="15" hidden="false" customHeight="false" outlineLevel="0" collapsed="false">
      <c r="A13" s="2" t="s">
        <v>4</v>
      </c>
      <c r="B13" s="2" t="s">
        <v>5</v>
      </c>
      <c r="C13" s="2"/>
      <c r="D13" s="2"/>
      <c r="E13" s="2"/>
      <c r="F13" s="2" t="s">
        <v>6</v>
      </c>
      <c r="G13" s="2"/>
      <c r="H13" s="2"/>
      <c r="I13" s="2"/>
      <c r="J13" s="2" t="s">
        <v>5</v>
      </c>
      <c r="K13" s="2"/>
      <c r="L13" s="2"/>
      <c r="M13" s="2"/>
      <c r="N13" s="2" t="s">
        <v>6</v>
      </c>
      <c r="O13" s="2"/>
      <c r="R13" s="2" t="s">
        <v>5</v>
      </c>
      <c r="S13" s="2"/>
      <c r="T13" s="2"/>
      <c r="U13" s="2"/>
      <c r="V13" s="2" t="s">
        <v>6</v>
      </c>
      <c r="W13" s="2"/>
      <c r="Z13" s="2" t="s">
        <v>5</v>
      </c>
      <c r="AA13" s="2"/>
      <c r="AB13" s="2"/>
      <c r="AC13" s="2"/>
      <c r="AD13" s="2" t="s">
        <v>6</v>
      </c>
      <c r="AE13" s="2"/>
      <c r="AH13" s="2"/>
      <c r="AI13" s="2"/>
      <c r="AJ13" s="2"/>
      <c r="AK13" s="2"/>
      <c r="AL13" s="2"/>
      <c r="AM13" s="2"/>
    </row>
    <row r="14" customFormat="false" ht="15" hidden="false" customHeight="false" outlineLevel="0" collapsed="false">
      <c r="A14" s="0" t="s">
        <v>7</v>
      </c>
      <c r="B14" s="0" t="n">
        <v>3696</v>
      </c>
      <c r="C14" s="0" t="n">
        <v>-5289</v>
      </c>
      <c r="D14" s="3" t="n">
        <f aca="false">B14+C14*(1/3)</f>
        <v>1933</v>
      </c>
      <c r="E14" s="3"/>
      <c r="F14" s="0" t="n">
        <v>7257</v>
      </c>
      <c r="G14" s="0" t="n">
        <v>2079</v>
      </c>
      <c r="H14" s="3" t="n">
        <f aca="false">F14+G14*(1/3)</f>
        <v>7950</v>
      </c>
      <c r="J14" s="0" t="n">
        <v>4089</v>
      </c>
      <c r="K14" s="0" t="n">
        <v>-4935</v>
      </c>
      <c r="L14" s="3" t="n">
        <f aca="false">J14+K14*(1/3)</f>
        <v>2444</v>
      </c>
      <c r="M14" s="3"/>
      <c r="N14" s="0" t="n">
        <v>4639</v>
      </c>
      <c r="O14" s="0" t="n">
        <v>1726</v>
      </c>
      <c r="P14" s="3" t="n">
        <f aca="false">N14+O14*(1/3)</f>
        <v>5214.33333333333</v>
      </c>
      <c r="R14" s="0" t="n">
        <v>6693</v>
      </c>
      <c r="S14" s="0" t="n">
        <v>-6808</v>
      </c>
      <c r="T14" s="3" t="n">
        <f aca="false">R14+S14*(1/3)</f>
        <v>4423.66666666667</v>
      </c>
      <c r="U14" s="3"/>
      <c r="V14" s="0" t="n">
        <v>5673</v>
      </c>
      <c r="W14" s="0" t="n">
        <v>2148</v>
      </c>
      <c r="X14" s="3" t="n">
        <f aca="false">V14+W14*(1/3)</f>
        <v>6389</v>
      </c>
      <c r="Z14" s="0" t="n">
        <v>7565</v>
      </c>
      <c r="AA14" s="0" t="n">
        <v>-6492</v>
      </c>
      <c r="AB14" s="3" t="n">
        <f aca="false">Z14+AA14*(1/3)</f>
        <v>5401</v>
      </c>
      <c r="AC14" s="3"/>
      <c r="AD14" s="0" t="n">
        <v>4825</v>
      </c>
      <c r="AE14" s="0" t="n">
        <v>2379</v>
      </c>
      <c r="AF14" s="3" t="n">
        <f aca="false">AD14+AE14*(1/3)</f>
        <v>5618</v>
      </c>
      <c r="AJ14" s="3"/>
      <c r="AK14" s="3"/>
      <c r="AN14" s="3"/>
    </row>
    <row r="15" customFormat="false" ht="15" hidden="false" customHeight="false" outlineLevel="0" collapsed="false">
      <c r="A15" s="0" t="s">
        <v>8</v>
      </c>
      <c r="B15" s="0" t="n">
        <v>5842</v>
      </c>
      <c r="C15" s="0" t="n">
        <v>-7297</v>
      </c>
      <c r="D15" s="3" t="n">
        <f aca="false">B15+C15*(1/3)</f>
        <v>3409.66666666667</v>
      </c>
      <c r="E15" s="3"/>
      <c r="F15" s="0" t="n">
        <v>6287</v>
      </c>
      <c r="G15" s="0" t="n">
        <v>3234</v>
      </c>
      <c r="H15" s="3" t="n">
        <f aca="false">F15+G15*(1/3)</f>
        <v>7365</v>
      </c>
      <c r="J15" s="0" t="n">
        <v>6971</v>
      </c>
      <c r="K15" s="0" t="n">
        <v>-6352</v>
      </c>
      <c r="L15" s="3" t="n">
        <f aca="false">J15+K15*(1/3)</f>
        <v>4853.66666666667</v>
      </c>
      <c r="M15" s="3"/>
      <c r="N15" s="0" t="n">
        <v>4968</v>
      </c>
      <c r="O15" s="0" t="n">
        <v>2832</v>
      </c>
      <c r="P15" s="3" t="n">
        <f aca="false">N15+O15*(1/3)</f>
        <v>5912</v>
      </c>
      <c r="R15" s="0" t="n">
        <v>7762</v>
      </c>
      <c r="S15" s="0" t="n">
        <v>-6724</v>
      </c>
      <c r="T15" s="3" t="n">
        <f aca="false">R15+S15*(1/3)</f>
        <v>5520.66666666667</v>
      </c>
      <c r="U15" s="3"/>
      <c r="V15" s="0" t="n">
        <v>4166</v>
      </c>
      <c r="W15" s="0" t="n">
        <v>2588</v>
      </c>
      <c r="X15" s="3" t="n">
        <f aca="false">V15+W15*(1/3)</f>
        <v>5028.66666666667</v>
      </c>
      <c r="Z15" s="0" t="n">
        <v>8005</v>
      </c>
      <c r="AA15" s="0" t="n">
        <v>-6469</v>
      </c>
      <c r="AB15" s="3" t="n">
        <f aca="false">Z15+AA15*(1/3)</f>
        <v>5848.66666666667</v>
      </c>
      <c r="AC15" s="3"/>
      <c r="AD15" s="0" t="n">
        <v>4465</v>
      </c>
      <c r="AE15" s="0" t="n">
        <v>2277</v>
      </c>
      <c r="AF15" s="3" t="n">
        <f aca="false">AD15+AE15*(1/3)</f>
        <v>5224</v>
      </c>
      <c r="AJ15" s="3"/>
      <c r="AK15" s="3"/>
      <c r="AN15" s="3"/>
    </row>
    <row r="16" customFormat="false" ht="15" hidden="false" customHeight="false" outlineLevel="0" collapsed="false">
      <c r="A16" s="0" t="s">
        <v>9</v>
      </c>
      <c r="B16" s="0" t="n">
        <v>4269</v>
      </c>
      <c r="C16" s="0" t="n">
        <v>-6521</v>
      </c>
      <c r="D16" s="3" t="n">
        <f aca="false">B16+C16*(1/3)</f>
        <v>2095.33333333333</v>
      </c>
      <c r="E16" s="3"/>
      <c r="F16" s="0" t="n">
        <v>6824</v>
      </c>
      <c r="G16" s="0" t="n">
        <v>2506</v>
      </c>
      <c r="H16" s="3" t="n">
        <f aca="false">F16+G16*(1/3)</f>
        <v>7659.33333333333</v>
      </c>
      <c r="J16" s="0" t="n">
        <v>4269</v>
      </c>
      <c r="K16" s="0" t="n">
        <v>-6521</v>
      </c>
      <c r="L16" s="3" t="n">
        <f aca="false">J16+K16*(1/3)</f>
        <v>2095.33333333333</v>
      </c>
      <c r="M16" s="3"/>
      <c r="N16" s="0" t="n">
        <v>3753</v>
      </c>
      <c r="O16" s="0" t="n">
        <v>2389</v>
      </c>
      <c r="P16" s="3" t="n">
        <f aca="false">N16+O16*(1/3)</f>
        <v>4549.33333333333</v>
      </c>
      <c r="R16" s="0" t="n">
        <v>6491</v>
      </c>
      <c r="S16" s="0" t="n">
        <v>-6176</v>
      </c>
      <c r="T16" s="3" t="n">
        <f aca="false">R16+S16*(1/3)</f>
        <v>4432.33333333333</v>
      </c>
      <c r="U16" s="3"/>
      <c r="V16" s="0" t="n">
        <v>4569</v>
      </c>
      <c r="W16" s="0" t="n">
        <v>1975</v>
      </c>
      <c r="X16" s="3" t="n">
        <f aca="false">V16+W16*(1/3)</f>
        <v>5227.33333333333</v>
      </c>
      <c r="Z16" s="0" t="n">
        <v>6927</v>
      </c>
      <c r="AA16" s="0" t="n">
        <v>-5927</v>
      </c>
      <c r="AB16" s="3" t="n">
        <f aca="false">Z16+AA16*(1/3)</f>
        <v>4951.33333333333</v>
      </c>
      <c r="AC16" s="3"/>
      <c r="AD16" s="0" t="n">
        <v>4591</v>
      </c>
      <c r="AE16" s="0" t="n">
        <v>1820</v>
      </c>
      <c r="AF16" s="3" t="n">
        <f aca="false">AD16+AE16*(1/3)</f>
        <v>5197.66666666667</v>
      </c>
      <c r="AJ16" s="3"/>
      <c r="AK16" s="3"/>
      <c r="AN16" s="3"/>
    </row>
    <row r="17" customFormat="false" ht="15" hidden="false" customHeight="false" outlineLevel="0" collapsed="false">
      <c r="A17" s="0" t="s">
        <v>10</v>
      </c>
      <c r="B17" s="0" t="n">
        <v>88</v>
      </c>
      <c r="C17" s="0" t="n">
        <v>-3873</v>
      </c>
      <c r="D17" s="3" t="n">
        <f aca="false">B17+C17*(1/3)</f>
        <v>-1203</v>
      </c>
      <c r="E17" s="3"/>
      <c r="F17" s="0" t="n">
        <v>6934</v>
      </c>
      <c r="G17" s="0" t="n">
        <v>984</v>
      </c>
      <c r="H17" s="3" t="n">
        <f aca="false">F17+G17*(1/3)</f>
        <v>7262</v>
      </c>
      <c r="J17" s="0" t="n">
        <v>1519</v>
      </c>
      <c r="K17" s="0" t="n">
        <v>-3771</v>
      </c>
      <c r="L17" s="3" t="n">
        <f aca="false">J17+K17*(1/3)</f>
        <v>262</v>
      </c>
      <c r="M17" s="3"/>
      <c r="N17" s="0" t="n">
        <v>4450</v>
      </c>
      <c r="O17" s="0" t="n">
        <v>841</v>
      </c>
      <c r="P17" s="3" t="n">
        <f aca="false">N17+O17*(1/3)</f>
        <v>4730.33333333333</v>
      </c>
      <c r="R17" s="0" t="n">
        <v>1899</v>
      </c>
      <c r="S17" s="0" t="n">
        <v>-4043</v>
      </c>
      <c r="T17" s="3" t="n">
        <f aca="false">R17+S17*(1/3)</f>
        <v>551.333333333333</v>
      </c>
      <c r="U17" s="3"/>
      <c r="V17" s="0" t="n">
        <v>5123</v>
      </c>
      <c r="W17" s="0" t="n">
        <v>1144</v>
      </c>
      <c r="X17" s="3" t="n">
        <f aca="false">V17+W17*(1/3)</f>
        <v>5504.33333333333</v>
      </c>
      <c r="Z17" s="0" t="n">
        <v>1960</v>
      </c>
      <c r="AA17" s="0" t="n">
        <v>-3943</v>
      </c>
      <c r="AB17" s="3" t="n">
        <f aca="false">Z17+AA17*(1/3)</f>
        <v>645.666666666667</v>
      </c>
      <c r="AC17" s="3"/>
      <c r="AD17" s="0" t="n">
        <v>5045</v>
      </c>
      <c r="AE17" s="0" t="n">
        <v>998</v>
      </c>
      <c r="AF17" s="3" t="n">
        <f aca="false">AD17+AE17*(1/3)</f>
        <v>5377.66666666667</v>
      </c>
      <c r="AJ17" s="3"/>
      <c r="AK17" s="3"/>
      <c r="AN17" s="3"/>
    </row>
    <row r="18" customFormat="false" ht="15" hidden="false" customHeight="false" outlineLevel="0" collapsed="false">
      <c r="A18" s="0" t="s">
        <v>11</v>
      </c>
      <c r="B18" s="0" t="n">
        <v>3918</v>
      </c>
      <c r="C18" s="0" t="n">
        <v>-5986</v>
      </c>
      <c r="D18" s="3" t="n">
        <f aca="false">B18+C18*(1/3)</f>
        <v>1922.66666666667</v>
      </c>
      <c r="E18" s="3"/>
      <c r="F18" s="0" t="n">
        <v>5766</v>
      </c>
      <c r="G18" s="0" t="n">
        <v>1946</v>
      </c>
      <c r="H18" s="3" t="n">
        <f aca="false">F18+G18*(1/3)</f>
        <v>6414.66666666667</v>
      </c>
      <c r="J18" s="0" t="n">
        <v>4688</v>
      </c>
      <c r="K18" s="0" t="n">
        <v>-5636</v>
      </c>
      <c r="L18" s="3" t="n">
        <f aca="false">J18+K18*(1/3)</f>
        <v>2809.33333333333</v>
      </c>
      <c r="M18" s="3"/>
      <c r="N18" s="0" t="n">
        <v>3240</v>
      </c>
      <c r="O18" s="0" t="n">
        <v>1158</v>
      </c>
      <c r="P18" s="3" t="n">
        <f aca="false">N18+O18*(1/3)</f>
        <v>3626</v>
      </c>
      <c r="R18" s="0" t="n">
        <v>5095</v>
      </c>
      <c r="S18" s="0" t="n">
        <v>-5472</v>
      </c>
      <c r="T18" s="3" t="n">
        <f aca="false">R18+S18*(1/3)</f>
        <v>3271</v>
      </c>
      <c r="U18" s="3"/>
      <c r="V18" s="0" t="n">
        <v>3144</v>
      </c>
      <c r="W18" s="0" t="n">
        <v>803</v>
      </c>
      <c r="X18" s="3" t="n">
        <f aca="false">V18+W18*(1/3)</f>
        <v>3411.66666666667</v>
      </c>
      <c r="Z18" s="0" t="n">
        <v>5095</v>
      </c>
      <c r="AA18" s="0" t="n">
        <v>-5472</v>
      </c>
      <c r="AB18" s="3" t="n">
        <f aca="false">Z18+AA18*(1/3)</f>
        <v>3271</v>
      </c>
      <c r="AC18" s="3"/>
      <c r="AD18" s="0" t="n">
        <v>3086</v>
      </c>
      <c r="AE18" s="0" t="n">
        <v>1009</v>
      </c>
      <c r="AF18" s="3" t="n">
        <f aca="false">AD18+AE18*(1/3)</f>
        <v>3422.33333333333</v>
      </c>
      <c r="AJ18" s="3"/>
      <c r="AK18" s="3"/>
      <c r="AN18" s="3"/>
    </row>
    <row r="20" customFormat="false" ht="15" hidden="false" customHeight="false" outlineLevel="0" collapsed="false">
      <c r="A20" s="4" t="s">
        <v>12</v>
      </c>
      <c r="B20" s="0" t="n">
        <f aca="false">SUM(B14:B18)</f>
        <v>17813</v>
      </c>
      <c r="C20" s="0" t="n">
        <f aca="false">SUM(C14:C18)</f>
        <v>-28966</v>
      </c>
      <c r="D20" s="3" t="n">
        <f aca="false">SUM(D14:D18)</f>
        <v>8157.66666666667</v>
      </c>
      <c r="E20" s="3"/>
      <c r="F20" s="0" t="n">
        <f aca="false">SUM(F14:F18)</f>
        <v>33068</v>
      </c>
      <c r="G20" s="0" t="n">
        <f aca="false">SUM(G14:G18)</f>
        <v>10749</v>
      </c>
      <c r="H20" s="3" t="n">
        <f aca="false">SUM(H14:H18)</f>
        <v>36651</v>
      </c>
      <c r="J20" s="0" t="n">
        <f aca="false">SUM(J14:J18)</f>
        <v>21536</v>
      </c>
      <c r="K20" s="0" t="n">
        <f aca="false">SUM(K14:K18)</f>
        <v>-27215</v>
      </c>
      <c r="L20" s="3" t="n">
        <f aca="false">SUM(L14:L18)</f>
        <v>12464.3333333333</v>
      </c>
      <c r="M20" s="3"/>
      <c r="N20" s="0" t="n">
        <f aca="false">SUM(N14:N18)</f>
        <v>21050</v>
      </c>
      <c r="O20" s="0" t="n">
        <f aca="false">SUM(O14:O18)</f>
        <v>8946</v>
      </c>
      <c r="P20" s="3" t="n">
        <f aca="false">SUM(P14:P18)</f>
        <v>24032</v>
      </c>
      <c r="R20" s="0" t="n">
        <f aca="false">SUM(R14:R18)</f>
        <v>27940</v>
      </c>
      <c r="S20" s="0" t="n">
        <f aca="false">SUM(S14:S18)</f>
        <v>-29223</v>
      </c>
      <c r="T20" s="3" t="n">
        <f aca="false">SUM(T14:T18)</f>
        <v>18199</v>
      </c>
      <c r="U20" s="3"/>
      <c r="V20" s="0" t="n">
        <f aca="false">SUM(V14:V18)</f>
        <v>22675</v>
      </c>
      <c r="W20" s="0" t="n">
        <f aca="false">SUM(W14:W18)</f>
        <v>8658</v>
      </c>
      <c r="X20" s="3" t="n">
        <f aca="false">SUM(X14:X18)</f>
        <v>25561</v>
      </c>
      <c r="Z20" s="0" t="n">
        <f aca="false">SUM(Z14:Z18)</f>
        <v>29552</v>
      </c>
      <c r="AA20" s="0" t="n">
        <f aca="false">SUM(AA14:AA18)</f>
        <v>-28303</v>
      </c>
      <c r="AB20" s="3" t="n">
        <f aca="false">SUM(AB14:AB18)</f>
        <v>20117.6666666667</v>
      </c>
      <c r="AC20" s="3"/>
      <c r="AD20" s="0" t="n">
        <f aca="false">SUM(AD14:AD18)</f>
        <v>22012</v>
      </c>
      <c r="AE20" s="0" t="n">
        <f aca="false">SUM(AE14:AE18)</f>
        <v>8483</v>
      </c>
      <c r="AF20" s="3" t="n">
        <f aca="false">SUM(AF14:AF18)</f>
        <v>24839.6666666667</v>
      </c>
      <c r="AJ20" s="3"/>
      <c r="AK20" s="3"/>
      <c r="AN20" s="3"/>
    </row>
    <row r="23" customFormat="false" ht="21" hidden="false" customHeight="false" outlineLevel="0" collapsed="false">
      <c r="A23" s="1" t="s">
        <v>15</v>
      </c>
      <c r="B23" s="2" t="s">
        <v>1</v>
      </c>
      <c r="C23" s="2"/>
      <c r="D23" s="2"/>
      <c r="E23" s="2"/>
      <c r="F23" s="2"/>
      <c r="G23" s="2"/>
      <c r="H23" s="2"/>
      <c r="I23" s="2"/>
      <c r="J23" s="2" t="s">
        <v>2</v>
      </c>
      <c r="K23" s="2"/>
      <c r="L23" s="2"/>
      <c r="M23" s="2"/>
      <c r="N23" s="2"/>
      <c r="O23" s="2"/>
      <c r="R23" s="2" t="s">
        <v>3</v>
      </c>
      <c r="S23" s="2"/>
      <c r="T23" s="2"/>
      <c r="U23" s="2"/>
      <c r="V23" s="2"/>
      <c r="W23" s="2"/>
      <c r="Z23" s="2" t="s">
        <v>14</v>
      </c>
      <c r="AA23" s="2"/>
      <c r="AB23" s="2"/>
      <c r="AC23" s="2"/>
      <c r="AD23" s="2"/>
      <c r="AE23" s="2"/>
      <c r="AH23" s="2"/>
      <c r="AI23" s="2"/>
      <c r="AJ23" s="2"/>
      <c r="AK23" s="2"/>
      <c r="AL23" s="2"/>
      <c r="AM23" s="2"/>
    </row>
    <row r="24" customFormat="false" ht="15" hidden="false" customHeight="false" outlineLevel="0" collapsed="false">
      <c r="A24" s="2" t="s">
        <v>4</v>
      </c>
      <c r="B24" s="2" t="s">
        <v>5</v>
      </c>
      <c r="C24" s="2"/>
      <c r="D24" s="2"/>
      <c r="E24" s="2"/>
      <c r="F24" s="2" t="s">
        <v>6</v>
      </c>
      <c r="G24" s="2"/>
      <c r="H24" s="2"/>
      <c r="I24" s="2"/>
      <c r="J24" s="2" t="s">
        <v>5</v>
      </c>
      <c r="K24" s="2"/>
      <c r="L24" s="2"/>
      <c r="M24" s="2"/>
      <c r="N24" s="2" t="s">
        <v>6</v>
      </c>
      <c r="O24" s="2"/>
      <c r="R24" s="2" t="s">
        <v>5</v>
      </c>
      <c r="S24" s="2"/>
      <c r="T24" s="2"/>
      <c r="U24" s="2"/>
      <c r="V24" s="2" t="s">
        <v>6</v>
      </c>
      <c r="W24" s="2"/>
      <c r="Z24" s="2" t="s">
        <v>5</v>
      </c>
      <c r="AA24" s="2"/>
      <c r="AB24" s="2"/>
      <c r="AC24" s="2"/>
      <c r="AD24" s="2" t="s">
        <v>6</v>
      </c>
      <c r="AE24" s="2"/>
      <c r="AH24" s="2"/>
      <c r="AI24" s="2"/>
      <c r="AJ24" s="2"/>
      <c r="AK24" s="2"/>
      <c r="AL24" s="2"/>
      <c r="AM24" s="2"/>
    </row>
    <row r="25" customFormat="false" ht="15" hidden="false" customHeight="false" outlineLevel="0" collapsed="false">
      <c r="A25" s="0" t="s">
        <v>7</v>
      </c>
      <c r="B25" s="0" t="n">
        <v>5602</v>
      </c>
      <c r="C25" s="0" t="n">
        <v>-6532</v>
      </c>
      <c r="D25" s="3" t="n">
        <f aca="false">B25+C25*(1/3)</f>
        <v>3424.66666666667</v>
      </c>
      <c r="E25" s="3"/>
      <c r="F25" s="0" t="n">
        <v>5659</v>
      </c>
      <c r="G25" s="0" t="n">
        <v>2404</v>
      </c>
      <c r="H25" s="3" t="n">
        <f aca="false">F25+G25*(1/3)</f>
        <v>6460.33333333333</v>
      </c>
      <c r="J25" s="0" t="n">
        <v>5859</v>
      </c>
      <c r="K25" s="0" t="n">
        <v>-6329</v>
      </c>
      <c r="L25" s="3" t="n">
        <f aca="false">J25+K25*(1/3)</f>
        <v>3749.33333333333</v>
      </c>
      <c r="M25" s="3"/>
      <c r="N25" s="0" t="n">
        <v>5402</v>
      </c>
      <c r="O25" s="0" t="n">
        <v>2277</v>
      </c>
      <c r="P25" s="3" t="n">
        <f aca="false">N25+O25*(1/3)</f>
        <v>6161</v>
      </c>
      <c r="R25" s="0" t="n">
        <v>7163</v>
      </c>
      <c r="S25" s="0" t="n">
        <v>-6599</v>
      </c>
      <c r="T25" s="3" t="n">
        <f aca="false">R25+S25*(1/3)</f>
        <v>4963.33333333333</v>
      </c>
      <c r="U25" s="3"/>
      <c r="V25" s="0" t="n">
        <v>5212</v>
      </c>
      <c r="W25" s="0" t="n">
        <v>2086</v>
      </c>
      <c r="X25" s="3" t="n">
        <f aca="false">V25+W25*(1/3)</f>
        <v>5907.33333333333</v>
      </c>
      <c r="Z25" s="0" t="n">
        <v>6855</v>
      </c>
      <c r="AA25" s="0" t="n">
        <v>-4857</v>
      </c>
      <c r="AB25" s="3" t="n">
        <f aca="false">Z25+AA25*(1/3)</f>
        <v>5236</v>
      </c>
      <c r="AC25" s="3"/>
      <c r="AD25" s="0" t="n">
        <v>4579</v>
      </c>
      <c r="AE25" s="0" t="n">
        <v>1369</v>
      </c>
      <c r="AF25" s="3" t="n">
        <f aca="false">AD25+AE25*(1/3)</f>
        <v>5035.33333333333</v>
      </c>
      <c r="AJ25" s="3"/>
      <c r="AK25" s="3"/>
      <c r="AN25" s="3"/>
    </row>
    <row r="26" customFormat="false" ht="15" hidden="false" customHeight="false" outlineLevel="0" collapsed="false">
      <c r="A26" s="0" t="s">
        <v>8</v>
      </c>
      <c r="B26" s="0" t="n">
        <v>3377</v>
      </c>
      <c r="C26" s="0" t="n">
        <v>-4433</v>
      </c>
      <c r="D26" s="3" t="n">
        <f aca="false">B26+C26*(1/3)</f>
        <v>1899.33333333333</v>
      </c>
      <c r="E26" s="3"/>
      <c r="F26" s="0" t="n">
        <v>5747</v>
      </c>
      <c r="G26" s="0" t="n">
        <v>1650</v>
      </c>
      <c r="H26" s="3" t="n">
        <f aca="false">F26+G26*(1/3)</f>
        <v>6297</v>
      </c>
      <c r="J26" s="0" t="n">
        <v>3377</v>
      </c>
      <c r="K26" s="0" t="n">
        <v>-4433</v>
      </c>
      <c r="L26" s="3" t="n">
        <f aca="false">J26+K26*(1/3)</f>
        <v>1899.33333333333</v>
      </c>
      <c r="M26" s="3"/>
      <c r="N26" s="0" t="n">
        <v>5271</v>
      </c>
      <c r="O26" s="0" t="n">
        <v>1650</v>
      </c>
      <c r="P26" s="3" t="n">
        <f aca="false">N26+O26*(1/3)</f>
        <v>5821</v>
      </c>
      <c r="R26" s="0" t="n">
        <v>3566</v>
      </c>
      <c r="S26" s="0" t="n">
        <v>-3292</v>
      </c>
      <c r="T26" s="3" t="n">
        <f aca="false">R26+S26*(1/3)</f>
        <v>2468.66666666667</v>
      </c>
      <c r="U26" s="3"/>
      <c r="V26" s="0" t="n">
        <v>4565</v>
      </c>
      <c r="W26" s="0" t="n">
        <v>1092</v>
      </c>
      <c r="X26" s="3" t="n">
        <f aca="false">V26+W26*(1/3)</f>
        <v>4929</v>
      </c>
      <c r="Z26" s="0" t="n">
        <v>3566</v>
      </c>
      <c r="AA26" s="0" t="n">
        <v>-3292</v>
      </c>
      <c r="AB26" s="3" t="n">
        <f aca="false">Z26+AA26*(1/3)</f>
        <v>2468.66666666667</v>
      </c>
      <c r="AC26" s="3"/>
      <c r="AD26" s="0" t="n">
        <v>4697</v>
      </c>
      <c r="AE26" s="0" t="n">
        <v>1044</v>
      </c>
      <c r="AF26" s="3" t="n">
        <f aca="false">AD26+AE26*(1/3)</f>
        <v>5045</v>
      </c>
      <c r="AJ26" s="3"/>
      <c r="AK26" s="3"/>
      <c r="AN26" s="3"/>
    </row>
    <row r="27" customFormat="false" ht="15" hidden="false" customHeight="false" outlineLevel="0" collapsed="false">
      <c r="A27" s="0" t="s">
        <v>9</v>
      </c>
      <c r="B27" s="0" t="n">
        <v>5040</v>
      </c>
      <c r="C27" s="0" t="n">
        <v>-6427</v>
      </c>
      <c r="D27" s="3" t="n">
        <f aca="false">B27+C27*(1/3)</f>
        <v>2897.66666666667</v>
      </c>
      <c r="E27" s="3"/>
      <c r="F27" s="0" t="n">
        <v>4793</v>
      </c>
      <c r="G27" s="0" t="n">
        <v>2382</v>
      </c>
      <c r="H27" s="3" t="n">
        <f aca="false">F27+G27*(1/3)</f>
        <v>5587</v>
      </c>
      <c r="J27" s="0" t="n">
        <v>5741</v>
      </c>
      <c r="K27" s="0" t="n">
        <v>-6449</v>
      </c>
      <c r="L27" s="3" t="n">
        <f aca="false">J27+K27*(1/3)</f>
        <v>3591.33333333333</v>
      </c>
      <c r="M27" s="3"/>
      <c r="N27" s="0" t="n">
        <v>4058</v>
      </c>
      <c r="O27" s="0" t="n">
        <v>2000</v>
      </c>
      <c r="P27" s="3" t="n">
        <f aca="false">N27+O27*(1/3)</f>
        <v>4724.66666666667</v>
      </c>
      <c r="R27" s="0" t="n">
        <v>6524</v>
      </c>
      <c r="S27" s="0" t="n">
        <v>-6636</v>
      </c>
      <c r="T27" s="3" t="n">
        <f aca="false">R27+S27*(1/3)</f>
        <v>4312</v>
      </c>
      <c r="U27" s="3"/>
      <c r="V27" s="0" t="n">
        <v>3791</v>
      </c>
      <c r="W27" s="0" t="n">
        <v>1858</v>
      </c>
      <c r="X27" s="3" t="n">
        <f aca="false">V27+W27*(1/3)</f>
        <v>4410.33333333333</v>
      </c>
      <c r="Z27" s="0" t="n">
        <v>7691</v>
      </c>
      <c r="AA27" s="0" t="n">
        <v>-6654</v>
      </c>
      <c r="AB27" s="3" t="n">
        <f aca="false">Z27+AA27*(1/3)</f>
        <v>5473</v>
      </c>
      <c r="AC27" s="3"/>
      <c r="AD27" s="0" t="n">
        <v>4055</v>
      </c>
      <c r="AE27" s="0" t="n">
        <v>2084</v>
      </c>
      <c r="AF27" s="3" t="n">
        <f aca="false">AD27+AE27*(1/3)</f>
        <v>4749.66666666667</v>
      </c>
      <c r="AJ27" s="3"/>
      <c r="AK27" s="3"/>
      <c r="AN27" s="3"/>
    </row>
    <row r="28" customFormat="false" ht="15" hidden="false" customHeight="false" outlineLevel="0" collapsed="false">
      <c r="A28" s="0" t="s">
        <v>10</v>
      </c>
      <c r="B28" s="0" t="n">
        <v>6204</v>
      </c>
      <c r="C28" s="0" t="n">
        <v>-6810</v>
      </c>
      <c r="D28" s="3" t="n">
        <f aca="false">B28+C28*(1/3)</f>
        <v>3934</v>
      </c>
      <c r="E28" s="3"/>
      <c r="F28" s="0" t="n">
        <v>6429</v>
      </c>
      <c r="G28" s="0" t="n">
        <v>2697</v>
      </c>
      <c r="H28" s="3" t="n">
        <f aca="false">F28+G28*(1/3)</f>
        <v>7328</v>
      </c>
      <c r="J28" s="0" t="n">
        <v>6978</v>
      </c>
      <c r="K28" s="0" t="n">
        <v>-6742</v>
      </c>
      <c r="L28" s="3" t="n">
        <f aca="false">J28+K28*(1/3)</f>
        <v>4730.66666666667</v>
      </c>
      <c r="M28" s="3"/>
      <c r="N28" s="0" t="n">
        <v>5660</v>
      </c>
      <c r="O28" s="0" t="n">
        <v>2207</v>
      </c>
      <c r="P28" s="3" t="n">
        <f aca="false">N28+O28*(1/3)</f>
        <v>6395.66666666667</v>
      </c>
      <c r="R28" s="0" t="n">
        <v>6978</v>
      </c>
      <c r="S28" s="0" t="n">
        <v>-6742</v>
      </c>
      <c r="T28" s="3" t="n">
        <f aca="false">R28+S28*(1/3)</f>
        <v>4730.66666666667</v>
      </c>
      <c r="U28" s="3"/>
      <c r="V28" s="0" t="n">
        <v>4882</v>
      </c>
      <c r="W28" s="0" t="n">
        <v>2245</v>
      </c>
      <c r="X28" s="3" t="n">
        <f aca="false">V28+W28*(1/3)</f>
        <v>5630.33333333333</v>
      </c>
      <c r="Z28" s="0" t="n">
        <v>8100</v>
      </c>
      <c r="AA28" s="0" t="n">
        <v>-6179</v>
      </c>
      <c r="AB28" s="3" t="n">
        <f aca="false">Z28+AA28*(1/3)</f>
        <v>6040.33333333333</v>
      </c>
      <c r="AC28" s="3"/>
      <c r="AD28" s="0" t="n">
        <v>4951</v>
      </c>
      <c r="AE28" s="0" t="n">
        <v>2195</v>
      </c>
      <c r="AF28" s="3" t="n">
        <f aca="false">AD28+AE28*(1/3)</f>
        <v>5682.66666666667</v>
      </c>
      <c r="AJ28" s="3"/>
      <c r="AK28" s="3"/>
      <c r="AN28" s="3"/>
    </row>
    <row r="29" customFormat="false" ht="15" hidden="false" customHeight="false" outlineLevel="0" collapsed="false">
      <c r="A29" s="0" t="s">
        <v>11</v>
      </c>
      <c r="B29" s="0" t="n">
        <v>6797</v>
      </c>
      <c r="C29" s="0" t="n">
        <v>-6692</v>
      </c>
      <c r="D29" s="3" t="n">
        <f aca="false">B29+C29*(1/3)</f>
        <v>4566.33333333333</v>
      </c>
      <c r="E29" s="3"/>
      <c r="F29" s="0" t="n">
        <v>5837</v>
      </c>
      <c r="G29" s="0" t="n">
        <v>2579</v>
      </c>
      <c r="H29" s="3" t="n">
        <f aca="false">F29+G29*(1/3)</f>
        <v>6696.66666666667</v>
      </c>
      <c r="J29" s="0" t="n">
        <v>6797</v>
      </c>
      <c r="K29" s="0" t="n">
        <v>-6692</v>
      </c>
      <c r="L29" s="3" t="n">
        <f aca="false">J29+K29*(1/3)</f>
        <v>4566.33333333333</v>
      </c>
      <c r="M29" s="3"/>
      <c r="N29" s="0" t="n">
        <v>5744</v>
      </c>
      <c r="O29" s="0" t="n">
        <v>2271</v>
      </c>
      <c r="P29" s="3" t="n">
        <f aca="false">N29+O29*(1/3)</f>
        <v>6501</v>
      </c>
      <c r="R29" s="0" t="n">
        <v>5479</v>
      </c>
      <c r="S29" s="0" t="n">
        <v>-4901</v>
      </c>
      <c r="T29" s="3" t="n">
        <f aca="false">R29+S29*(1/3)</f>
        <v>3845.33333333333</v>
      </c>
      <c r="U29" s="3"/>
      <c r="V29" s="0" t="n">
        <v>5097</v>
      </c>
      <c r="W29" s="0" t="n">
        <v>1482</v>
      </c>
      <c r="X29" s="3" t="n">
        <f aca="false">V29+W29*(1/3)</f>
        <v>5591</v>
      </c>
      <c r="Z29" s="0" t="n">
        <v>5662</v>
      </c>
      <c r="AA29" s="0" t="n">
        <v>-5224</v>
      </c>
      <c r="AB29" s="3" t="n">
        <f aca="false">Z29+AA29*(1/3)</f>
        <v>3920.66666666667</v>
      </c>
      <c r="AC29" s="3"/>
      <c r="AD29" s="0" t="n">
        <v>4711</v>
      </c>
      <c r="AE29" s="0" t="n">
        <v>1820</v>
      </c>
      <c r="AF29" s="3" t="n">
        <f aca="false">AD29+AE29*(1/3)</f>
        <v>5317.66666666667</v>
      </c>
      <c r="AJ29" s="3"/>
      <c r="AK29" s="3"/>
      <c r="AN29" s="3"/>
    </row>
    <row r="31" customFormat="false" ht="15" hidden="false" customHeight="false" outlineLevel="0" collapsed="false">
      <c r="A31" s="4" t="s">
        <v>12</v>
      </c>
      <c r="B31" s="0" t="n">
        <f aca="false">SUM(B25:B29)</f>
        <v>27020</v>
      </c>
      <c r="C31" s="0" t="n">
        <f aca="false">SUM(C25:C29)</f>
        <v>-30894</v>
      </c>
      <c r="D31" s="3" t="n">
        <f aca="false">SUM(D25:D29)</f>
        <v>16722</v>
      </c>
      <c r="E31" s="3"/>
      <c r="F31" s="0" t="n">
        <f aca="false">SUM(F25:F29)</f>
        <v>28465</v>
      </c>
      <c r="G31" s="0" t="n">
        <f aca="false">SUM(G25:G29)</f>
        <v>11712</v>
      </c>
      <c r="H31" s="3" t="n">
        <f aca="false">SUM(H25:H29)</f>
        <v>32369</v>
      </c>
      <c r="J31" s="0" t="n">
        <f aca="false">SUM(J25:J29)</f>
        <v>28752</v>
      </c>
      <c r="K31" s="0" t="n">
        <f aca="false">SUM(K25:K29)</f>
        <v>-30645</v>
      </c>
      <c r="L31" s="3" t="n">
        <f aca="false">SUM(L25:L29)</f>
        <v>18537</v>
      </c>
      <c r="M31" s="3"/>
      <c r="N31" s="0" t="n">
        <f aca="false">SUM(N25:N29)</f>
        <v>26135</v>
      </c>
      <c r="O31" s="0" t="n">
        <f aca="false">SUM(O25:O29)</f>
        <v>10405</v>
      </c>
      <c r="P31" s="3" t="n">
        <f aca="false">SUM(P25:P29)</f>
        <v>29603.3333333333</v>
      </c>
      <c r="R31" s="0" t="n">
        <f aca="false">SUM(R25:R29)</f>
        <v>29710</v>
      </c>
      <c r="S31" s="0" t="n">
        <f aca="false">SUM(S25:S29)</f>
        <v>-28170</v>
      </c>
      <c r="T31" s="3" t="n">
        <f aca="false">SUM(T25:T29)</f>
        <v>20320</v>
      </c>
      <c r="U31" s="3"/>
      <c r="V31" s="0" t="n">
        <f aca="false">SUM(V25:V29)</f>
        <v>23547</v>
      </c>
      <c r="W31" s="0" t="n">
        <f aca="false">SUM(W25:W29)</f>
        <v>8763</v>
      </c>
      <c r="X31" s="3" t="n">
        <f aca="false">SUM(X25:X29)</f>
        <v>26468</v>
      </c>
      <c r="Z31" s="0" t="n">
        <f aca="false">SUM(Z25:Z29)</f>
        <v>31874</v>
      </c>
      <c r="AA31" s="0" t="n">
        <f aca="false">SUM(AA25:AA29)</f>
        <v>-26206</v>
      </c>
      <c r="AB31" s="3" t="n">
        <f aca="false">SUM(AB25:AB29)</f>
        <v>23138.6666666667</v>
      </c>
      <c r="AC31" s="3"/>
      <c r="AD31" s="0" t="n">
        <f aca="false">SUM(AD25:AD29)</f>
        <v>22993</v>
      </c>
      <c r="AE31" s="0" t="n">
        <f aca="false">SUM(AE25:AE29)</f>
        <v>8512</v>
      </c>
      <c r="AF31" s="3" t="n">
        <f aca="false">SUM(AF25:AF29)</f>
        <v>25830.3333333333</v>
      </c>
      <c r="AJ31" s="3"/>
      <c r="AK31" s="3"/>
      <c r="AN31" s="3"/>
    </row>
    <row r="34" customFormat="false" ht="21" hidden="false" customHeight="false" outlineLevel="0" collapsed="false">
      <c r="A34" s="1" t="s">
        <v>16</v>
      </c>
      <c r="B34" s="2" t="s">
        <v>1</v>
      </c>
      <c r="C34" s="2"/>
      <c r="D34" s="2"/>
      <c r="E34" s="2"/>
      <c r="F34" s="2"/>
      <c r="G34" s="2"/>
      <c r="H34" s="2"/>
      <c r="I34" s="2"/>
      <c r="J34" s="2" t="s">
        <v>2</v>
      </c>
      <c r="K34" s="2"/>
      <c r="L34" s="2"/>
      <c r="M34" s="2"/>
      <c r="N34" s="2"/>
      <c r="O34" s="2"/>
      <c r="R34" s="2" t="s">
        <v>3</v>
      </c>
      <c r="S34" s="2"/>
      <c r="T34" s="2"/>
      <c r="U34" s="2"/>
      <c r="V34" s="2"/>
      <c r="W34" s="2"/>
      <c r="Z34" s="2"/>
      <c r="AA34" s="2"/>
      <c r="AB34" s="2"/>
      <c r="AC34" s="2"/>
      <c r="AD34" s="2"/>
      <c r="AE34" s="2"/>
      <c r="AH34" s="2"/>
      <c r="AI34" s="2"/>
      <c r="AJ34" s="2"/>
      <c r="AK34" s="2"/>
      <c r="AL34" s="2"/>
      <c r="AM34" s="2"/>
    </row>
    <row r="35" customFormat="false" ht="15" hidden="false" customHeight="false" outlineLevel="0" collapsed="false">
      <c r="A35" s="2" t="s">
        <v>4</v>
      </c>
      <c r="B35" s="2" t="s">
        <v>5</v>
      </c>
      <c r="C35" s="2"/>
      <c r="D35" s="2"/>
      <c r="E35" s="2"/>
      <c r="F35" s="2" t="s">
        <v>6</v>
      </c>
      <c r="G35" s="2"/>
      <c r="H35" s="2"/>
      <c r="I35" s="2"/>
      <c r="J35" s="2" t="s">
        <v>5</v>
      </c>
      <c r="K35" s="2"/>
      <c r="L35" s="2"/>
      <c r="M35" s="2"/>
      <c r="N35" s="2" t="s">
        <v>6</v>
      </c>
      <c r="O35" s="2"/>
      <c r="R35" s="2" t="s">
        <v>5</v>
      </c>
      <c r="S35" s="2"/>
      <c r="T35" s="2"/>
      <c r="U35" s="2"/>
      <c r="V35" s="2" t="s">
        <v>6</v>
      </c>
      <c r="W35" s="2"/>
      <c r="Z35" s="2"/>
      <c r="AA35" s="2"/>
      <c r="AB35" s="2"/>
      <c r="AC35" s="2"/>
      <c r="AD35" s="2"/>
      <c r="AE35" s="2"/>
      <c r="AH35" s="2"/>
      <c r="AI35" s="2"/>
      <c r="AJ35" s="2"/>
      <c r="AK35" s="2"/>
      <c r="AL35" s="2"/>
      <c r="AM35" s="2"/>
    </row>
    <row r="36" customFormat="false" ht="15" hidden="false" customHeight="false" outlineLevel="0" collapsed="false">
      <c r="A36" s="0" t="s">
        <v>7</v>
      </c>
      <c r="B36" s="0" t="n">
        <v>6044</v>
      </c>
      <c r="C36" s="0" t="n">
        <v>-5722</v>
      </c>
      <c r="D36" s="3" t="n">
        <f aca="false">B36+C36*(1/3)</f>
        <v>4136.66666666667</v>
      </c>
      <c r="E36" s="3"/>
      <c r="F36" s="0" t="n">
        <v>4461</v>
      </c>
      <c r="G36" s="0" t="n">
        <v>1515</v>
      </c>
      <c r="H36" s="3" t="n">
        <f aca="false">F36+G36*(1/3)</f>
        <v>4966</v>
      </c>
      <c r="J36" s="0" t="n">
        <v>6241</v>
      </c>
      <c r="K36" s="0" t="n">
        <v>-5853</v>
      </c>
      <c r="L36" s="3" t="n">
        <f aca="false">J36+K36*(1/3)</f>
        <v>4290</v>
      </c>
      <c r="M36" s="3"/>
      <c r="N36" s="0" t="n">
        <v>2972</v>
      </c>
      <c r="O36" s="0" t="n">
        <v>920</v>
      </c>
      <c r="P36" s="3" t="n">
        <f aca="false">N36+O36*(1/3)</f>
        <v>3278.66666666667</v>
      </c>
      <c r="R36" s="0" t="n">
        <v>6241</v>
      </c>
      <c r="S36" s="0" t="n">
        <v>-5853</v>
      </c>
      <c r="T36" s="3" t="n">
        <f aca="false">R36+S36*(1/3)</f>
        <v>4290</v>
      </c>
      <c r="U36" s="3"/>
      <c r="V36" s="0" t="n">
        <v>2774</v>
      </c>
      <c r="W36" s="0" t="n">
        <v>1110</v>
      </c>
      <c r="X36" s="3" t="n">
        <f aca="false">V36+W36*(1/3)</f>
        <v>3144</v>
      </c>
      <c r="AB36" s="3"/>
      <c r="AC36" s="3"/>
      <c r="AF36" s="3"/>
      <c r="AJ36" s="3"/>
      <c r="AK36" s="3"/>
      <c r="AN36" s="3"/>
    </row>
    <row r="37" customFormat="false" ht="15" hidden="false" customHeight="false" outlineLevel="0" collapsed="false">
      <c r="A37" s="0" t="s">
        <v>8</v>
      </c>
      <c r="B37" s="0" t="n">
        <v>7898</v>
      </c>
      <c r="C37" s="0" t="n">
        <v>-6326</v>
      </c>
      <c r="D37" s="3" t="n">
        <f aca="false">B37+C37*(1/3)</f>
        <v>5789.33333333333</v>
      </c>
      <c r="E37" s="3"/>
      <c r="F37" s="0" t="n">
        <v>4735</v>
      </c>
      <c r="G37" s="0" t="n">
        <v>2212</v>
      </c>
      <c r="H37" s="3" t="n">
        <f aca="false">F37+G37*(1/3)</f>
        <v>5472.33333333333</v>
      </c>
      <c r="J37" s="0" t="n">
        <v>5884</v>
      </c>
      <c r="K37" s="0" t="n">
        <v>-5033</v>
      </c>
      <c r="L37" s="3" t="n">
        <f aca="false">J37+K37*(1/3)</f>
        <v>4206.33333333333</v>
      </c>
      <c r="M37" s="3"/>
      <c r="N37" s="0" t="n">
        <v>2541</v>
      </c>
      <c r="O37" s="0" t="n">
        <v>964</v>
      </c>
      <c r="P37" s="3" t="n">
        <f aca="false">N37+O37*(1/3)</f>
        <v>2862.33333333333</v>
      </c>
      <c r="R37" s="0" t="n">
        <v>6152</v>
      </c>
      <c r="S37" s="0" t="n">
        <v>-5329</v>
      </c>
      <c r="T37" s="3" t="n">
        <f aca="false">R37+S37*(1/3)</f>
        <v>4375.66666666667</v>
      </c>
      <c r="U37" s="3"/>
      <c r="V37" s="0" t="n">
        <v>3141</v>
      </c>
      <c r="W37" s="0" t="n">
        <v>1324</v>
      </c>
      <c r="X37" s="3" t="n">
        <f aca="false">V37+W37*(1/3)</f>
        <v>3582.33333333333</v>
      </c>
      <c r="AB37" s="3"/>
      <c r="AC37" s="3"/>
      <c r="AF37" s="3"/>
      <c r="AJ37" s="3"/>
      <c r="AK37" s="3"/>
      <c r="AN37" s="3"/>
    </row>
    <row r="38" customFormat="false" ht="15" hidden="false" customHeight="false" outlineLevel="0" collapsed="false">
      <c r="A38" s="0" t="s">
        <v>9</v>
      </c>
      <c r="B38" s="0" t="n">
        <v>3825</v>
      </c>
      <c r="C38" s="0" t="n">
        <v>-2941</v>
      </c>
      <c r="D38" s="3" t="n">
        <f aca="false">B38+C38*(1/3)</f>
        <v>2844.66666666667</v>
      </c>
      <c r="E38" s="3"/>
      <c r="F38" s="0" t="n">
        <v>4158</v>
      </c>
      <c r="G38" s="0" t="n">
        <v>846</v>
      </c>
      <c r="H38" s="3" t="n">
        <f aca="false">F38+G38*(1/3)</f>
        <v>4440</v>
      </c>
      <c r="J38" s="0" t="n">
        <v>3249</v>
      </c>
      <c r="K38" s="0" t="n">
        <v>-2248</v>
      </c>
      <c r="L38" s="3" t="n">
        <f aca="false">J38+K38*(1/3)</f>
        <v>2499.66666666667</v>
      </c>
      <c r="M38" s="3"/>
      <c r="N38" s="0" t="n">
        <v>3078</v>
      </c>
      <c r="O38" s="0" t="n">
        <v>486</v>
      </c>
      <c r="P38" s="3" t="n">
        <f aca="false">N38+O38*(1/3)</f>
        <v>3240</v>
      </c>
      <c r="R38" s="0" t="n">
        <v>3011</v>
      </c>
      <c r="S38" s="0" t="n">
        <v>-2248</v>
      </c>
      <c r="T38" s="3" t="n">
        <f aca="false">R38+S38*(1/3)</f>
        <v>2261.66666666667</v>
      </c>
      <c r="U38" s="3"/>
      <c r="V38" s="0" t="n">
        <v>3312</v>
      </c>
      <c r="W38" s="0" t="n">
        <v>446</v>
      </c>
      <c r="X38" s="3" t="n">
        <f aca="false">V38+W38*(1/3)</f>
        <v>3460.66666666667</v>
      </c>
      <c r="AB38" s="3"/>
      <c r="AC38" s="3"/>
      <c r="AF38" s="3"/>
      <c r="AJ38" s="3"/>
      <c r="AK38" s="3"/>
      <c r="AN38" s="3"/>
    </row>
    <row r="39" customFormat="false" ht="15" hidden="false" customHeight="false" outlineLevel="0" collapsed="false">
      <c r="A39" s="0" t="s">
        <v>10</v>
      </c>
      <c r="B39" s="0" t="n">
        <v>5986</v>
      </c>
      <c r="C39" s="0" t="n">
        <v>-4675</v>
      </c>
      <c r="D39" s="3" t="n">
        <f aca="false">B39+C39*(1/3)</f>
        <v>4427.66666666667</v>
      </c>
      <c r="E39" s="3"/>
      <c r="F39" s="0" t="n">
        <v>5489</v>
      </c>
      <c r="G39" s="0" t="n">
        <v>1462</v>
      </c>
      <c r="H39" s="3" t="n">
        <f aca="false">F39+G39*(1/3)</f>
        <v>5976.33333333333</v>
      </c>
      <c r="J39" s="0" t="n">
        <v>4010</v>
      </c>
      <c r="K39" s="0" t="n">
        <v>-3498</v>
      </c>
      <c r="L39" s="3" t="n">
        <f aca="false">J39+K39*(1/3)</f>
        <v>2844</v>
      </c>
      <c r="M39" s="3"/>
      <c r="N39" s="0" t="n">
        <v>3012</v>
      </c>
      <c r="O39" s="0" t="n">
        <v>609</v>
      </c>
      <c r="P39" s="3" t="n">
        <f aca="false">N39+O39*(1/3)</f>
        <v>3215</v>
      </c>
      <c r="R39" s="0" t="n">
        <v>4418</v>
      </c>
      <c r="S39" s="0" t="n">
        <v>-3760</v>
      </c>
      <c r="T39" s="3" t="n">
        <f aca="false">R39+S39*(1/3)</f>
        <v>3164.66666666667</v>
      </c>
      <c r="U39" s="3"/>
      <c r="V39" s="0" t="n">
        <v>3193</v>
      </c>
      <c r="W39" s="0" t="n">
        <v>678</v>
      </c>
      <c r="X39" s="3" t="n">
        <f aca="false">V39+W39*(1/3)</f>
        <v>3419</v>
      </c>
      <c r="AB39" s="3"/>
      <c r="AC39" s="3"/>
      <c r="AF39" s="3"/>
      <c r="AJ39" s="3"/>
      <c r="AK39" s="3"/>
      <c r="AN39" s="3"/>
    </row>
    <row r="40" customFormat="false" ht="15" hidden="false" customHeight="false" outlineLevel="0" collapsed="false">
      <c r="A40" s="0" t="s">
        <v>11</v>
      </c>
      <c r="B40" s="0" t="n">
        <v>2582</v>
      </c>
      <c r="C40" s="0" t="n">
        <v>-1326</v>
      </c>
      <c r="D40" s="3" t="n">
        <f aca="false">B40+C40*(1/3)</f>
        <v>2140</v>
      </c>
      <c r="E40" s="3"/>
      <c r="F40" s="0" t="n">
        <v>4729</v>
      </c>
      <c r="G40" s="0" t="n">
        <v>361</v>
      </c>
      <c r="H40" s="3" t="n">
        <f aca="false">F40+G40*(1/3)</f>
        <v>4849.33333333333</v>
      </c>
      <c r="J40" s="0" t="n">
        <v>3583</v>
      </c>
      <c r="K40" s="0" t="n">
        <v>-1326</v>
      </c>
      <c r="L40" s="3" t="n">
        <f aca="false">J40+K40*(1/3)</f>
        <v>3141</v>
      </c>
      <c r="M40" s="3"/>
      <c r="N40" s="0" t="n">
        <v>2657</v>
      </c>
      <c r="O40" s="0" t="n">
        <v>204</v>
      </c>
      <c r="P40" s="3" t="n">
        <f aca="false">N40+O40*(1/3)</f>
        <v>2725</v>
      </c>
      <c r="R40" s="0" t="n">
        <v>3702</v>
      </c>
      <c r="S40" s="0" t="n">
        <v>-1326</v>
      </c>
      <c r="T40" s="3" t="n">
        <f aca="false">R40+S40*(1/3)</f>
        <v>3260</v>
      </c>
      <c r="U40" s="3"/>
      <c r="V40" s="0" t="n">
        <v>3171</v>
      </c>
      <c r="W40" s="0" t="n">
        <v>204</v>
      </c>
      <c r="X40" s="3" t="n">
        <f aca="false">V40+W40*(1/3)</f>
        <v>3239</v>
      </c>
      <c r="AB40" s="3"/>
      <c r="AC40" s="3"/>
      <c r="AF40" s="3"/>
      <c r="AJ40" s="3"/>
      <c r="AK40" s="3"/>
      <c r="AN40" s="3"/>
    </row>
    <row r="42" customFormat="false" ht="15" hidden="false" customHeight="false" outlineLevel="0" collapsed="false">
      <c r="A42" s="4" t="s">
        <v>12</v>
      </c>
      <c r="B42" s="0" t="n">
        <f aca="false">SUM(B36:B40)</f>
        <v>26335</v>
      </c>
      <c r="C42" s="0" t="n">
        <f aca="false">SUM(C36:C40)</f>
        <v>-20990</v>
      </c>
      <c r="D42" s="3" t="n">
        <f aca="false">SUM(D36:D40)</f>
        <v>19338.3333333333</v>
      </c>
      <c r="E42" s="3"/>
      <c r="F42" s="0" t="n">
        <f aca="false">SUM(F36:F40)</f>
        <v>23572</v>
      </c>
      <c r="G42" s="0" t="n">
        <f aca="false">SUM(G36:G40)</f>
        <v>6396</v>
      </c>
      <c r="H42" s="3" t="n">
        <f aca="false">SUM(H36:H40)</f>
        <v>25704</v>
      </c>
      <c r="J42" s="0" t="n">
        <f aca="false">SUM(J36:J40)</f>
        <v>22967</v>
      </c>
      <c r="K42" s="0" t="n">
        <f aca="false">SUM(K36:K40)</f>
        <v>-17958</v>
      </c>
      <c r="L42" s="3" t="n">
        <f aca="false">SUM(L36:L40)</f>
        <v>16981</v>
      </c>
      <c r="M42" s="3"/>
      <c r="N42" s="0" t="n">
        <f aca="false">SUM(N36:N40)</f>
        <v>14260</v>
      </c>
      <c r="O42" s="0" t="n">
        <f aca="false">SUM(O36:O40)</f>
        <v>3183</v>
      </c>
      <c r="P42" s="3" t="n">
        <f aca="false">SUM(P36:P40)</f>
        <v>15321</v>
      </c>
      <c r="R42" s="0" t="n">
        <f aca="false">SUM(R36:R40)</f>
        <v>23524</v>
      </c>
      <c r="S42" s="0" t="n">
        <f aca="false">SUM(S36:S40)</f>
        <v>-18516</v>
      </c>
      <c r="T42" s="3" t="n">
        <f aca="false">SUM(T36:T40)</f>
        <v>17352</v>
      </c>
      <c r="U42" s="3"/>
      <c r="V42" s="0" t="n">
        <f aca="false">SUM(V36:V40)</f>
        <v>15591</v>
      </c>
      <c r="W42" s="0" t="n">
        <f aca="false">SUM(W36:W40)</f>
        <v>3762</v>
      </c>
      <c r="X42" s="3" t="n">
        <f aca="false">SUM(X36:X40)</f>
        <v>16845</v>
      </c>
      <c r="AB42" s="3"/>
      <c r="AC42" s="3"/>
      <c r="AF42" s="3"/>
      <c r="AJ42" s="3"/>
      <c r="AK42" s="3"/>
      <c r="AN42" s="3"/>
    </row>
    <row r="45" customFormat="false" ht="21" hidden="false" customHeight="false" outlineLevel="0" collapsed="false">
      <c r="A45" s="1" t="s">
        <v>17</v>
      </c>
      <c r="B45" s="2" t="s">
        <v>1</v>
      </c>
      <c r="C45" s="2"/>
      <c r="D45" s="2"/>
      <c r="E45" s="2"/>
      <c r="F45" s="2"/>
      <c r="G45" s="2"/>
      <c r="H45" s="2"/>
      <c r="I45" s="2"/>
      <c r="J45" s="2" t="s">
        <v>2</v>
      </c>
      <c r="K45" s="2"/>
      <c r="L45" s="2"/>
      <c r="M45" s="2"/>
      <c r="N45" s="2"/>
      <c r="O45" s="2"/>
      <c r="R45" s="2" t="s">
        <v>3</v>
      </c>
      <c r="S45" s="2"/>
      <c r="T45" s="2"/>
      <c r="U45" s="2"/>
      <c r="V45" s="2"/>
      <c r="W45" s="2"/>
      <c r="Z45" s="2" t="s">
        <v>14</v>
      </c>
      <c r="AA45" s="2"/>
      <c r="AB45" s="2"/>
      <c r="AC45" s="2"/>
      <c r="AD45" s="2"/>
      <c r="AE45" s="2"/>
      <c r="AH45" s="2" t="s">
        <v>18</v>
      </c>
      <c r="AI45" s="2"/>
      <c r="AJ45" s="2"/>
      <c r="AK45" s="2"/>
      <c r="AL45" s="2"/>
      <c r="AM45" s="2"/>
      <c r="AP45" s="2" t="s">
        <v>19</v>
      </c>
      <c r="AQ45" s="2"/>
      <c r="AR45" s="2"/>
      <c r="AS45" s="2"/>
      <c r="AT45" s="2"/>
      <c r="AU45" s="2"/>
      <c r="AX45" s="2" t="s">
        <v>20</v>
      </c>
      <c r="AY45" s="2"/>
      <c r="AZ45" s="2"/>
      <c r="BA45" s="2"/>
      <c r="BB45" s="2"/>
      <c r="BC45" s="2"/>
    </row>
    <row r="46" customFormat="false" ht="15" hidden="false" customHeight="false" outlineLevel="0" collapsed="false">
      <c r="A46" s="2" t="s">
        <v>4</v>
      </c>
      <c r="B46" s="2" t="s">
        <v>5</v>
      </c>
      <c r="C46" s="2"/>
      <c r="D46" s="2"/>
      <c r="E46" s="2"/>
      <c r="F46" s="2" t="s">
        <v>6</v>
      </c>
      <c r="G46" s="2"/>
      <c r="H46" s="2"/>
      <c r="I46" s="2"/>
      <c r="J46" s="2" t="s">
        <v>5</v>
      </c>
      <c r="K46" s="2"/>
      <c r="L46" s="2"/>
      <c r="M46" s="2"/>
      <c r="N46" s="2" t="s">
        <v>6</v>
      </c>
      <c r="O46" s="2"/>
      <c r="R46" s="2" t="s">
        <v>5</v>
      </c>
      <c r="S46" s="2"/>
      <c r="T46" s="2"/>
      <c r="U46" s="2"/>
      <c r="V46" s="2" t="s">
        <v>6</v>
      </c>
      <c r="W46" s="2"/>
      <c r="Z46" s="2" t="s">
        <v>5</v>
      </c>
      <c r="AA46" s="2"/>
      <c r="AB46" s="2"/>
      <c r="AC46" s="2"/>
      <c r="AD46" s="2" t="s">
        <v>6</v>
      </c>
      <c r="AE46" s="2"/>
      <c r="AH46" s="2" t="s">
        <v>5</v>
      </c>
      <c r="AI46" s="2"/>
      <c r="AJ46" s="2"/>
      <c r="AK46" s="2"/>
      <c r="AL46" s="2" t="s">
        <v>6</v>
      </c>
      <c r="AM46" s="2"/>
      <c r="AP46" s="2" t="s">
        <v>5</v>
      </c>
      <c r="AQ46" s="2"/>
      <c r="AR46" s="2"/>
      <c r="AS46" s="2"/>
      <c r="AT46" s="2" t="s">
        <v>6</v>
      </c>
      <c r="AU46" s="2"/>
      <c r="AX46" s="2" t="s">
        <v>5</v>
      </c>
      <c r="AY46" s="2"/>
      <c r="AZ46" s="2"/>
      <c r="BA46" s="2"/>
      <c r="BB46" s="2" t="s">
        <v>6</v>
      </c>
      <c r="BC46" s="2"/>
    </row>
    <row r="47" customFormat="false" ht="15" hidden="false" customHeight="false" outlineLevel="0" collapsed="false">
      <c r="A47" s="0" t="s">
        <v>7</v>
      </c>
      <c r="B47" s="0" t="n">
        <v>3678</v>
      </c>
      <c r="C47" s="0" t="n">
        <v>-1835</v>
      </c>
      <c r="D47" s="3" t="n">
        <f aca="false">B47+C47*(1/3)</f>
        <v>3066.33333333333</v>
      </c>
      <c r="E47" s="3"/>
      <c r="F47" s="0" t="n">
        <v>3932</v>
      </c>
      <c r="G47" s="0" t="n">
        <v>482</v>
      </c>
      <c r="H47" s="3" t="n">
        <f aca="false">F47+G47*(1/3)</f>
        <v>4092.66666666667</v>
      </c>
      <c r="J47" s="0" t="n">
        <v>4417</v>
      </c>
      <c r="K47" s="0" t="n">
        <v>-1726</v>
      </c>
      <c r="L47" s="3" t="n">
        <f aca="false">J47+K47*(1/3)</f>
        <v>3841.66666666667</v>
      </c>
      <c r="M47" s="3"/>
      <c r="N47" s="0" t="n">
        <v>3218</v>
      </c>
      <c r="O47" s="0" t="n">
        <v>403</v>
      </c>
      <c r="P47" s="3" t="n">
        <f aca="false">N47+O47*(1/3)</f>
        <v>3352.33333333333</v>
      </c>
      <c r="R47" s="0" t="n">
        <v>4561</v>
      </c>
      <c r="S47" s="0" t="n">
        <v>-1700</v>
      </c>
      <c r="T47" s="3" t="n">
        <f aca="false">R47+S47*(1/3)</f>
        <v>3994.33333333333</v>
      </c>
      <c r="U47" s="3"/>
      <c r="V47" s="0" t="n">
        <v>3267</v>
      </c>
      <c r="W47" s="0" t="n">
        <v>347</v>
      </c>
      <c r="X47" s="3" t="n">
        <f aca="false">V47+W47*(1/3)</f>
        <v>3382.66666666667</v>
      </c>
      <c r="Z47" s="0" t="n">
        <v>6688</v>
      </c>
      <c r="AA47" s="0" t="n">
        <v>-3910</v>
      </c>
      <c r="AB47" s="3" t="n">
        <f aca="false">Z47+AA47*(1/3)</f>
        <v>5384.66666666667</v>
      </c>
      <c r="AC47" s="3"/>
      <c r="AD47" s="0" t="n">
        <v>3355</v>
      </c>
      <c r="AE47" s="0" t="n">
        <v>698</v>
      </c>
      <c r="AF47" s="3" t="n">
        <f aca="false">AD47+AE47*(1/3)</f>
        <v>3587.66666666667</v>
      </c>
      <c r="AH47" s="0" t="n">
        <v>6655</v>
      </c>
      <c r="AI47" s="0" t="n">
        <v>-4065</v>
      </c>
      <c r="AJ47" s="3" t="n">
        <f aca="false">AH47+AI47*(1/3)</f>
        <v>5300</v>
      </c>
      <c r="AK47" s="3"/>
      <c r="AL47" s="0" t="n">
        <v>3501</v>
      </c>
      <c r="AM47" s="0" t="n">
        <v>853</v>
      </c>
      <c r="AN47" s="3" t="n">
        <f aca="false">AL47+AM47*(1/3)</f>
        <v>3785.33333333333</v>
      </c>
      <c r="AP47" s="0" t="n">
        <v>6547</v>
      </c>
      <c r="AQ47" s="0" t="n">
        <v>-3955</v>
      </c>
      <c r="AR47" s="3" t="n">
        <f aca="false">AP47+AQ47*(1/3)</f>
        <v>5228.66666666667</v>
      </c>
      <c r="AS47" s="3"/>
      <c r="AT47" s="0" t="n">
        <v>3706</v>
      </c>
      <c r="AU47" s="0" t="n">
        <v>764</v>
      </c>
      <c r="AV47" s="3" t="n">
        <f aca="false">AT47+AU47*(1/3)</f>
        <v>3960.66666666667</v>
      </c>
      <c r="AX47" s="0" t="n">
        <v>6796</v>
      </c>
      <c r="AY47" s="0" t="n">
        <v>-4164</v>
      </c>
      <c r="AZ47" s="3" t="n">
        <f aca="false">AX47+AY47*(1/3)</f>
        <v>5408</v>
      </c>
      <c r="BA47" s="3"/>
      <c r="BB47" s="0" t="n">
        <v>4686</v>
      </c>
      <c r="BC47" s="0" t="n">
        <v>1189</v>
      </c>
      <c r="BD47" s="3" t="n">
        <f aca="false">BB47+BC47*(1/3)</f>
        <v>5082.33333333333</v>
      </c>
    </row>
    <row r="48" customFormat="false" ht="15" hidden="false" customHeight="false" outlineLevel="0" collapsed="false">
      <c r="A48" s="0" t="s">
        <v>8</v>
      </c>
      <c r="B48" s="0" t="n">
        <v>5001</v>
      </c>
      <c r="C48" s="0" t="n">
        <v>-3865</v>
      </c>
      <c r="D48" s="3" t="n">
        <f aca="false">B48+C48*(1/3)</f>
        <v>3712.66666666667</v>
      </c>
      <c r="E48" s="3"/>
      <c r="F48" s="0" t="n">
        <v>4291</v>
      </c>
      <c r="G48" s="0" t="n">
        <v>970</v>
      </c>
      <c r="H48" s="3" t="n">
        <f aca="false">F48+G48*(1/3)</f>
        <v>4614.33333333333</v>
      </c>
      <c r="J48" s="0" t="n">
        <v>5802</v>
      </c>
      <c r="K48" s="0" t="n">
        <v>-5005</v>
      </c>
      <c r="L48" s="3" t="n">
        <f aca="false">J48+K48*(1/3)</f>
        <v>4133.66666666667</v>
      </c>
      <c r="M48" s="3"/>
      <c r="N48" s="0" t="n">
        <v>3727</v>
      </c>
      <c r="O48" s="0" t="n">
        <v>1205</v>
      </c>
      <c r="P48" s="3" t="n">
        <f aca="false">N48+O48*(1/3)</f>
        <v>4128.66666666667</v>
      </c>
      <c r="R48" s="0" t="n">
        <v>6032</v>
      </c>
      <c r="S48" s="0" t="n">
        <v>-5034</v>
      </c>
      <c r="T48" s="3" t="n">
        <f aca="false">R48+S48*(1/3)</f>
        <v>4354</v>
      </c>
      <c r="U48" s="3"/>
      <c r="V48" s="0" t="n">
        <v>3722</v>
      </c>
      <c r="W48" s="0" t="n">
        <v>983</v>
      </c>
      <c r="X48" s="3" t="n">
        <f aca="false">V48+W48*(1/3)</f>
        <v>4049.66666666667</v>
      </c>
      <c r="Z48" s="0" t="n">
        <v>6413</v>
      </c>
      <c r="AA48" s="0" t="n">
        <v>-5156</v>
      </c>
      <c r="AB48" s="3" t="n">
        <f aca="false">Z48+AA48*(1/3)</f>
        <v>4694.33333333333</v>
      </c>
      <c r="AC48" s="3"/>
      <c r="AD48" s="0" t="n">
        <v>3660</v>
      </c>
      <c r="AE48" s="0" t="n">
        <v>1156</v>
      </c>
      <c r="AF48" s="3" t="n">
        <f aca="false">AD48+AE48*(1/3)</f>
        <v>4045.33333333333</v>
      </c>
      <c r="AH48" s="0" t="n">
        <v>6413</v>
      </c>
      <c r="AI48" s="0" t="n">
        <v>-5156</v>
      </c>
      <c r="AJ48" s="3" t="n">
        <f aca="false">AH48+AI48*(1/3)</f>
        <v>4694.33333333333</v>
      </c>
      <c r="AK48" s="3"/>
      <c r="AL48" s="0" t="n">
        <v>3722</v>
      </c>
      <c r="AM48" s="0" t="n">
        <v>1156</v>
      </c>
      <c r="AN48" s="3" t="n">
        <f aca="false">AL48+AM48*(1/3)</f>
        <v>4107.33333333333</v>
      </c>
      <c r="AP48" s="0" t="n">
        <v>6413</v>
      </c>
      <c r="AQ48" s="0" t="n">
        <v>-5156</v>
      </c>
      <c r="AR48" s="3" t="n">
        <f aca="false">AP48+AQ48*(1/3)</f>
        <v>4694.33333333333</v>
      </c>
      <c r="AS48" s="3"/>
      <c r="AT48" s="0" t="n">
        <v>3794</v>
      </c>
      <c r="AU48" s="0" t="n">
        <v>1171</v>
      </c>
      <c r="AV48" s="3" t="n">
        <f aca="false">AT48+AU48*(1/3)</f>
        <v>4184.33333333333</v>
      </c>
      <c r="AX48" s="0" t="n">
        <v>7893</v>
      </c>
      <c r="AY48" s="0" t="n">
        <v>-5949</v>
      </c>
      <c r="AZ48" s="3" t="n">
        <f aca="false">AX48+AY48*(1/3)</f>
        <v>5910</v>
      </c>
      <c r="BA48" s="3"/>
      <c r="BB48" s="0" t="n">
        <v>5261</v>
      </c>
      <c r="BC48" s="0" t="n">
        <v>1859</v>
      </c>
      <c r="BD48" s="3" t="n">
        <f aca="false">BB48+BC48*(1/3)</f>
        <v>5880.66666666667</v>
      </c>
    </row>
    <row r="49" customFormat="false" ht="15" hidden="false" customHeight="false" outlineLevel="0" collapsed="false">
      <c r="A49" s="0" t="s">
        <v>9</v>
      </c>
      <c r="B49" s="0" t="n">
        <v>5712</v>
      </c>
      <c r="C49" s="0" t="n">
        <v>-4779</v>
      </c>
      <c r="D49" s="3" t="n">
        <f aca="false">B49+C49*(1/3)</f>
        <v>4119</v>
      </c>
      <c r="E49" s="3"/>
      <c r="F49" s="0" t="n">
        <v>4084</v>
      </c>
      <c r="G49" s="0" t="n">
        <v>1173</v>
      </c>
      <c r="H49" s="3" t="n">
        <f aca="false">F49+G49*(1/3)</f>
        <v>4475</v>
      </c>
      <c r="J49" s="0" t="n">
        <v>5568</v>
      </c>
      <c r="K49" s="0" t="n">
        <v>-4493</v>
      </c>
      <c r="L49" s="3" t="n">
        <f aca="false">J49+K49*(1/3)</f>
        <v>4070.33333333333</v>
      </c>
      <c r="M49" s="3"/>
      <c r="N49" s="0" t="n">
        <v>3925</v>
      </c>
      <c r="O49" s="0" t="n">
        <v>850</v>
      </c>
      <c r="P49" s="3" t="n">
        <f aca="false">N49+O49*(1/3)</f>
        <v>4208.33333333333</v>
      </c>
      <c r="R49" s="0" t="n">
        <v>6377</v>
      </c>
      <c r="S49" s="0" t="n">
        <v>-4678</v>
      </c>
      <c r="T49" s="3" t="n">
        <f aca="false">R49+S49*(1/3)</f>
        <v>4817.66666666667</v>
      </c>
      <c r="U49" s="3"/>
      <c r="V49" s="0" t="n">
        <v>3307</v>
      </c>
      <c r="W49" s="0" t="n">
        <v>1054</v>
      </c>
      <c r="X49" s="3" t="n">
        <f aca="false">V49+W49*(1/3)</f>
        <v>3658.33333333333</v>
      </c>
      <c r="Z49" s="0" t="n">
        <v>6377</v>
      </c>
      <c r="AA49" s="0" t="n">
        <v>-4678</v>
      </c>
      <c r="AB49" s="3" t="n">
        <f aca="false">Z49+AA49*(1/3)</f>
        <v>4817.66666666667</v>
      </c>
      <c r="AC49" s="3"/>
      <c r="AD49" s="0" t="n">
        <v>3179</v>
      </c>
      <c r="AE49" s="0" t="n">
        <v>1114</v>
      </c>
      <c r="AF49" s="3" t="n">
        <f aca="false">AD49+AE49*(1/3)</f>
        <v>3550.33333333333</v>
      </c>
      <c r="AH49" s="0" t="n">
        <v>6377</v>
      </c>
      <c r="AI49" s="0" t="n">
        <v>-4678</v>
      </c>
      <c r="AJ49" s="3" t="n">
        <f aca="false">AH49+AI49*(1/3)</f>
        <v>4817.66666666667</v>
      </c>
      <c r="AK49" s="3"/>
      <c r="AL49" s="0" t="n">
        <v>3230</v>
      </c>
      <c r="AM49" s="0" t="n">
        <v>1176</v>
      </c>
      <c r="AN49" s="3" t="n">
        <f aca="false">AL49+AM49*(1/3)</f>
        <v>3622</v>
      </c>
      <c r="AP49" s="0" t="n">
        <v>7406</v>
      </c>
      <c r="AQ49" s="0" t="n">
        <v>-5464</v>
      </c>
      <c r="AR49" s="3" t="n">
        <f aca="false">AP49+AQ49*(1/3)</f>
        <v>5584.66666666667</v>
      </c>
      <c r="AS49" s="3"/>
      <c r="AT49" s="0" t="n">
        <v>3521</v>
      </c>
      <c r="AU49" s="0" t="n">
        <v>1585</v>
      </c>
      <c r="AV49" s="3" t="n">
        <f aca="false">AT49+AU49*(1/3)</f>
        <v>4049.33333333333</v>
      </c>
      <c r="AX49" s="0" t="n">
        <v>7406</v>
      </c>
      <c r="AY49" s="0" t="n">
        <v>-5464</v>
      </c>
      <c r="AZ49" s="3" t="n">
        <f aca="false">AX49+AY49*(1/3)</f>
        <v>5584.66666666667</v>
      </c>
      <c r="BA49" s="3"/>
      <c r="BB49" s="0" t="n">
        <v>4143</v>
      </c>
      <c r="BC49" s="0" t="n">
        <v>1849</v>
      </c>
      <c r="BD49" s="3" t="n">
        <f aca="false">BB49+BC49*(1/3)</f>
        <v>4759.33333333333</v>
      </c>
    </row>
    <row r="50" customFormat="false" ht="15" hidden="false" customHeight="false" outlineLevel="0" collapsed="false">
      <c r="A50" s="0" t="s">
        <v>10</v>
      </c>
      <c r="B50" s="0" t="n">
        <v>4512</v>
      </c>
      <c r="C50" s="0" t="n">
        <v>-5109</v>
      </c>
      <c r="D50" s="3" t="n">
        <f aca="false">B50+C50*(1/3)</f>
        <v>2809</v>
      </c>
      <c r="E50" s="3"/>
      <c r="F50" s="0" t="n">
        <v>3996</v>
      </c>
      <c r="G50" s="0" t="n">
        <v>1263</v>
      </c>
      <c r="H50" s="3" t="n">
        <f aca="false">F50+G50*(1/3)</f>
        <v>4417</v>
      </c>
      <c r="J50" s="0" t="n">
        <v>5006</v>
      </c>
      <c r="K50" s="0" t="n">
        <v>-5026</v>
      </c>
      <c r="L50" s="3" t="n">
        <f aca="false">J50+K50*(1/3)</f>
        <v>3330.66666666667</v>
      </c>
      <c r="M50" s="3"/>
      <c r="N50" s="0" t="n">
        <v>3378</v>
      </c>
      <c r="O50" s="0" t="n">
        <v>892</v>
      </c>
      <c r="P50" s="3" t="n">
        <f aca="false">N50+O50*(1/3)</f>
        <v>3675.33333333333</v>
      </c>
      <c r="R50" s="0" t="n">
        <v>5006</v>
      </c>
      <c r="S50" s="0" t="n">
        <v>-5023</v>
      </c>
      <c r="T50" s="3" t="n">
        <f aca="false">R50+S50*(1/3)</f>
        <v>3331.66666666667</v>
      </c>
      <c r="U50" s="3"/>
      <c r="V50" s="0" t="n">
        <v>3580</v>
      </c>
      <c r="W50" s="0" t="n">
        <v>720</v>
      </c>
      <c r="X50" s="3" t="n">
        <f aca="false">V50+W50*(1/3)</f>
        <v>3820</v>
      </c>
      <c r="Z50" s="0" t="n">
        <v>5006</v>
      </c>
      <c r="AA50" s="0" t="n">
        <v>-5026</v>
      </c>
      <c r="AB50" s="3" t="n">
        <f aca="false">Z50+AA50*(1/3)</f>
        <v>3330.66666666667</v>
      </c>
      <c r="AC50" s="3"/>
      <c r="AD50" s="0" t="n">
        <v>3675</v>
      </c>
      <c r="AE50" s="0" t="n">
        <v>826</v>
      </c>
      <c r="AF50" s="3" t="n">
        <f aca="false">AD50+AE50*(1/3)</f>
        <v>3950.33333333333</v>
      </c>
      <c r="AH50" s="0" t="n">
        <v>5006</v>
      </c>
      <c r="AI50" s="0" t="n">
        <v>-5026</v>
      </c>
      <c r="AJ50" s="3" t="n">
        <f aca="false">AH50+AI50*(1/3)</f>
        <v>3330.66666666667</v>
      </c>
      <c r="AK50" s="3"/>
      <c r="AL50" s="0" t="n">
        <v>3643</v>
      </c>
      <c r="AM50" s="0" t="n">
        <v>826</v>
      </c>
      <c r="AN50" s="3" t="n">
        <f aca="false">AL50+AM50*(1/3)</f>
        <v>3918.33333333333</v>
      </c>
      <c r="AP50" s="0" t="n">
        <v>4899</v>
      </c>
      <c r="AQ50" s="0" t="n">
        <v>-5077</v>
      </c>
      <c r="AR50" s="3" t="n">
        <f aca="false">AP50+AQ50*(1/3)</f>
        <v>3206.66666666667</v>
      </c>
      <c r="AS50" s="3"/>
      <c r="AT50" s="0" t="n">
        <v>3681</v>
      </c>
      <c r="AU50" s="0" t="n">
        <v>851</v>
      </c>
      <c r="AV50" s="3" t="n">
        <f aca="false">AT50+AU50*(1/3)</f>
        <v>3964.66666666667</v>
      </c>
      <c r="AX50" s="0" t="n">
        <v>4899</v>
      </c>
      <c r="AY50" s="0" t="n">
        <v>-5077</v>
      </c>
      <c r="AZ50" s="3" t="n">
        <f aca="false">AX50+AY50*(1/3)</f>
        <v>3206.66666666667</v>
      </c>
      <c r="BA50" s="3"/>
      <c r="BB50" s="0" t="n">
        <v>4296</v>
      </c>
      <c r="BC50" s="0" t="n">
        <v>1188</v>
      </c>
      <c r="BD50" s="3" t="n">
        <f aca="false">BB50+BC50*(1/3)</f>
        <v>4692</v>
      </c>
    </row>
    <row r="51" customFormat="false" ht="15" hidden="false" customHeight="false" outlineLevel="0" collapsed="false">
      <c r="A51" s="0" t="s">
        <v>11</v>
      </c>
      <c r="B51" s="0" t="n">
        <v>5993</v>
      </c>
      <c r="C51" s="0" t="n">
        <v>-4215</v>
      </c>
      <c r="D51" s="3" t="n">
        <f aca="false">B51+C51*(1/3)</f>
        <v>4588</v>
      </c>
      <c r="E51" s="3"/>
      <c r="F51" s="0" t="n">
        <v>4223</v>
      </c>
      <c r="G51" s="0" t="n">
        <v>973</v>
      </c>
      <c r="H51" s="3" t="n">
        <f aca="false">F51+G51*(1/3)</f>
        <v>4547.33333333333</v>
      </c>
      <c r="J51" s="0" t="n">
        <v>5993</v>
      </c>
      <c r="K51" s="0" t="n">
        <v>-4215</v>
      </c>
      <c r="L51" s="3" t="n">
        <f aca="false">J51+K51*(1/3)</f>
        <v>4588</v>
      </c>
      <c r="M51" s="3"/>
      <c r="N51" s="0" t="n">
        <v>3751</v>
      </c>
      <c r="O51" s="0" t="n">
        <v>923</v>
      </c>
      <c r="P51" s="3" t="n">
        <f aca="false">N51+O51*(1/3)</f>
        <v>4058.66666666667</v>
      </c>
      <c r="R51" s="0" t="n">
        <v>5924</v>
      </c>
      <c r="S51" s="0" t="n">
        <v>-4187</v>
      </c>
      <c r="T51" s="3" t="n">
        <f aca="false">R51+S51*(1/3)</f>
        <v>4528.33333333333</v>
      </c>
      <c r="U51" s="3"/>
      <c r="V51" s="0" t="n">
        <v>3420</v>
      </c>
      <c r="W51" s="0" t="n">
        <v>1025</v>
      </c>
      <c r="X51" s="3" t="n">
        <f aca="false">V51+W51*(1/3)</f>
        <v>3761.66666666667</v>
      </c>
      <c r="Z51" s="0" t="n">
        <v>5790</v>
      </c>
      <c r="AA51" s="0" t="n">
        <v>-4243</v>
      </c>
      <c r="AB51" s="3" t="n">
        <f aca="false">Z51+AA51*(1/3)</f>
        <v>4375.66666666667</v>
      </c>
      <c r="AC51" s="3"/>
      <c r="AD51" s="0" t="n">
        <v>3569</v>
      </c>
      <c r="AE51" s="0" t="n">
        <v>1015</v>
      </c>
      <c r="AF51" s="3" t="n">
        <f aca="false">AD51+AE51*(1/3)</f>
        <v>3907.33333333333</v>
      </c>
      <c r="AH51" s="0" t="n">
        <v>5790</v>
      </c>
      <c r="AI51" s="0" t="n">
        <v>-4243</v>
      </c>
      <c r="AJ51" s="3" t="n">
        <f aca="false">AH51+AI51*(1/3)</f>
        <v>4375.66666666667</v>
      </c>
      <c r="AK51" s="3"/>
      <c r="AL51" s="0" t="n">
        <v>3651</v>
      </c>
      <c r="AM51" s="0" t="n">
        <v>1015</v>
      </c>
      <c r="AN51" s="3" t="n">
        <f aca="false">AL51+AM51*(1/3)</f>
        <v>3989.33333333333</v>
      </c>
      <c r="AP51" s="0" t="n">
        <v>5790</v>
      </c>
      <c r="AQ51" s="0" t="n">
        <v>-4243</v>
      </c>
      <c r="AR51" s="3" t="n">
        <f aca="false">AP51+AQ51*(1/3)</f>
        <v>4375.66666666667</v>
      </c>
      <c r="AS51" s="3"/>
      <c r="AT51" s="0" t="n">
        <v>3805</v>
      </c>
      <c r="AU51" s="0" t="n">
        <v>1180</v>
      </c>
      <c r="AV51" s="3" t="n">
        <f aca="false">AT51+AU51*(1/3)</f>
        <v>4198.33333333333</v>
      </c>
      <c r="AX51" s="0" t="n">
        <v>5779</v>
      </c>
      <c r="AY51" s="0" t="n">
        <v>-4348</v>
      </c>
      <c r="AZ51" s="3" t="n">
        <f aca="false">AX51+AY51*(1/3)</f>
        <v>4329.66666666667</v>
      </c>
      <c r="BA51" s="3"/>
      <c r="BB51" s="0" t="n">
        <v>4715</v>
      </c>
      <c r="BC51" s="0" t="n">
        <v>1297</v>
      </c>
      <c r="BD51" s="3" t="n">
        <f aca="false">BB51+BC51*(1/3)</f>
        <v>5147.33333333333</v>
      </c>
    </row>
    <row r="53" customFormat="false" ht="15" hidden="false" customHeight="false" outlineLevel="0" collapsed="false">
      <c r="A53" s="4" t="s">
        <v>12</v>
      </c>
      <c r="B53" s="0" t="n">
        <f aca="false">SUM(B47:B51)</f>
        <v>24896</v>
      </c>
      <c r="C53" s="0" t="n">
        <f aca="false">SUM(C47:C51)</f>
        <v>-19803</v>
      </c>
      <c r="D53" s="3" t="n">
        <f aca="false">SUM(D47:D51)</f>
        <v>18295</v>
      </c>
      <c r="E53" s="3"/>
      <c r="F53" s="0" t="n">
        <f aca="false">SUM(F47:F51)</f>
        <v>20526</v>
      </c>
      <c r="G53" s="0" t="n">
        <f aca="false">SUM(G47:G51)</f>
        <v>4861</v>
      </c>
      <c r="H53" s="3" t="n">
        <f aca="false">SUM(H47:H51)</f>
        <v>22146.3333333333</v>
      </c>
      <c r="J53" s="0" t="n">
        <f aca="false">SUM(J47:J51)</f>
        <v>26786</v>
      </c>
      <c r="K53" s="0" t="n">
        <f aca="false">SUM(K47:K51)</f>
        <v>-20465</v>
      </c>
      <c r="L53" s="3" t="n">
        <f aca="false">SUM(L47:L51)</f>
        <v>19964.3333333333</v>
      </c>
      <c r="M53" s="3"/>
      <c r="N53" s="0" t="n">
        <f aca="false">SUM(N47:N51)</f>
        <v>17999</v>
      </c>
      <c r="O53" s="0" t="n">
        <f aca="false">SUM(O47:O51)</f>
        <v>4273</v>
      </c>
      <c r="P53" s="3" t="n">
        <f aca="false">SUM(P47:P51)</f>
        <v>19423.3333333333</v>
      </c>
      <c r="R53" s="0" t="n">
        <f aca="false">SUM(R47:R51)</f>
        <v>27900</v>
      </c>
      <c r="S53" s="0" t="n">
        <f aca="false">SUM(S47:S51)</f>
        <v>-20622</v>
      </c>
      <c r="T53" s="3" t="n">
        <f aca="false">SUM(T47:T51)</f>
        <v>21026</v>
      </c>
      <c r="U53" s="3"/>
      <c r="V53" s="0" t="n">
        <f aca="false">SUM(V47:V51)</f>
        <v>17296</v>
      </c>
      <c r="W53" s="0" t="n">
        <f aca="false">SUM(W47:W51)</f>
        <v>4129</v>
      </c>
      <c r="X53" s="3" t="n">
        <f aca="false">SUM(X47:X51)</f>
        <v>18672.3333333333</v>
      </c>
      <c r="Z53" s="0" t="n">
        <f aca="false">SUM(Z47:Z51)</f>
        <v>30274</v>
      </c>
      <c r="AA53" s="0" t="n">
        <f aca="false">SUM(AA47:AA51)</f>
        <v>-23013</v>
      </c>
      <c r="AB53" s="3" t="n">
        <f aca="false">SUM(AB47:AB51)</f>
        <v>22603</v>
      </c>
      <c r="AC53" s="3"/>
      <c r="AD53" s="0" t="n">
        <f aca="false">SUM(AD47:AD51)</f>
        <v>17438</v>
      </c>
      <c r="AE53" s="0" t="n">
        <f aca="false">SUM(AE47:AE51)</f>
        <v>4809</v>
      </c>
      <c r="AF53" s="3" t="n">
        <f aca="false">SUM(AF47:AF51)</f>
        <v>19041</v>
      </c>
      <c r="AH53" s="0" t="n">
        <f aca="false">SUM(AH47:AH51)</f>
        <v>30241</v>
      </c>
      <c r="AI53" s="0" t="n">
        <f aca="false">SUM(AI47:AI51)</f>
        <v>-23168</v>
      </c>
      <c r="AJ53" s="3" t="n">
        <f aca="false">SUM(AJ47:AJ51)</f>
        <v>22518.3333333333</v>
      </c>
      <c r="AK53" s="3"/>
      <c r="AL53" s="0" t="n">
        <f aca="false">SUM(AL47:AL51)</f>
        <v>17747</v>
      </c>
      <c r="AM53" s="0" t="n">
        <f aca="false">SUM(AM47:AM51)</f>
        <v>5026</v>
      </c>
      <c r="AN53" s="3" t="n">
        <f aca="false">SUM(AN47:AN51)</f>
        <v>19422.3333333333</v>
      </c>
      <c r="AP53" s="0" t="n">
        <f aca="false">SUM(AP47:AP51)</f>
        <v>31055</v>
      </c>
      <c r="AQ53" s="0" t="n">
        <f aca="false">SUM(AQ47:AQ51)</f>
        <v>-23895</v>
      </c>
      <c r="AR53" s="3" t="n">
        <f aca="false">SUM(AR47:AR51)</f>
        <v>23090</v>
      </c>
      <c r="AS53" s="3"/>
      <c r="AT53" s="0" t="n">
        <f aca="false">SUM(AT47:AT51)</f>
        <v>18507</v>
      </c>
      <c r="AU53" s="0" t="n">
        <f aca="false">SUM(AU47:AU51)</f>
        <v>5551</v>
      </c>
      <c r="AV53" s="3" t="n">
        <f aca="false">SUM(AV47:AV51)</f>
        <v>20357.3333333333</v>
      </c>
      <c r="AX53" s="0" t="n">
        <f aca="false">SUM(AX47:AX51)</f>
        <v>32773</v>
      </c>
      <c r="AY53" s="0" t="n">
        <f aca="false">SUM(AY47:AY51)</f>
        <v>-25002</v>
      </c>
      <c r="AZ53" s="3" t="n">
        <f aca="false">SUM(AZ47:AZ51)</f>
        <v>24439</v>
      </c>
      <c r="BA53" s="3"/>
      <c r="BB53" s="0" t="n">
        <f aca="false">SUM(BB47:BB51)</f>
        <v>23101</v>
      </c>
      <c r="BC53" s="0" t="n">
        <f aca="false">SUM(BC47:BC51)</f>
        <v>7382</v>
      </c>
      <c r="BD53" s="3" t="n">
        <f aca="false">SUM(BD47:BD51)</f>
        <v>25561.6666666667</v>
      </c>
    </row>
    <row r="56" customFormat="false" ht="21" hidden="false" customHeight="false" outlineLevel="0" collapsed="false">
      <c r="A56" s="1" t="s">
        <v>21</v>
      </c>
      <c r="B56" s="2" t="s">
        <v>1</v>
      </c>
      <c r="C56" s="2"/>
      <c r="D56" s="2"/>
      <c r="E56" s="2"/>
      <c r="F56" s="2"/>
      <c r="G56" s="2"/>
      <c r="H56" s="2"/>
      <c r="I56" s="2"/>
      <c r="J56" s="2" t="s">
        <v>2</v>
      </c>
      <c r="K56" s="2"/>
      <c r="L56" s="2"/>
      <c r="M56" s="2"/>
      <c r="N56" s="2"/>
      <c r="O56" s="2"/>
      <c r="R56" s="2" t="s">
        <v>3</v>
      </c>
      <c r="S56" s="2"/>
      <c r="T56" s="2"/>
      <c r="U56" s="2"/>
      <c r="V56" s="2"/>
      <c r="W56" s="2"/>
      <c r="Z56" s="2" t="s">
        <v>14</v>
      </c>
      <c r="AA56" s="2"/>
      <c r="AB56" s="2"/>
      <c r="AC56" s="2"/>
      <c r="AD56" s="2"/>
      <c r="AE56" s="2"/>
      <c r="AH56" s="2"/>
      <c r="AI56" s="2"/>
      <c r="AJ56" s="2"/>
      <c r="AK56" s="2"/>
      <c r="AL56" s="2"/>
      <c r="AM56" s="2"/>
    </row>
    <row r="57" customFormat="false" ht="15" hidden="false" customHeight="false" outlineLevel="0" collapsed="false">
      <c r="A57" s="2" t="s">
        <v>4</v>
      </c>
      <c r="B57" s="2" t="s">
        <v>5</v>
      </c>
      <c r="C57" s="2"/>
      <c r="D57" s="2"/>
      <c r="E57" s="2"/>
      <c r="F57" s="2" t="s">
        <v>6</v>
      </c>
      <c r="G57" s="2"/>
      <c r="H57" s="2"/>
      <c r="I57" s="2"/>
      <c r="J57" s="2" t="s">
        <v>5</v>
      </c>
      <c r="K57" s="2"/>
      <c r="L57" s="2"/>
      <c r="M57" s="2"/>
      <c r="N57" s="2" t="s">
        <v>6</v>
      </c>
      <c r="O57" s="2"/>
      <c r="R57" s="2" t="s">
        <v>5</v>
      </c>
      <c r="S57" s="2"/>
      <c r="T57" s="2"/>
      <c r="U57" s="2"/>
      <c r="V57" s="2" t="s">
        <v>6</v>
      </c>
      <c r="W57" s="2"/>
      <c r="Z57" s="2" t="s">
        <v>5</v>
      </c>
      <c r="AA57" s="2"/>
      <c r="AB57" s="2"/>
      <c r="AC57" s="2"/>
      <c r="AD57" s="2" t="s">
        <v>6</v>
      </c>
      <c r="AE57" s="2"/>
      <c r="AH57" s="2"/>
      <c r="AI57" s="2"/>
      <c r="AJ57" s="2"/>
      <c r="AK57" s="2"/>
      <c r="AL57" s="2"/>
      <c r="AM57" s="2"/>
    </row>
    <row r="58" customFormat="false" ht="15" hidden="false" customHeight="false" outlineLevel="0" collapsed="false">
      <c r="A58" s="0" t="s">
        <v>7</v>
      </c>
      <c r="B58" s="0" t="n">
        <v>5119</v>
      </c>
      <c r="C58" s="0" t="n">
        <v>-6227</v>
      </c>
      <c r="D58" s="3" t="n">
        <f aca="false">B58+C58*(1/3)</f>
        <v>3043.33333333333</v>
      </c>
      <c r="E58" s="3"/>
      <c r="F58" s="0" t="n">
        <v>5386</v>
      </c>
      <c r="G58" s="0" t="n">
        <v>2020</v>
      </c>
      <c r="H58" s="3" t="n">
        <f aca="false">F58+G58*(1/3)</f>
        <v>6059.33333333333</v>
      </c>
      <c r="J58" s="0" t="n">
        <v>5420</v>
      </c>
      <c r="K58" s="0" t="n">
        <v>-6081</v>
      </c>
      <c r="L58" s="3" t="n">
        <f aca="false">J58+K58*(1/3)</f>
        <v>3393</v>
      </c>
      <c r="M58" s="3"/>
      <c r="N58" s="0" t="n">
        <v>4317</v>
      </c>
      <c r="O58" s="0" t="n">
        <v>1492</v>
      </c>
      <c r="P58" s="3" t="n">
        <f aca="false">N58+O58*(1/3)</f>
        <v>4814.33333333333</v>
      </c>
      <c r="R58" s="0" t="n">
        <v>7308</v>
      </c>
      <c r="S58" s="0" t="n">
        <v>-6260</v>
      </c>
      <c r="T58" s="3" t="n">
        <f aca="false">R58+S58*(1/3)</f>
        <v>5221.33333333333</v>
      </c>
      <c r="U58" s="3"/>
      <c r="V58" s="0" t="n">
        <v>3814</v>
      </c>
      <c r="W58" s="0" t="n">
        <v>1395</v>
      </c>
      <c r="X58" s="3" t="n">
        <f aca="false">V58+W58*(1/3)</f>
        <v>4279</v>
      </c>
      <c r="Z58" s="0" t="n">
        <v>7308</v>
      </c>
      <c r="AA58" s="0" t="n">
        <v>-6260</v>
      </c>
      <c r="AB58" s="3" t="n">
        <f aca="false">Z58+AA58*(1/3)</f>
        <v>5221.33333333333</v>
      </c>
      <c r="AC58" s="3"/>
      <c r="AD58" s="0" t="n">
        <v>4745</v>
      </c>
      <c r="AE58" s="0" t="n">
        <v>2013</v>
      </c>
      <c r="AF58" s="3" t="n">
        <f aca="false">AD58+AE58*(1/3)</f>
        <v>5416</v>
      </c>
      <c r="AJ58" s="3"/>
      <c r="AK58" s="3"/>
      <c r="AN58" s="3"/>
    </row>
    <row r="59" customFormat="false" ht="15" hidden="false" customHeight="false" outlineLevel="0" collapsed="false">
      <c r="A59" s="0" t="s">
        <v>8</v>
      </c>
      <c r="B59" s="0" t="n">
        <v>5480</v>
      </c>
      <c r="C59" s="0" t="n">
        <v>-6861</v>
      </c>
      <c r="D59" s="3" t="n">
        <f aca="false">B59+C59*(1/3)</f>
        <v>3193</v>
      </c>
      <c r="E59" s="3"/>
      <c r="F59" s="0" t="n">
        <v>6481</v>
      </c>
      <c r="G59" s="0" t="n">
        <v>2910</v>
      </c>
      <c r="H59" s="3" t="n">
        <f aca="false">F59+G59*(1/3)</f>
        <v>7451</v>
      </c>
      <c r="J59" s="0" t="n">
        <v>7267</v>
      </c>
      <c r="K59" s="0" t="n">
        <v>-6324</v>
      </c>
      <c r="L59" s="3" t="n">
        <f aca="false">J59+K59*(1/3)</f>
        <v>5159</v>
      </c>
      <c r="M59" s="3"/>
      <c r="N59" s="0" t="n">
        <v>4912</v>
      </c>
      <c r="O59" s="0" t="n">
        <v>1488</v>
      </c>
      <c r="P59" s="3" t="n">
        <f aca="false">N59+O59*(1/3)</f>
        <v>5408</v>
      </c>
      <c r="R59" s="0" t="n">
        <v>7097</v>
      </c>
      <c r="S59" s="0" t="n">
        <v>-6453</v>
      </c>
      <c r="T59" s="3" t="n">
        <f aca="false">R59+S59*(1/3)</f>
        <v>4946</v>
      </c>
      <c r="U59" s="3"/>
      <c r="V59" s="0" t="n">
        <v>4763</v>
      </c>
      <c r="W59" s="0" t="n">
        <v>1743</v>
      </c>
      <c r="X59" s="3" t="n">
        <f aca="false">V59+W59*(1/3)</f>
        <v>5344</v>
      </c>
      <c r="Z59" s="0" t="n">
        <v>7864</v>
      </c>
      <c r="AA59" s="0" t="n">
        <v>-6807</v>
      </c>
      <c r="AB59" s="3" t="n">
        <f aca="false">Z59+AA59*(1/3)</f>
        <v>5595</v>
      </c>
      <c r="AC59" s="3"/>
      <c r="AD59" s="0" t="n">
        <v>5550</v>
      </c>
      <c r="AE59" s="0" t="n">
        <v>2207</v>
      </c>
      <c r="AF59" s="3" t="n">
        <f aca="false">AD59+AE59*(1/3)</f>
        <v>6285.66666666667</v>
      </c>
      <c r="AJ59" s="3"/>
      <c r="AK59" s="3"/>
      <c r="AN59" s="3"/>
    </row>
    <row r="60" customFormat="false" ht="15" hidden="false" customHeight="false" outlineLevel="0" collapsed="false">
      <c r="A60" s="0" t="s">
        <v>9</v>
      </c>
      <c r="B60" s="0" t="n">
        <v>4752</v>
      </c>
      <c r="C60" s="0" t="n">
        <v>-4061</v>
      </c>
      <c r="D60" s="3" t="n">
        <f aca="false">B60+C60*(1/3)</f>
        <v>3398.33333333333</v>
      </c>
      <c r="E60" s="3"/>
      <c r="F60" s="0" t="n">
        <v>5044</v>
      </c>
      <c r="G60" s="0" t="n">
        <v>1115</v>
      </c>
      <c r="H60" s="3" t="n">
        <f aca="false">F60+G60*(1/3)</f>
        <v>5415.66666666667</v>
      </c>
      <c r="J60" s="0" t="n">
        <v>6556</v>
      </c>
      <c r="K60" s="0" t="n">
        <v>-4204</v>
      </c>
      <c r="L60" s="3" t="n">
        <f aca="false">J60+K60*(1/3)</f>
        <v>5154.66666666667</v>
      </c>
      <c r="M60" s="3"/>
      <c r="N60" s="0" t="n">
        <v>3766</v>
      </c>
      <c r="O60" s="0" t="n">
        <v>963</v>
      </c>
      <c r="P60" s="3" t="n">
        <f aca="false">N60+O60*(1/3)</f>
        <v>4087</v>
      </c>
      <c r="R60" s="0" t="n">
        <v>6556</v>
      </c>
      <c r="S60" s="0" t="n">
        <v>-4204</v>
      </c>
      <c r="T60" s="3" t="n">
        <f aca="false">R60+S60*(1/3)</f>
        <v>5154.66666666667</v>
      </c>
      <c r="U60" s="3"/>
      <c r="V60" s="0" t="n">
        <v>4524</v>
      </c>
      <c r="W60" s="0" t="n">
        <v>1068</v>
      </c>
      <c r="X60" s="3" t="n">
        <f aca="false">V60+W60*(1/3)</f>
        <v>4880</v>
      </c>
      <c r="Z60" s="0" t="n">
        <v>5628</v>
      </c>
      <c r="AA60" s="0" t="n">
        <v>-4385</v>
      </c>
      <c r="AB60" s="3" t="n">
        <f aca="false">Z60+AA60*(1/3)</f>
        <v>4166.33333333333</v>
      </c>
      <c r="AC60" s="3"/>
      <c r="AD60" s="0" t="n">
        <v>5230</v>
      </c>
      <c r="AE60" s="0" t="n">
        <v>1446</v>
      </c>
      <c r="AF60" s="3" t="n">
        <f aca="false">AD60+AE60*(1/3)</f>
        <v>5712</v>
      </c>
      <c r="AJ60" s="3"/>
      <c r="AK60" s="3"/>
      <c r="AN60" s="3"/>
    </row>
    <row r="61" customFormat="false" ht="15" hidden="false" customHeight="false" outlineLevel="0" collapsed="false">
      <c r="A61" s="0" t="s">
        <v>10</v>
      </c>
      <c r="B61" s="0" t="n">
        <v>5242</v>
      </c>
      <c r="C61" s="0" t="n">
        <v>-5183</v>
      </c>
      <c r="D61" s="3" t="n">
        <f aca="false">B61+C61*(1/3)</f>
        <v>3514.33333333333</v>
      </c>
      <c r="E61" s="3"/>
      <c r="F61" s="0" t="n">
        <v>5712</v>
      </c>
      <c r="G61" s="0" t="n">
        <v>1974</v>
      </c>
      <c r="H61" s="3" t="n">
        <f aca="false">F61+G61*(1/3)</f>
        <v>6370</v>
      </c>
      <c r="J61" s="0" t="n">
        <v>4752</v>
      </c>
      <c r="K61" s="0" t="n">
        <v>-5097</v>
      </c>
      <c r="L61" s="3" t="n">
        <f aca="false">J61+K61*(1/3)</f>
        <v>3053</v>
      </c>
      <c r="M61" s="3"/>
      <c r="N61" s="0" t="n">
        <v>3914</v>
      </c>
      <c r="O61" s="0" t="n">
        <v>1477</v>
      </c>
      <c r="P61" s="3" t="n">
        <f aca="false">N61+O61*(1/3)</f>
        <v>4406.33333333333</v>
      </c>
      <c r="R61" s="0" t="n">
        <v>6463</v>
      </c>
      <c r="S61" s="0" t="n">
        <v>-5936</v>
      </c>
      <c r="T61" s="3" t="n">
        <f aca="false">R61+S61*(1/3)</f>
        <v>4484.33333333333</v>
      </c>
      <c r="U61" s="3"/>
      <c r="V61" s="0" t="n">
        <v>4170</v>
      </c>
      <c r="W61" s="0" t="n">
        <v>1836</v>
      </c>
      <c r="X61" s="3" t="n">
        <f aca="false">V61+W61*(1/3)</f>
        <v>4782</v>
      </c>
      <c r="Z61" s="0" t="n">
        <v>6720</v>
      </c>
      <c r="AA61" s="0" t="n">
        <v>-6560</v>
      </c>
      <c r="AB61" s="3" t="n">
        <f aca="false">Z61+AA61*(1/3)</f>
        <v>4533.33333333333</v>
      </c>
      <c r="AC61" s="3"/>
      <c r="AD61" s="0" t="n">
        <v>5512</v>
      </c>
      <c r="AE61" s="0" t="n">
        <v>2607</v>
      </c>
      <c r="AF61" s="3" t="n">
        <f aca="false">AD61+AE61*(1/3)</f>
        <v>6381</v>
      </c>
      <c r="AJ61" s="3"/>
      <c r="AK61" s="3"/>
      <c r="AN61" s="3"/>
    </row>
    <row r="62" customFormat="false" ht="15" hidden="false" customHeight="false" outlineLevel="0" collapsed="false">
      <c r="A62" s="0" t="s">
        <v>11</v>
      </c>
      <c r="B62" s="0" t="n">
        <v>4008</v>
      </c>
      <c r="C62" s="0" t="n">
        <v>-4699</v>
      </c>
      <c r="D62" s="3" t="n">
        <f aca="false">B62+C62*(1/3)</f>
        <v>2441.66666666667</v>
      </c>
      <c r="E62" s="3"/>
      <c r="F62" s="0" t="n">
        <v>6208</v>
      </c>
      <c r="G62" s="0" t="n">
        <v>1457</v>
      </c>
      <c r="H62" s="3" t="n">
        <f aca="false">F62+G62*(1/3)</f>
        <v>6693.66666666667</v>
      </c>
      <c r="J62" s="0" t="n">
        <v>5625</v>
      </c>
      <c r="K62" s="0" t="n">
        <v>-4619</v>
      </c>
      <c r="L62" s="3" t="n">
        <f aca="false">J62+K62*(1/3)</f>
        <v>4085.33333333333</v>
      </c>
      <c r="M62" s="3"/>
      <c r="N62" s="0" t="n">
        <v>3323</v>
      </c>
      <c r="O62" s="0" t="n">
        <v>1378</v>
      </c>
      <c r="P62" s="3" t="n">
        <f aca="false">N62+O62*(1/3)</f>
        <v>3782.33333333333</v>
      </c>
      <c r="R62" s="0" t="n">
        <v>5625</v>
      </c>
      <c r="S62" s="0" t="n">
        <v>-4619</v>
      </c>
      <c r="T62" s="3" t="n">
        <f aca="false">R62+S62*(1/3)</f>
        <v>4085.33333333333</v>
      </c>
      <c r="U62" s="3"/>
      <c r="V62" s="0" t="n">
        <v>4054</v>
      </c>
      <c r="W62" s="0" t="n">
        <v>1143</v>
      </c>
      <c r="X62" s="3" t="n">
        <f aca="false">V62+W62*(1/3)</f>
        <v>4435</v>
      </c>
      <c r="Z62" s="0" t="n">
        <v>5588</v>
      </c>
      <c r="AA62" s="0" t="n">
        <v>-5216</v>
      </c>
      <c r="AB62" s="3" t="n">
        <f aca="false">Z62+AA62*(1/3)</f>
        <v>3849.33333333333</v>
      </c>
      <c r="AC62" s="3"/>
      <c r="AD62" s="0" t="n">
        <v>4911</v>
      </c>
      <c r="AE62" s="0" t="n">
        <v>2200</v>
      </c>
      <c r="AF62" s="3" t="n">
        <f aca="false">AD62+AE62*(1/3)</f>
        <v>5644.33333333333</v>
      </c>
      <c r="AJ62" s="3"/>
      <c r="AK62" s="3"/>
      <c r="AN62" s="3"/>
    </row>
    <row r="64" customFormat="false" ht="15" hidden="false" customHeight="false" outlineLevel="0" collapsed="false">
      <c r="A64" s="4" t="s">
        <v>12</v>
      </c>
      <c r="B64" s="0" t="n">
        <f aca="false">SUM(B58:B62)</f>
        <v>24601</v>
      </c>
      <c r="C64" s="0" t="n">
        <f aca="false">SUM(C58:C62)</f>
        <v>-27031</v>
      </c>
      <c r="D64" s="3" t="n">
        <f aca="false">SUM(D58:D62)</f>
        <v>15590.6666666667</v>
      </c>
      <c r="E64" s="3"/>
      <c r="F64" s="0" t="n">
        <f aca="false">SUM(F58:F62)</f>
        <v>28831</v>
      </c>
      <c r="G64" s="0" t="n">
        <f aca="false">SUM(G58:G62)</f>
        <v>9476</v>
      </c>
      <c r="H64" s="3" t="n">
        <f aca="false">SUM(H58:H62)</f>
        <v>31989.6666666667</v>
      </c>
      <c r="J64" s="0" t="n">
        <f aca="false">SUM(J58:J62)</f>
        <v>29620</v>
      </c>
      <c r="K64" s="0" t="n">
        <f aca="false">SUM(K58:K62)</f>
        <v>-26325</v>
      </c>
      <c r="L64" s="3" t="n">
        <f aca="false">SUM(L58:L62)</f>
        <v>20845</v>
      </c>
      <c r="M64" s="3"/>
      <c r="N64" s="0" t="n">
        <f aca="false">SUM(N58:N62)</f>
        <v>20232</v>
      </c>
      <c r="O64" s="0" t="n">
        <f aca="false">SUM(O58:O62)</f>
        <v>6798</v>
      </c>
      <c r="P64" s="3" t="n">
        <f aca="false">SUM(P58:P62)</f>
        <v>22498</v>
      </c>
      <c r="R64" s="0" t="n">
        <f aca="false">SUM(R58:R62)</f>
        <v>33049</v>
      </c>
      <c r="S64" s="0" t="n">
        <f aca="false">SUM(S58:S62)</f>
        <v>-27472</v>
      </c>
      <c r="T64" s="3" t="n">
        <f aca="false">SUM(T58:T62)</f>
        <v>23891.6666666667</v>
      </c>
      <c r="U64" s="3"/>
      <c r="V64" s="0" t="n">
        <f aca="false">SUM(V58:V62)</f>
        <v>21325</v>
      </c>
      <c r="W64" s="0" t="n">
        <f aca="false">SUM(W58:W62)</f>
        <v>7185</v>
      </c>
      <c r="X64" s="3" t="n">
        <f aca="false">SUM(X58:X62)</f>
        <v>23720</v>
      </c>
      <c r="Z64" s="0" t="n">
        <f aca="false">SUM(Z58:Z62)</f>
        <v>33108</v>
      </c>
      <c r="AA64" s="0" t="n">
        <f aca="false">SUM(AA58:AA62)</f>
        <v>-29228</v>
      </c>
      <c r="AB64" s="3" t="n">
        <f aca="false">SUM(AB58:AB62)</f>
        <v>23365.3333333333</v>
      </c>
      <c r="AC64" s="3"/>
      <c r="AD64" s="0" t="n">
        <f aca="false">SUM(AD58:AD62)</f>
        <v>25948</v>
      </c>
      <c r="AE64" s="0" t="n">
        <f aca="false">SUM(AE58:AE62)</f>
        <v>10473</v>
      </c>
      <c r="AF64" s="3" t="n">
        <f aca="false">SUM(AF58:AF62)</f>
        <v>29439</v>
      </c>
      <c r="AJ64" s="3"/>
      <c r="AK64" s="3"/>
      <c r="AN64" s="3"/>
    </row>
    <row r="67" customFormat="false" ht="21" hidden="false" customHeight="false" outlineLevel="0" collapsed="false">
      <c r="A67" s="1" t="s">
        <v>22</v>
      </c>
      <c r="B67" s="2" t="s">
        <v>1</v>
      </c>
      <c r="C67" s="2"/>
      <c r="D67" s="2"/>
      <c r="E67" s="2"/>
      <c r="F67" s="2"/>
      <c r="G67" s="2"/>
      <c r="H67" s="2"/>
      <c r="I67" s="2"/>
      <c r="J67" s="2" t="s">
        <v>2</v>
      </c>
      <c r="K67" s="2"/>
      <c r="L67" s="2"/>
      <c r="M67" s="2"/>
      <c r="N67" s="2"/>
      <c r="O67" s="2"/>
      <c r="R67" s="2" t="s">
        <v>3</v>
      </c>
      <c r="S67" s="2"/>
      <c r="T67" s="2"/>
      <c r="U67" s="2"/>
      <c r="V67" s="2"/>
      <c r="W67" s="2"/>
      <c r="Z67" s="2" t="s">
        <v>14</v>
      </c>
      <c r="AA67" s="2"/>
      <c r="AB67" s="2"/>
      <c r="AC67" s="2"/>
      <c r="AD67" s="2"/>
      <c r="AE67" s="2"/>
      <c r="AH67" s="2"/>
      <c r="AI67" s="2"/>
      <c r="AJ67" s="2"/>
      <c r="AK67" s="2"/>
      <c r="AL67" s="2"/>
      <c r="AM67" s="2"/>
    </row>
    <row r="68" customFormat="false" ht="15" hidden="false" customHeight="false" outlineLevel="0" collapsed="false">
      <c r="A68" s="2" t="s">
        <v>4</v>
      </c>
      <c r="B68" s="2" t="s">
        <v>5</v>
      </c>
      <c r="C68" s="2"/>
      <c r="D68" s="2"/>
      <c r="E68" s="2"/>
      <c r="F68" s="2" t="s">
        <v>6</v>
      </c>
      <c r="G68" s="2"/>
      <c r="H68" s="2"/>
      <c r="I68" s="2"/>
      <c r="J68" s="2" t="s">
        <v>5</v>
      </c>
      <c r="K68" s="2"/>
      <c r="L68" s="2"/>
      <c r="M68" s="2"/>
      <c r="N68" s="2" t="s">
        <v>6</v>
      </c>
      <c r="O68" s="2"/>
      <c r="R68" s="2" t="s">
        <v>5</v>
      </c>
      <c r="S68" s="2"/>
      <c r="T68" s="2"/>
      <c r="U68" s="2"/>
      <c r="V68" s="2" t="s">
        <v>6</v>
      </c>
      <c r="W68" s="2"/>
      <c r="Z68" s="2" t="s">
        <v>5</v>
      </c>
      <c r="AA68" s="2"/>
      <c r="AB68" s="2"/>
      <c r="AC68" s="2"/>
      <c r="AD68" s="2" t="s">
        <v>6</v>
      </c>
      <c r="AE68" s="2"/>
      <c r="AH68" s="2"/>
      <c r="AI68" s="2"/>
      <c r="AJ68" s="2"/>
      <c r="AK68" s="2"/>
      <c r="AL68" s="2"/>
      <c r="AM68" s="2"/>
    </row>
    <row r="69" customFormat="false" ht="15" hidden="false" customHeight="false" outlineLevel="0" collapsed="false">
      <c r="A69" s="0" t="s">
        <v>7</v>
      </c>
      <c r="B69" s="0" t="n">
        <v>3683</v>
      </c>
      <c r="C69" s="0" t="n">
        <v>-6793</v>
      </c>
      <c r="D69" s="3" t="n">
        <f aca="false">B69+C69*(1/3)</f>
        <v>1418.66666666667</v>
      </c>
      <c r="E69" s="3"/>
      <c r="F69" s="0" t="n">
        <v>6822</v>
      </c>
      <c r="G69" s="0" t="n">
        <v>2586</v>
      </c>
      <c r="H69" s="3" t="n">
        <f aca="false">F69+G69*(1/3)</f>
        <v>7684</v>
      </c>
      <c r="J69" s="0" t="n">
        <v>4323</v>
      </c>
      <c r="K69" s="0" t="n">
        <v>-3642</v>
      </c>
      <c r="L69" s="3" t="n">
        <f aca="false">J69+K69*(1/3)</f>
        <v>3109</v>
      </c>
      <c r="M69" s="3"/>
      <c r="N69" s="0" t="n">
        <v>3870</v>
      </c>
      <c r="O69" s="0" t="n">
        <v>851</v>
      </c>
      <c r="P69" s="3" t="n">
        <f aca="false">N69+O69*(1/3)</f>
        <v>4153.66666666667</v>
      </c>
      <c r="R69" s="0" t="n">
        <v>5456</v>
      </c>
      <c r="S69" s="0" t="n">
        <v>-2990</v>
      </c>
      <c r="T69" s="3" t="n">
        <f aca="false">R69+S69*(1/3)</f>
        <v>4459.33333333333</v>
      </c>
      <c r="U69" s="3"/>
      <c r="V69" s="0" t="n">
        <v>3553</v>
      </c>
      <c r="W69" s="0" t="n">
        <v>800</v>
      </c>
      <c r="X69" s="3" t="n">
        <f aca="false">V69+W69*(1/3)</f>
        <v>3819.66666666667</v>
      </c>
      <c r="Z69" s="0" t="n">
        <v>5456</v>
      </c>
      <c r="AA69" s="0" t="n">
        <v>-2990</v>
      </c>
      <c r="AB69" s="3" t="n">
        <f aca="false">Z69+AA69*(1/3)</f>
        <v>4459.33333333333</v>
      </c>
      <c r="AC69" s="3"/>
      <c r="AD69" s="0" t="n">
        <v>3649</v>
      </c>
      <c r="AE69" s="0" t="n">
        <v>724</v>
      </c>
      <c r="AF69" s="3" t="n">
        <f aca="false">AD69+AE69*(1/3)</f>
        <v>3890.33333333333</v>
      </c>
      <c r="AJ69" s="3"/>
      <c r="AK69" s="3"/>
      <c r="AN69" s="3"/>
    </row>
    <row r="70" customFormat="false" ht="15" hidden="false" customHeight="false" outlineLevel="0" collapsed="false">
      <c r="A70" s="0" t="s">
        <v>8</v>
      </c>
      <c r="B70" s="0" t="n">
        <v>3972</v>
      </c>
      <c r="C70" s="0" t="n">
        <v>-5413</v>
      </c>
      <c r="D70" s="3" t="n">
        <f aca="false">B70+C70*(1/3)</f>
        <v>2167.66666666667</v>
      </c>
      <c r="E70" s="3"/>
      <c r="F70" s="0" t="n">
        <v>7504</v>
      </c>
      <c r="G70" s="0" t="n">
        <v>2200</v>
      </c>
      <c r="H70" s="3" t="n">
        <f aca="false">F70+G70*(1/3)</f>
        <v>8237.33333333333</v>
      </c>
      <c r="J70" s="0" t="n">
        <v>6455</v>
      </c>
      <c r="K70" s="0" t="n">
        <v>-4536</v>
      </c>
      <c r="L70" s="3" t="n">
        <f aca="false">J70+K70*(1/3)</f>
        <v>4943</v>
      </c>
      <c r="M70" s="3"/>
      <c r="N70" s="0" t="n">
        <v>3630</v>
      </c>
      <c r="O70" s="0" t="n">
        <v>1262</v>
      </c>
      <c r="P70" s="3" t="n">
        <f aca="false">N70+O70*(1/3)</f>
        <v>4050.66666666667</v>
      </c>
      <c r="R70" s="0" t="n">
        <v>7081</v>
      </c>
      <c r="S70" s="0" t="n">
        <v>-4437</v>
      </c>
      <c r="T70" s="3" t="n">
        <f aca="false">R70+S70*(1/3)</f>
        <v>5602</v>
      </c>
      <c r="U70" s="3"/>
      <c r="V70" s="0" t="n">
        <v>3804</v>
      </c>
      <c r="W70" s="0" t="n">
        <v>863</v>
      </c>
      <c r="X70" s="3" t="n">
        <f aca="false">V70+W70*(1/3)</f>
        <v>4091.66666666667</v>
      </c>
      <c r="Z70" s="0" t="n">
        <v>7081</v>
      </c>
      <c r="AA70" s="0" t="n">
        <v>-4437</v>
      </c>
      <c r="AB70" s="3" t="n">
        <f aca="false">Z70+AA70*(1/3)</f>
        <v>5602</v>
      </c>
      <c r="AC70" s="3"/>
      <c r="AD70" s="0" t="n">
        <v>3453</v>
      </c>
      <c r="AE70" s="0" t="n">
        <v>1068</v>
      </c>
      <c r="AF70" s="3" t="n">
        <f aca="false">AD70+AE70*(1/3)</f>
        <v>3809</v>
      </c>
      <c r="AJ70" s="3"/>
      <c r="AK70" s="3"/>
      <c r="AN70" s="3"/>
    </row>
    <row r="71" customFormat="false" ht="15" hidden="false" customHeight="false" outlineLevel="0" collapsed="false">
      <c r="A71" s="0" t="s">
        <v>9</v>
      </c>
      <c r="B71" s="0" t="n">
        <v>4716</v>
      </c>
      <c r="C71" s="0" t="n">
        <v>-6798</v>
      </c>
      <c r="D71" s="3" t="n">
        <f aca="false">B71+C71*(1/3)</f>
        <v>2450</v>
      </c>
      <c r="E71" s="3"/>
      <c r="F71" s="0" t="n">
        <v>7917</v>
      </c>
      <c r="G71" s="0" t="n">
        <v>2684</v>
      </c>
      <c r="H71" s="3" t="n">
        <f aca="false">F71+G71*(1/3)</f>
        <v>8811.66666666667</v>
      </c>
      <c r="J71" s="0" t="n">
        <v>5947</v>
      </c>
      <c r="K71" s="0" t="n">
        <v>-3488</v>
      </c>
      <c r="L71" s="3" t="n">
        <f aca="false">J71+K71*(1/3)</f>
        <v>4784.33333333333</v>
      </c>
      <c r="M71" s="3"/>
      <c r="N71" s="0" t="n">
        <v>3716</v>
      </c>
      <c r="O71" s="0" t="n">
        <v>1149</v>
      </c>
      <c r="P71" s="3" t="n">
        <f aca="false">N71+O71*(1/3)</f>
        <v>4099</v>
      </c>
      <c r="R71" s="0" t="n">
        <v>6022</v>
      </c>
      <c r="S71" s="0" t="n">
        <v>-3793</v>
      </c>
      <c r="T71" s="3" t="n">
        <f aca="false">R71+S71*(1/3)</f>
        <v>4757.66666666667</v>
      </c>
      <c r="U71" s="3"/>
      <c r="V71" s="0" t="n">
        <v>4102</v>
      </c>
      <c r="W71" s="0" t="n">
        <v>570</v>
      </c>
      <c r="X71" s="3" t="n">
        <f aca="false">V71+W71*(1/3)</f>
        <v>4292</v>
      </c>
      <c r="Z71" s="0" t="n">
        <v>6022</v>
      </c>
      <c r="AA71" s="0" t="n">
        <v>-3793</v>
      </c>
      <c r="AB71" s="3" t="n">
        <f aca="false">Z71+AA71*(1/3)</f>
        <v>4757.66666666667</v>
      </c>
      <c r="AC71" s="3"/>
      <c r="AD71" s="0" t="n">
        <v>3847</v>
      </c>
      <c r="AE71" s="0" t="n">
        <v>540</v>
      </c>
      <c r="AF71" s="3" t="n">
        <f aca="false">AD71+AE71*(1/3)</f>
        <v>4027</v>
      </c>
      <c r="AJ71" s="3"/>
      <c r="AK71" s="3"/>
      <c r="AN71" s="3"/>
    </row>
    <row r="72" customFormat="false" ht="15" hidden="false" customHeight="false" outlineLevel="0" collapsed="false">
      <c r="A72" s="0" t="s">
        <v>10</v>
      </c>
      <c r="B72" s="0" t="n">
        <v>1851</v>
      </c>
      <c r="C72" s="0" t="n">
        <v>-5718</v>
      </c>
      <c r="D72" s="3" t="n">
        <f aca="false">B72+C72*(1/3)</f>
        <v>-55</v>
      </c>
      <c r="E72" s="3"/>
      <c r="F72" s="0" t="n">
        <v>6405</v>
      </c>
      <c r="G72" s="0" t="n">
        <v>2069</v>
      </c>
      <c r="H72" s="3" t="n">
        <f aca="false">F72+G72*(1/3)</f>
        <v>7094.66666666667</v>
      </c>
      <c r="J72" s="0" t="n">
        <v>4383</v>
      </c>
      <c r="K72" s="0" t="n">
        <v>-5228</v>
      </c>
      <c r="L72" s="3" t="n">
        <f aca="false">J72+K72*(1/3)</f>
        <v>2640.33333333333</v>
      </c>
      <c r="M72" s="3"/>
      <c r="N72" s="0" t="n">
        <v>3522</v>
      </c>
      <c r="O72" s="0" t="n">
        <v>1112</v>
      </c>
      <c r="P72" s="3" t="n">
        <f aca="false">N72+O72*(1/3)</f>
        <v>3892.66666666667</v>
      </c>
      <c r="R72" s="0" t="n">
        <v>6216</v>
      </c>
      <c r="S72" s="0" t="n">
        <v>-4414</v>
      </c>
      <c r="T72" s="3" t="n">
        <f aca="false">R72+S72*(1/3)</f>
        <v>4744.66666666667</v>
      </c>
      <c r="U72" s="3"/>
      <c r="V72" s="0" t="n">
        <v>3918</v>
      </c>
      <c r="W72" s="0" t="n">
        <v>1120</v>
      </c>
      <c r="X72" s="3" t="n">
        <f aca="false">V72+W72*(1/3)</f>
        <v>4291.33333333333</v>
      </c>
      <c r="Z72" s="0" t="n">
        <v>5299</v>
      </c>
      <c r="AA72" s="0" t="n">
        <v>-4012</v>
      </c>
      <c r="AB72" s="3" t="n">
        <f aca="false">Z72+AA72*(1/3)</f>
        <v>3961.66666666667</v>
      </c>
      <c r="AC72" s="3"/>
      <c r="AD72" s="0" t="n">
        <v>3313</v>
      </c>
      <c r="AE72" s="0" t="n">
        <v>939</v>
      </c>
      <c r="AF72" s="3" t="n">
        <f aca="false">AD72+AE72*(1/3)</f>
        <v>3626</v>
      </c>
      <c r="AJ72" s="3"/>
      <c r="AK72" s="3"/>
      <c r="AN72" s="3"/>
    </row>
    <row r="73" customFormat="false" ht="15" hidden="false" customHeight="false" outlineLevel="0" collapsed="false">
      <c r="A73" s="0" t="s">
        <v>11</v>
      </c>
      <c r="B73" s="0" t="n">
        <v>4415</v>
      </c>
      <c r="C73" s="0" t="n">
        <v>-6525</v>
      </c>
      <c r="D73" s="3" t="n">
        <f aca="false">B73+C73*(1/3)</f>
        <v>2240</v>
      </c>
      <c r="E73" s="3"/>
      <c r="F73" s="0" t="n">
        <v>8219</v>
      </c>
      <c r="G73" s="0" t="n">
        <v>2412</v>
      </c>
      <c r="H73" s="3" t="n">
        <f aca="false">F73+G73*(1/3)</f>
        <v>9023</v>
      </c>
      <c r="J73" s="0" t="n">
        <v>6342</v>
      </c>
      <c r="K73" s="0" t="n">
        <v>-5908</v>
      </c>
      <c r="L73" s="3" t="n">
        <f aca="false">J73+K73*(1/3)</f>
        <v>4372.66666666667</v>
      </c>
      <c r="M73" s="3"/>
      <c r="N73" s="0" t="n">
        <v>4414</v>
      </c>
      <c r="O73" s="0" t="n">
        <v>1413</v>
      </c>
      <c r="P73" s="3" t="n">
        <f aca="false">N73+O73*(1/3)</f>
        <v>4885</v>
      </c>
      <c r="R73" s="0" t="n">
        <v>6194</v>
      </c>
      <c r="S73" s="0" t="n">
        <v>-3813</v>
      </c>
      <c r="T73" s="3" t="n">
        <f aca="false">R73+S73*(1/3)</f>
        <v>4923</v>
      </c>
      <c r="U73" s="3"/>
      <c r="V73" s="0" t="n">
        <v>3909</v>
      </c>
      <c r="W73" s="0" t="n">
        <v>581</v>
      </c>
      <c r="X73" s="3" t="n">
        <f aca="false">V73+W73*(1/3)</f>
        <v>4102.66666666667</v>
      </c>
      <c r="Z73" s="0" t="n">
        <v>6309</v>
      </c>
      <c r="AA73" s="0" t="n">
        <v>-3813</v>
      </c>
      <c r="AB73" s="3" t="n">
        <f aca="false">Z73+AA73*(1/3)</f>
        <v>5038</v>
      </c>
      <c r="AC73" s="3"/>
      <c r="AD73" s="0" t="n">
        <v>3793</v>
      </c>
      <c r="AE73" s="0" t="n">
        <v>581</v>
      </c>
      <c r="AF73" s="3" t="n">
        <f aca="false">AD73+AE73*(1/3)</f>
        <v>3986.66666666667</v>
      </c>
      <c r="AJ73" s="3"/>
      <c r="AK73" s="3"/>
      <c r="AN73" s="3"/>
    </row>
    <row r="75" customFormat="false" ht="15" hidden="false" customHeight="false" outlineLevel="0" collapsed="false">
      <c r="A75" s="4" t="s">
        <v>12</v>
      </c>
      <c r="B75" s="0" t="n">
        <f aca="false">SUM(B69:B73)</f>
        <v>18637</v>
      </c>
      <c r="C75" s="0" t="n">
        <f aca="false">SUM(C69:C73)</f>
        <v>-31247</v>
      </c>
      <c r="D75" s="3" t="n">
        <f aca="false">SUM(D69:D73)</f>
        <v>8221.33333333333</v>
      </c>
      <c r="E75" s="3"/>
      <c r="F75" s="0" t="n">
        <f aca="false">SUM(F69:F73)</f>
        <v>36867</v>
      </c>
      <c r="G75" s="0" t="n">
        <f aca="false">SUM(G69:G73)</f>
        <v>11951</v>
      </c>
      <c r="H75" s="3" t="n">
        <f aca="false">SUM(H69:H73)</f>
        <v>40850.6666666667</v>
      </c>
      <c r="J75" s="0" t="n">
        <f aca="false">SUM(J69:J73)</f>
        <v>27450</v>
      </c>
      <c r="K75" s="0" t="n">
        <f aca="false">SUM(K69:K73)</f>
        <v>-22802</v>
      </c>
      <c r="L75" s="3" t="n">
        <f aca="false">SUM(L69:L73)</f>
        <v>19849.3333333333</v>
      </c>
      <c r="M75" s="3"/>
      <c r="N75" s="0" t="n">
        <f aca="false">SUM(N69:N73)</f>
        <v>19152</v>
      </c>
      <c r="O75" s="0" t="n">
        <f aca="false">SUM(O69:O73)</f>
        <v>5787</v>
      </c>
      <c r="P75" s="3" t="n">
        <f aca="false">SUM(P69:P73)</f>
        <v>21081</v>
      </c>
      <c r="R75" s="0" t="n">
        <f aca="false">SUM(R69:R73)</f>
        <v>30969</v>
      </c>
      <c r="S75" s="0" t="n">
        <f aca="false">SUM(S69:S73)</f>
        <v>-19447</v>
      </c>
      <c r="T75" s="3" t="n">
        <f aca="false">SUM(T69:T73)</f>
        <v>24486.6666666667</v>
      </c>
      <c r="U75" s="3"/>
      <c r="V75" s="0" t="n">
        <f aca="false">SUM(V69:V73)</f>
        <v>19286</v>
      </c>
      <c r="W75" s="0" t="n">
        <f aca="false">SUM(W69:W73)</f>
        <v>3934</v>
      </c>
      <c r="X75" s="3" t="n">
        <f aca="false">SUM(X69:X73)</f>
        <v>20597.3333333333</v>
      </c>
      <c r="Z75" s="0" t="n">
        <f aca="false">SUM(Z69:Z73)</f>
        <v>30167</v>
      </c>
      <c r="AA75" s="0" t="n">
        <f aca="false">SUM(AA69:AA73)</f>
        <v>-19045</v>
      </c>
      <c r="AB75" s="3" t="n">
        <f aca="false">SUM(AB69:AB73)</f>
        <v>23818.6666666667</v>
      </c>
      <c r="AC75" s="3"/>
      <c r="AD75" s="0" t="n">
        <f aca="false">SUM(AD69:AD73)</f>
        <v>18055</v>
      </c>
      <c r="AE75" s="0" t="n">
        <f aca="false">SUM(AE69:AE73)</f>
        <v>3852</v>
      </c>
      <c r="AF75" s="3" t="n">
        <f aca="false">SUM(AF69:AF73)</f>
        <v>19339</v>
      </c>
      <c r="AJ75" s="3"/>
      <c r="AK75" s="3"/>
      <c r="AN7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L43" activeCellId="0" sqref="L43"/>
    </sheetView>
  </sheetViews>
  <sheetFormatPr defaultRowHeight="15"/>
  <cols>
    <col collapsed="false" hidden="false" max="1" min="1" style="0" width="18.8542510121457"/>
    <col collapsed="false" hidden="false" max="1025" min="2" style="0" width="8.57085020242915"/>
  </cols>
  <sheetData>
    <row r="1" customFormat="false" ht="15" hidden="false" customHeight="false" outlineLevel="0" collapsed="false">
      <c r="A1" s="2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J1" s="5" t="s">
        <v>31</v>
      </c>
      <c r="K1" s="5" t="s">
        <v>32</v>
      </c>
      <c r="L1" s="5" t="s">
        <v>33</v>
      </c>
    </row>
    <row r="2" customFormat="false" ht="15" hidden="false" customHeight="false" outlineLevel="0" collapsed="false">
      <c r="A2" s="0" t="str">
        <f aca="false">Speluitkomsten!$A$1</f>
        <v>TU Delft</v>
      </c>
      <c r="B2" s="6" t="n">
        <f aca="false">Speluitkomsten!$D$9</f>
        <v>13052.3333333333</v>
      </c>
      <c r="C2" s="6" t="n">
        <f aca="false">Speluitkomsten!$L$9</f>
        <v>17533</v>
      </c>
      <c r="D2" s="6" t="n">
        <f aca="false">Speluitkomsten!$T$9</f>
        <v>20039.3333333333</v>
      </c>
      <c r="E2" s="6"/>
      <c r="F2" s="6"/>
      <c r="G2" s="6"/>
      <c r="H2" s="6"/>
      <c r="J2" s="6" t="n">
        <f aca="false">MIN(B2:H2)</f>
        <v>13052.3333333333</v>
      </c>
      <c r="K2" s="6" t="n">
        <f aca="false">MAX(B2:H2)</f>
        <v>20039.3333333333</v>
      </c>
      <c r="L2" s="6" t="n">
        <f aca="false">AVERAGE(B2:H2)</f>
        <v>16874.8888888889</v>
      </c>
    </row>
    <row r="3" customFormat="false" ht="15" hidden="false" customHeight="false" outlineLevel="0" collapsed="false">
      <c r="A3" s="0" t="str">
        <f aca="false">Speluitkomsten!$A$12</f>
        <v>Almende</v>
      </c>
      <c r="B3" s="6" t="n">
        <f aca="false">Speluitkomsten!$D$20</f>
        <v>8157.66666666667</v>
      </c>
      <c r="C3" s="6" t="n">
        <f aca="false">Speluitkomsten!$L$20</f>
        <v>12464.3333333333</v>
      </c>
      <c r="D3" s="6" t="n">
        <f aca="false">Speluitkomsten!$T$20</f>
        <v>18199</v>
      </c>
      <c r="E3" s="6" t="n">
        <f aca="false">Speluitkomsten!$AB$20</f>
        <v>20117.6666666667</v>
      </c>
      <c r="F3" s="6"/>
      <c r="J3" s="6" t="n">
        <f aca="false">MIN(B3:H3)</f>
        <v>8157.66666666667</v>
      </c>
      <c r="K3" s="6" t="n">
        <f aca="false">MAX(B3:H3)</f>
        <v>20117.6666666667</v>
      </c>
      <c r="L3" s="6" t="n">
        <f aca="false">AVERAGE(B3:H3)</f>
        <v>14734.6666666667</v>
      </c>
    </row>
    <row r="4" customFormat="false" ht="15" hidden="false" customHeight="false" outlineLevel="0" collapsed="false">
      <c r="A4" s="0" t="str">
        <f aca="false">Speluitkomsten!$A$23</f>
        <v>Eneco</v>
      </c>
      <c r="B4" s="6" t="n">
        <f aca="false">Speluitkomsten!$D$31</f>
        <v>16722</v>
      </c>
      <c r="C4" s="6" t="n">
        <f aca="false">Speluitkomsten!$L$31</f>
        <v>18537</v>
      </c>
      <c r="D4" s="6" t="n">
        <f aca="false">Speluitkomsten!$T$31</f>
        <v>20320</v>
      </c>
      <c r="E4" s="6" t="n">
        <f aca="false">Speluitkomsten!$AB$31</f>
        <v>23138.6666666667</v>
      </c>
      <c r="F4" s="6"/>
      <c r="J4" s="6" t="n">
        <f aca="false">MIN(B4:H4)</f>
        <v>16722</v>
      </c>
      <c r="K4" s="6" t="n">
        <f aca="false">MAX(B4:H4)</f>
        <v>23138.6666666667</v>
      </c>
      <c r="L4" s="6" t="n">
        <f aca="false">AVERAGE(B4:H4)</f>
        <v>19679.4166666667</v>
      </c>
    </row>
    <row r="5" customFormat="false" ht="15" hidden="false" customHeight="false" outlineLevel="0" collapsed="false">
      <c r="A5" s="0" t="str">
        <f aca="false">Speluitkomsten!$A$34</f>
        <v>RWS 21-11</v>
      </c>
      <c r="B5" s="6" t="n">
        <f aca="false">Speluitkomsten!$D$42</f>
        <v>19338.3333333333</v>
      </c>
      <c r="C5" s="6" t="n">
        <f aca="false">Speluitkomsten!$L$42</f>
        <v>16981</v>
      </c>
      <c r="D5" s="6" t="n">
        <f aca="false">Speluitkomsten!$T$42</f>
        <v>17352</v>
      </c>
      <c r="E5" s="6"/>
      <c r="F5" s="6"/>
      <c r="J5" s="6" t="n">
        <f aca="false">MIN(B5:H5)</f>
        <v>16981</v>
      </c>
      <c r="K5" s="6" t="n">
        <f aca="false">MAX(B5:H5)</f>
        <v>19338.3333333333</v>
      </c>
      <c r="L5" s="6" t="n">
        <f aca="false">AVERAGE(B5:H5)</f>
        <v>17890.4444444444</v>
      </c>
    </row>
    <row r="6" customFormat="false" ht="15" hidden="false" customHeight="false" outlineLevel="0" collapsed="false">
      <c r="A6" s="0" t="str">
        <f aca="false">Speluitkomsten!$A$45</f>
        <v>RWS 18-12</v>
      </c>
      <c r="B6" s="6" t="n">
        <f aca="false">Speluitkomsten!$D$53</f>
        <v>18295</v>
      </c>
      <c r="C6" s="6" t="n">
        <f aca="false">Speluitkomsten!$L$53</f>
        <v>19964.3333333333</v>
      </c>
      <c r="D6" s="6" t="n">
        <f aca="false">Speluitkomsten!$T$53</f>
        <v>21026</v>
      </c>
      <c r="E6" s="6" t="n">
        <f aca="false">Speluitkomsten!$AB$53</f>
        <v>22603</v>
      </c>
      <c r="F6" s="6" t="n">
        <f aca="false">Speluitkomsten!$AJ$53</f>
        <v>22518.3333333333</v>
      </c>
      <c r="G6" s="6" t="n">
        <f aca="false">Speluitkomsten!$AR$53</f>
        <v>23090</v>
      </c>
      <c r="H6" s="6" t="n">
        <f aca="false">Speluitkomsten!$AZ$53</f>
        <v>24439</v>
      </c>
      <c r="J6" s="6" t="n">
        <f aca="false">MIN(B6:H6)</f>
        <v>18295</v>
      </c>
      <c r="K6" s="6" t="n">
        <f aca="false">MAX(B6:H6)</f>
        <v>24439</v>
      </c>
      <c r="L6" s="6" t="n">
        <f aca="false">AVERAGE(B6:H6)</f>
        <v>21705.0952380952</v>
      </c>
    </row>
    <row r="7" customFormat="false" ht="15" hidden="false" customHeight="false" outlineLevel="0" collapsed="false">
      <c r="A7" s="0" t="str">
        <f aca="false">Speluitkomsten!$A$56</f>
        <v>TopTech</v>
      </c>
      <c r="B7" s="6" t="n">
        <f aca="false">Speluitkomsten!$D$64</f>
        <v>15590.6666666667</v>
      </c>
      <c r="C7" s="6" t="n">
        <f aca="false">Speluitkomsten!$L$64</f>
        <v>20845</v>
      </c>
      <c r="D7" s="6" t="n">
        <f aca="false">Speluitkomsten!$T$64</f>
        <v>23891.6666666667</v>
      </c>
      <c r="E7" s="6" t="n">
        <f aca="false">Speluitkomsten!$AB$64</f>
        <v>23365.3333333333</v>
      </c>
      <c r="F7" s="6"/>
      <c r="G7" s="6"/>
      <c r="H7" s="6"/>
      <c r="J7" s="6" t="n">
        <f aca="false">MIN(B7:H7)</f>
        <v>15590.6666666667</v>
      </c>
      <c r="K7" s="6" t="n">
        <f aca="false">MAX(B7:H7)</f>
        <v>23891.6666666667</v>
      </c>
      <c r="L7" s="6" t="n">
        <f aca="false">AVERAGE(B7:H7)</f>
        <v>20923.1666666667</v>
      </c>
    </row>
    <row r="8" customFormat="false" ht="15" hidden="false" customHeight="false" outlineLevel="0" collapsed="false">
      <c r="A8" s="0" t="str">
        <f aca="false">Speluitkomsten!$A$67</f>
        <v>BdeBont</v>
      </c>
      <c r="B8" s="6" t="n">
        <f aca="false">Speluitkomsten!$D$75</f>
        <v>8221.33333333333</v>
      </c>
      <c r="C8" s="6" t="n">
        <f aca="false">Speluitkomsten!$L$75</f>
        <v>19849.3333333333</v>
      </c>
      <c r="D8" s="6" t="n">
        <f aca="false">Speluitkomsten!$T$75</f>
        <v>24486.6666666667</v>
      </c>
      <c r="E8" s="6" t="n">
        <f aca="false">Speluitkomsten!$AB$75</f>
        <v>23818.6666666667</v>
      </c>
      <c r="F8" s="6"/>
      <c r="G8" s="6"/>
      <c r="H8" s="6"/>
      <c r="J8" s="6" t="n">
        <f aca="false">MIN(B8:H8)</f>
        <v>8221.33333333333</v>
      </c>
      <c r="K8" s="6" t="n">
        <f aca="false">MAX(B8:H8)</f>
        <v>24486.6666666667</v>
      </c>
      <c r="L8" s="6" t="n">
        <f aca="false">AVERAGE(B8:H8)</f>
        <v>19094</v>
      </c>
    </row>
    <row r="10" customFormat="false" ht="15" hidden="false" customHeight="false" outlineLevel="0" collapsed="false">
      <c r="A10" s="2"/>
      <c r="B10" s="5"/>
      <c r="C10" s="5"/>
      <c r="D10" s="5"/>
      <c r="E10" s="5"/>
      <c r="F10" s="5"/>
      <c r="G10" s="5"/>
      <c r="H10" s="5"/>
    </row>
    <row r="11" customFormat="false" ht="15" hidden="false" customHeight="false" outlineLevel="0" collapsed="false">
      <c r="A11" s="2" t="s">
        <v>34</v>
      </c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  <c r="G11" s="5" t="s">
        <v>29</v>
      </c>
      <c r="H11" s="5" t="s">
        <v>30</v>
      </c>
      <c r="J11" s="5" t="s">
        <v>31</v>
      </c>
      <c r="K11" s="5" t="s">
        <v>32</v>
      </c>
      <c r="L11" s="5" t="s">
        <v>33</v>
      </c>
    </row>
    <row r="12" customFormat="false" ht="15" hidden="false" customHeight="false" outlineLevel="0" collapsed="false">
      <c r="A12" s="0" t="str">
        <f aca="false">Speluitkomsten!$A$1</f>
        <v>TU Delft</v>
      </c>
      <c r="B12" s="6" t="n">
        <f aca="false">Speluitkomsten!$H$9</f>
        <v>32441.6666666667</v>
      </c>
      <c r="C12" s="6" t="n">
        <f aca="false">Speluitkomsten!$P$9</f>
        <v>25154.6666666667</v>
      </c>
      <c r="D12" s="6" t="n">
        <f aca="false">Speluitkomsten!$X$9</f>
        <v>31662</v>
      </c>
      <c r="E12" s="6"/>
      <c r="F12" s="6"/>
      <c r="G12" s="6"/>
      <c r="H12" s="6"/>
      <c r="J12" s="6" t="n">
        <f aca="false">MIN(B12:H12)</f>
        <v>25154.6666666667</v>
      </c>
      <c r="K12" s="6" t="n">
        <f aca="false">MAX(B12:H12)</f>
        <v>32441.6666666667</v>
      </c>
      <c r="L12" s="6" t="n">
        <f aca="false">AVERAGE(B12:H12)</f>
        <v>29752.7777777778</v>
      </c>
    </row>
    <row r="13" customFormat="false" ht="15" hidden="false" customHeight="false" outlineLevel="0" collapsed="false">
      <c r="A13" s="0" t="str">
        <f aca="false">Speluitkomsten!$A$12</f>
        <v>Almende</v>
      </c>
      <c r="B13" s="6" t="n">
        <f aca="false">Speluitkomsten!$H$20</f>
        <v>36651</v>
      </c>
      <c r="C13" s="6" t="n">
        <f aca="false">Speluitkomsten!$P$20</f>
        <v>24032</v>
      </c>
      <c r="D13" s="6" t="n">
        <f aca="false">Speluitkomsten!$X$20</f>
        <v>25561</v>
      </c>
      <c r="E13" s="6" t="n">
        <f aca="false">Speluitkomsten!$AF$20</f>
        <v>24839.6666666667</v>
      </c>
      <c r="F13" s="6"/>
      <c r="J13" s="6" t="n">
        <f aca="false">MIN(B13:H13)</f>
        <v>24032</v>
      </c>
      <c r="K13" s="6" t="n">
        <f aca="false">MAX(B13:H13)</f>
        <v>36651</v>
      </c>
      <c r="L13" s="6" t="n">
        <f aca="false">AVERAGE(B13:H13)</f>
        <v>27770.9166666667</v>
      </c>
    </row>
    <row r="14" customFormat="false" ht="15" hidden="false" customHeight="false" outlineLevel="0" collapsed="false">
      <c r="A14" s="0" t="str">
        <f aca="false">Speluitkomsten!$A$23</f>
        <v>Eneco</v>
      </c>
      <c r="B14" s="6" t="n">
        <f aca="false">Speluitkomsten!$H$31</f>
        <v>32369</v>
      </c>
      <c r="C14" s="6" t="n">
        <f aca="false">Speluitkomsten!$P$31</f>
        <v>29603.3333333333</v>
      </c>
      <c r="D14" s="6" t="n">
        <f aca="false">Speluitkomsten!$X$31</f>
        <v>26468</v>
      </c>
      <c r="E14" s="6" t="n">
        <f aca="false">Speluitkomsten!$AF$31</f>
        <v>25830.3333333333</v>
      </c>
      <c r="F14" s="6"/>
      <c r="J14" s="6" t="n">
        <f aca="false">MIN(B14:H14)</f>
        <v>25830.3333333333</v>
      </c>
      <c r="K14" s="6" t="n">
        <f aca="false">MAX(B14:H14)</f>
        <v>32369</v>
      </c>
      <c r="L14" s="6" t="n">
        <f aca="false">AVERAGE(B14:H14)</f>
        <v>28567.6666666667</v>
      </c>
    </row>
    <row r="15" customFormat="false" ht="15" hidden="false" customHeight="false" outlineLevel="0" collapsed="false">
      <c r="A15" s="0" t="str">
        <f aca="false">Speluitkomsten!$A$34</f>
        <v>RWS 21-11</v>
      </c>
      <c r="B15" s="6" t="n">
        <f aca="false">Speluitkomsten!$H$42</f>
        <v>25704</v>
      </c>
      <c r="C15" s="6" t="n">
        <f aca="false">Speluitkomsten!$P$42</f>
        <v>15321</v>
      </c>
      <c r="D15" s="6" t="n">
        <f aca="false">Speluitkomsten!$X$42</f>
        <v>16845</v>
      </c>
      <c r="E15" s="6"/>
      <c r="F15" s="6"/>
      <c r="J15" s="6" t="n">
        <f aca="false">MIN(B15:H15)</f>
        <v>15321</v>
      </c>
      <c r="K15" s="6" t="n">
        <f aca="false">MAX(B15:H15)</f>
        <v>25704</v>
      </c>
      <c r="L15" s="6" t="n">
        <f aca="false">AVERAGE(B15:H15)</f>
        <v>19290</v>
      </c>
    </row>
    <row r="16" customFormat="false" ht="15" hidden="false" customHeight="false" outlineLevel="0" collapsed="false">
      <c r="A16" s="0" t="str">
        <f aca="false">Speluitkomsten!$A$45</f>
        <v>RWS 18-12</v>
      </c>
      <c r="B16" s="6" t="n">
        <f aca="false">Speluitkomsten!$H$53</f>
        <v>22146.3333333333</v>
      </c>
      <c r="C16" s="6" t="n">
        <f aca="false">Speluitkomsten!$P$53</f>
        <v>19423.3333333333</v>
      </c>
      <c r="D16" s="6" t="n">
        <f aca="false">Speluitkomsten!$X$53</f>
        <v>18672.3333333333</v>
      </c>
      <c r="E16" s="6" t="n">
        <f aca="false">Speluitkomsten!$AF$53</f>
        <v>19041</v>
      </c>
      <c r="F16" s="6" t="n">
        <f aca="false">Speluitkomsten!$AN$53</f>
        <v>19422.3333333333</v>
      </c>
      <c r="G16" s="6" t="n">
        <f aca="false">Speluitkomsten!$AV$53</f>
        <v>20357.3333333333</v>
      </c>
      <c r="H16" s="6" t="n">
        <f aca="false">Speluitkomsten!$BD$53</f>
        <v>25561.6666666667</v>
      </c>
      <c r="J16" s="6" t="n">
        <f aca="false">MIN(B16:H16)</f>
        <v>18672.3333333333</v>
      </c>
      <c r="K16" s="6" t="n">
        <f aca="false">MAX(B16:H16)</f>
        <v>25561.6666666667</v>
      </c>
      <c r="L16" s="6" t="n">
        <f aca="false">AVERAGE(B16:H16)</f>
        <v>20660.619047619</v>
      </c>
    </row>
    <row r="17" customFormat="false" ht="15" hidden="false" customHeight="false" outlineLevel="0" collapsed="false">
      <c r="A17" s="0" t="str">
        <f aca="false">Speluitkomsten!$A$56</f>
        <v>TopTech</v>
      </c>
      <c r="B17" s="6" t="n">
        <f aca="false">Speluitkomsten!$H$64</f>
        <v>31989.6666666667</v>
      </c>
      <c r="C17" s="6" t="n">
        <f aca="false">Speluitkomsten!$P$64</f>
        <v>22498</v>
      </c>
      <c r="D17" s="6" t="n">
        <f aca="false">Speluitkomsten!$X$64</f>
        <v>23720</v>
      </c>
      <c r="E17" s="6" t="n">
        <f aca="false">Speluitkomsten!$AF$64</f>
        <v>29439</v>
      </c>
      <c r="F17" s="6"/>
      <c r="G17" s="6"/>
      <c r="H17" s="6"/>
      <c r="J17" s="6" t="n">
        <f aca="false">MIN(B17:H17)</f>
        <v>22498</v>
      </c>
      <c r="K17" s="6" t="n">
        <f aca="false">MAX(B17:H17)</f>
        <v>31989.6666666667</v>
      </c>
      <c r="L17" s="6" t="n">
        <f aca="false">AVERAGE(B17:H17)</f>
        <v>26911.6666666667</v>
      </c>
    </row>
    <row r="18" customFormat="false" ht="15" hidden="false" customHeight="false" outlineLevel="0" collapsed="false">
      <c r="A18" s="0" t="str">
        <f aca="false">Speluitkomsten!$A$67</f>
        <v>BdeBont</v>
      </c>
      <c r="B18" s="6" t="n">
        <f aca="false">Speluitkomsten!$H$75</f>
        <v>40850.6666666667</v>
      </c>
      <c r="C18" s="6" t="n">
        <f aca="false">Speluitkomsten!$P$75</f>
        <v>21081</v>
      </c>
      <c r="D18" s="6" t="n">
        <f aca="false">Speluitkomsten!$X$75</f>
        <v>20597.3333333333</v>
      </c>
      <c r="E18" s="6" t="n">
        <f aca="false">Speluitkomsten!$AF$75</f>
        <v>19339</v>
      </c>
      <c r="F18" s="6"/>
      <c r="G18" s="6"/>
      <c r="H18" s="6"/>
      <c r="J18" s="6" t="n">
        <f aca="false">MIN(B18:H18)</f>
        <v>19339</v>
      </c>
      <c r="K18" s="6" t="n">
        <f aca="false">MAX(B18:H18)</f>
        <v>40850.6666666667</v>
      </c>
      <c r="L18" s="6" t="n">
        <f aca="false">AVERAGE(B18:H18)</f>
        <v>25467</v>
      </c>
    </row>
    <row r="20" customFormat="false" ht="15" hidden="false" customHeight="false" outlineLevel="0" collapsed="false">
      <c r="A20" s="2" t="s">
        <v>35</v>
      </c>
      <c r="B20" s="5" t="s">
        <v>24</v>
      </c>
      <c r="C20" s="5" t="s">
        <v>25</v>
      </c>
      <c r="D20" s="5" t="s">
        <v>26</v>
      </c>
      <c r="E20" s="5" t="s">
        <v>27</v>
      </c>
      <c r="F20" s="5" t="s">
        <v>28</v>
      </c>
      <c r="G20" s="5" t="s">
        <v>29</v>
      </c>
      <c r="H20" s="5" t="s">
        <v>30</v>
      </c>
      <c r="J20" s="5" t="s">
        <v>31</v>
      </c>
      <c r="K20" s="5" t="s">
        <v>32</v>
      </c>
      <c r="L20" s="5" t="s">
        <v>33</v>
      </c>
    </row>
    <row r="21" customFormat="false" ht="15" hidden="false" customHeight="false" outlineLevel="0" collapsed="false">
      <c r="A21" s="0" t="str">
        <f aca="false">Speluitkomsten!$A$1</f>
        <v>TU Delft</v>
      </c>
      <c r="B21" s="6" t="n">
        <f aca="false">B2+B12</f>
        <v>45494</v>
      </c>
      <c r="C21" s="6" t="n">
        <f aca="false">C2+C12</f>
        <v>42687.6666666667</v>
      </c>
      <c r="D21" s="6" t="n">
        <f aca="false">D2+D12</f>
        <v>51701.3333333333</v>
      </c>
      <c r="E21" s="6"/>
      <c r="F21" s="6"/>
      <c r="G21" s="6"/>
      <c r="H21" s="6"/>
      <c r="J21" s="6" t="n">
        <f aca="false">MIN(B21:H21)</f>
        <v>42687.6666666667</v>
      </c>
      <c r="K21" s="6" t="n">
        <f aca="false">MAX(B21:H21)</f>
        <v>51701.3333333333</v>
      </c>
      <c r="L21" s="6" t="n">
        <f aca="false">AVERAGE(B21:H21)</f>
        <v>46627.6666666667</v>
      </c>
    </row>
    <row r="22" customFormat="false" ht="15" hidden="false" customHeight="false" outlineLevel="0" collapsed="false">
      <c r="A22" s="0" t="str">
        <f aca="false">Speluitkomsten!$A$12</f>
        <v>Almende</v>
      </c>
      <c r="B22" s="6" t="n">
        <f aca="false">B3+B13</f>
        <v>44808.6666666667</v>
      </c>
      <c r="C22" s="6" t="n">
        <f aca="false">C3+C13</f>
        <v>36496.3333333333</v>
      </c>
      <c r="D22" s="6" t="n">
        <f aca="false">D3+D13</f>
        <v>43760</v>
      </c>
      <c r="E22" s="6" t="n">
        <f aca="false">E3+E13</f>
        <v>44957.3333333333</v>
      </c>
      <c r="F22" s="6"/>
      <c r="J22" s="6" t="n">
        <f aca="false">MIN(B22:H22)</f>
        <v>36496.3333333333</v>
      </c>
      <c r="K22" s="6" t="n">
        <f aca="false">MAX(B22:H22)</f>
        <v>44957.3333333333</v>
      </c>
      <c r="L22" s="6" t="n">
        <f aca="false">AVERAGE(B22:H22)</f>
        <v>42505.5833333333</v>
      </c>
    </row>
    <row r="23" customFormat="false" ht="15" hidden="false" customHeight="false" outlineLevel="0" collapsed="false">
      <c r="A23" s="0" t="str">
        <f aca="false">Speluitkomsten!$A$23</f>
        <v>Eneco</v>
      </c>
      <c r="B23" s="6" t="n">
        <f aca="false">B4+B14</f>
        <v>49091</v>
      </c>
      <c r="C23" s="6" t="n">
        <f aca="false">C4+C14</f>
        <v>48140.3333333333</v>
      </c>
      <c r="D23" s="6" t="n">
        <f aca="false">D4+D14</f>
        <v>46788</v>
      </c>
      <c r="E23" s="6" t="n">
        <f aca="false">E4+E14</f>
        <v>48969</v>
      </c>
      <c r="F23" s="6"/>
      <c r="J23" s="6" t="n">
        <f aca="false">MIN(B23:H23)</f>
        <v>46788</v>
      </c>
      <c r="K23" s="6" t="n">
        <f aca="false">MAX(B23:H23)</f>
        <v>49091</v>
      </c>
      <c r="L23" s="6" t="n">
        <f aca="false">AVERAGE(B23:H23)</f>
        <v>48247.0833333333</v>
      </c>
    </row>
    <row r="24" customFormat="false" ht="15" hidden="false" customHeight="false" outlineLevel="0" collapsed="false">
      <c r="A24" s="0" t="str">
        <f aca="false">Speluitkomsten!$A$34</f>
        <v>RWS 21-11</v>
      </c>
      <c r="B24" s="6" t="n">
        <f aca="false">B5+B15</f>
        <v>45042.3333333333</v>
      </c>
      <c r="C24" s="6" t="n">
        <f aca="false">C5+C15</f>
        <v>32302</v>
      </c>
      <c r="D24" s="6" t="n">
        <f aca="false">D5+D15</f>
        <v>34197</v>
      </c>
      <c r="E24" s="6"/>
      <c r="F24" s="6"/>
      <c r="J24" s="6" t="n">
        <f aca="false">MIN(B24:H24)</f>
        <v>32302</v>
      </c>
      <c r="K24" s="6" t="n">
        <f aca="false">MAX(B24:H24)</f>
        <v>45042.3333333333</v>
      </c>
      <c r="L24" s="6" t="n">
        <f aca="false">AVERAGE(B24:H24)</f>
        <v>37180.4444444444</v>
      </c>
    </row>
    <row r="25" customFormat="false" ht="15" hidden="false" customHeight="false" outlineLevel="0" collapsed="false">
      <c r="A25" s="0" t="str">
        <f aca="false">Speluitkomsten!$A$45</f>
        <v>RWS 18-12</v>
      </c>
      <c r="B25" s="6" t="n">
        <f aca="false">B6+B16</f>
        <v>40441.3333333333</v>
      </c>
      <c r="C25" s="6" t="n">
        <f aca="false">C6+C16</f>
        <v>39387.6666666667</v>
      </c>
      <c r="D25" s="6" t="n">
        <f aca="false">D6+D16</f>
        <v>39698.3333333333</v>
      </c>
      <c r="E25" s="6" t="n">
        <f aca="false">E6+E16</f>
        <v>41644</v>
      </c>
      <c r="F25" s="6" t="n">
        <f aca="false">F6+F16</f>
        <v>41940.6666666667</v>
      </c>
      <c r="G25" s="6" t="n">
        <f aca="false">G6+G16</f>
        <v>43447.3333333333</v>
      </c>
      <c r="H25" s="6" t="n">
        <f aca="false">H6+H16</f>
        <v>50000.6666666667</v>
      </c>
      <c r="J25" s="6" t="n">
        <f aca="false">MIN(B25:H25)</f>
        <v>39387.6666666667</v>
      </c>
      <c r="K25" s="6" t="n">
        <f aca="false">MAX(B25:H25)</f>
        <v>50000.6666666667</v>
      </c>
      <c r="L25" s="6" t="n">
        <f aca="false">AVERAGE(B25:H25)</f>
        <v>42365.7142857143</v>
      </c>
    </row>
    <row r="26" customFormat="false" ht="15" hidden="false" customHeight="false" outlineLevel="0" collapsed="false">
      <c r="A26" s="0" t="str">
        <f aca="false">Speluitkomsten!$A$56</f>
        <v>TopTech</v>
      </c>
      <c r="B26" s="6" t="n">
        <f aca="false">B7+B17</f>
        <v>47580.3333333333</v>
      </c>
      <c r="C26" s="6" t="n">
        <f aca="false">C7+C17</f>
        <v>43343</v>
      </c>
      <c r="D26" s="6" t="n">
        <f aca="false">D7+D17</f>
        <v>47611.6666666667</v>
      </c>
      <c r="E26" s="6" t="n">
        <f aca="false">E7+E17</f>
        <v>52804.3333333333</v>
      </c>
      <c r="F26" s="6"/>
      <c r="G26" s="6"/>
      <c r="H26" s="6"/>
      <c r="J26" s="6" t="n">
        <f aca="false">MIN(B26:H26)</f>
        <v>43343</v>
      </c>
      <c r="K26" s="6" t="n">
        <f aca="false">MAX(B26:H26)</f>
        <v>52804.3333333333</v>
      </c>
      <c r="L26" s="6" t="n">
        <f aca="false">AVERAGE(B26:H26)</f>
        <v>47834.8333333333</v>
      </c>
    </row>
    <row r="27" customFormat="false" ht="15" hidden="false" customHeight="false" outlineLevel="0" collapsed="false">
      <c r="A27" s="0" t="str">
        <f aca="false">Speluitkomsten!$A$67</f>
        <v>BdeBont</v>
      </c>
      <c r="B27" s="6" t="n">
        <f aca="false">B8+B18</f>
        <v>49072</v>
      </c>
      <c r="C27" s="6" t="n">
        <f aca="false">C8+C18</f>
        <v>40930.3333333333</v>
      </c>
      <c r="D27" s="6" t="n">
        <f aca="false">D8+D18</f>
        <v>45084</v>
      </c>
      <c r="E27" s="6" t="n">
        <f aca="false">E8+E18</f>
        <v>43157.6666666667</v>
      </c>
      <c r="F27" s="6"/>
      <c r="G27" s="6"/>
      <c r="H27" s="6"/>
      <c r="J27" s="6" t="n">
        <f aca="false">MIN(B27:H27)</f>
        <v>40930.3333333333</v>
      </c>
      <c r="K27" s="6" t="n">
        <f aca="false">MAX(B27:H27)</f>
        <v>49072</v>
      </c>
      <c r="L27" s="6" t="n">
        <f aca="false">AVERAGE(B27:H27)</f>
        <v>44561</v>
      </c>
    </row>
    <row r="29" customFormat="false" ht="15" hidden="false" customHeight="false" outlineLevel="0" collapsed="false">
      <c r="A29" s="2"/>
      <c r="B29" s="5"/>
      <c r="C29" s="5"/>
      <c r="D29" s="5"/>
      <c r="E29" s="5"/>
      <c r="F29" s="5"/>
      <c r="G29" s="5"/>
      <c r="H29" s="5"/>
    </row>
    <row r="30" customFormat="false" ht="15" hidden="false" customHeight="false" outlineLevel="0" collapsed="false">
      <c r="A30" s="2" t="s">
        <v>79</v>
      </c>
      <c r="B30" s="5" t="s">
        <v>24</v>
      </c>
      <c r="C30" s="5" t="s">
        <v>25</v>
      </c>
      <c r="D30" s="5" t="s">
        <v>26</v>
      </c>
      <c r="E30" s="5" t="s">
        <v>27</v>
      </c>
      <c r="F30" s="5" t="s">
        <v>28</v>
      </c>
      <c r="G30" s="5" t="s">
        <v>29</v>
      </c>
      <c r="H30" s="5" t="s">
        <v>30</v>
      </c>
      <c r="J30" s="5" t="s">
        <v>31</v>
      </c>
      <c r="K30" s="5" t="s">
        <v>32</v>
      </c>
      <c r="L30" s="5" t="s">
        <v>33</v>
      </c>
      <c r="O30" s="2" t="s">
        <v>90</v>
      </c>
    </row>
    <row r="31" customFormat="false" ht="15" hidden="false" customHeight="false" outlineLevel="0" collapsed="false">
      <c r="A31" s="0" t="str">
        <f aca="false">Speluitkomsten!$A$1</f>
        <v>TU Delft</v>
      </c>
      <c r="B31" s="6" t="n">
        <f aca="false">B21/B12</f>
        <v>1.40233239147187</v>
      </c>
      <c r="C31" s="6" t="n">
        <f aca="false">C21/C12</f>
        <v>1.69700784480017</v>
      </c>
      <c r="D31" s="6" t="n">
        <f aca="false">D21/D12</f>
        <v>1.6329143242162</v>
      </c>
      <c r="E31" s="6"/>
      <c r="F31" s="6"/>
      <c r="G31" s="6"/>
      <c r="H31" s="6"/>
      <c r="J31" s="6" t="n">
        <f aca="false">MIN(B31:H31)</f>
        <v>1.40233239147187</v>
      </c>
      <c r="K31" s="6" t="n">
        <f aca="false">MAX(B31:H31)</f>
        <v>1.69700784480017</v>
      </c>
      <c r="L31" s="6" t="n">
        <f aca="false">AVERAGE(B31:H31)</f>
        <v>1.57741818682941</v>
      </c>
      <c r="P31" s="24" t="n">
        <v>0.294675453328297</v>
      </c>
      <c r="Q31" s="24" t="n">
        <v>-0.0640935205839694</v>
      </c>
    </row>
    <row r="32" customFormat="false" ht="15" hidden="false" customHeight="false" outlineLevel="0" collapsed="false">
      <c r="A32" s="0" t="str">
        <f aca="false">Speluitkomsten!$A$12</f>
        <v>Almende</v>
      </c>
      <c r="B32" s="6" t="n">
        <f aca="false">B22/B13</f>
        <v>1.22257691922913</v>
      </c>
      <c r="C32" s="6" t="n">
        <f aca="false">C22/C13</f>
        <v>1.5186556813138</v>
      </c>
      <c r="D32" s="6" t="n">
        <f aca="false">D22/D13</f>
        <v>1.71198309925277</v>
      </c>
      <c r="E32" s="6" t="n">
        <f aca="false">E22/E13</f>
        <v>1.80990083066064</v>
      </c>
      <c r="F32" s="6"/>
      <c r="J32" s="6" t="n">
        <f aca="false">MIN(B32:H32)</f>
        <v>1.22257691922913</v>
      </c>
      <c r="K32" s="6" t="n">
        <f aca="false">MAX(B32:H32)</f>
        <v>1.80990083066064</v>
      </c>
      <c r="L32" s="6" t="n">
        <f aca="false">AVERAGE(B32:H32)</f>
        <v>1.56577913261408</v>
      </c>
      <c r="P32" s="24" t="n">
        <v>0.296078762084679</v>
      </c>
      <c r="Q32" s="24" t="n">
        <v>0.193327417938964</v>
      </c>
    </row>
    <row r="33" customFormat="false" ht="15" hidden="false" customHeight="false" outlineLevel="0" collapsed="false">
      <c r="A33" s="0" t="str">
        <f aca="false">Speluitkomsten!$A$23</f>
        <v>Eneco</v>
      </c>
      <c r="B33" s="6" t="n">
        <f aca="false">B23/B14</f>
        <v>1.51660539404986</v>
      </c>
      <c r="C33" s="6" t="n">
        <f aca="false">C23/C14</f>
        <v>1.62617948429231</v>
      </c>
      <c r="D33" s="6" t="n">
        <f aca="false">D23/D14</f>
        <v>1.76771951035212</v>
      </c>
      <c r="E33" s="6" t="n">
        <f aca="false">E23/E14</f>
        <v>1.89579435031165</v>
      </c>
      <c r="F33" s="6"/>
      <c r="J33" s="6" t="n">
        <f aca="false">MIN(B33:H33)</f>
        <v>1.51660539404986</v>
      </c>
      <c r="K33" s="6" t="n">
        <f aca="false">MAX(B33:H33)</f>
        <v>1.89579435031165</v>
      </c>
      <c r="L33" s="6" t="n">
        <f aca="false">AVERAGE(B33:H33)</f>
        <v>1.70157468475149</v>
      </c>
      <c r="P33" s="24" t="n">
        <v>0.193327417938964</v>
      </c>
      <c r="Q33" s="24" t="n">
        <v>0.097917731407869</v>
      </c>
    </row>
    <row r="34" customFormat="false" ht="15" hidden="false" customHeight="false" outlineLevel="0" collapsed="false">
      <c r="A34" s="0" t="str">
        <f aca="false">Speluitkomsten!$A$34</f>
        <v>RWS 21-11</v>
      </c>
      <c r="B34" s="6" t="n">
        <f aca="false">B24/B15</f>
        <v>1.75234723519037</v>
      </c>
      <c r="C34" s="6" t="n">
        <f aca="false">C24/C15</f>
        <v>2.10834801905881</v>
      </c>
      <c r="D34" s="6" t="n">
        <f aca="false">D24/D15</f>
        <v>2.03009795191451</v>
      </c>
      <c r="E34" s="6"/>
      <c r="F34" s="6"/>
      <c r="J34" s="6" t="n">
        <f aca="false">MIN(B34:H34)</f>
        <v>1.75234723519037</v>
      </c>
      <c r="K34" s="6" t="n">
        <f aca="false">MAX(B34:H34)</f>
        <v>2.10834801905881</v>
      </c>
      <c r="L34" s="6" t="n">
        <f aca="false">AVERAGE(B34:H34)</f>
        <v>1.9635977353879</v>
      </c>
      <c r="P34" s="24" t="n">
        <v>0.109574090242447</v>
      </c>
      <c r="Q34" s="24" t="n">
        <v>0.141540026059814</v>
      </c>
    </row>
    <row r="35" customFormat="false" ht="15" hidden="false" customHeight="false" outlineLevel="0" collapsed="false">
      <c r="A35" s="0" t="str">
        <f aca="false">Speluitkomsten!$A$45</f>
        <v>RWS 18-12</v>
      </c>
      <c r="B35" s="6" t="n">
        <f aca="false">B25/B16</f>
        <v>1.8260961182438</v>
      </c>
      <c r="C35" s="6" t="n">
        <f aca="false">C25/C16</f>
        <v>2.02785309764888</v>
      </c>
      <c r="D35" s="6" t="n">
        <f aca="false">D25/D16</f>
        <v>2.126051020226</v>
      </c>
      <c r="E35" s="6" t="n">
        <f aca="false">E25/E16</f>
        <v>2.18707000682737</v>
      </c>
      <c r="F35" s="6" t="n">
        <f aca="false">F25/F16</f>
        <v>2.15940412240205</v>
      </c>
      <c r="G35" s="6" t="n">
        <f aca="false">G25/G16</f>
        <v>2.13423500130993</v>
      </c>
      <c r="H35" s="6" t="n">
        <f aca="false">H25/H16</f>
        <v>1.95608006780987</v>
      </c>
      <c r="J35" s="6" t="n">
        <f aca="false">MIN(B35:H35)</f>
        <v>1.8260961182438</v>
      </c>
      <c r="K35" s="6" t="n">
        <f aca="false">MAX(B35:H35)</f>
        <v>2.18707000682737</v>
      </c>
      <c r="L35" s="6" t="n">
        <f aca="false">AVERAGE(B35:H35)</f>
        <v>2.05954134778113</v>
      </c>
      <c r="P35" s="24" t="n">
        <v>0.141540026059814</v>
      </c>
      <c r="Q35" s="24" t="n">
        <v>0.128074839959526</v>
      </c>
    </row>
    <row r="36" customFormat="false" ht="15" hidden="false" customHeight="false" outlineLevel="0" collapsed="false">
      <c r="A36" s="0" t="str">
        <f aca="false">Speluitkomsten!$A$56</f>
        <v>TopTech</v>
      </c>
      <c r="B36" s="6" t="n">
        <f aca="false">B26/B17</f>
        <v>1.48736571184445</v>
      </c>
      <c r="C36" s="6" t="n">
        <f aca="false">C26/C17</f>
        <v>1.92652680238243</v>
      </c>
      <c r="D36" s="6" t="n">
        <f aca="false">D26/D17</f>
        <v>2.00723721191681</v>
      </c>
      <c r="E36" s="6" t="n">
        <f aca="false">E26/E17</f>
        <v>1.79368637974569</v>
      </c>
      <c r="F36" s="6"/>
      <c r="G36" s="6"/>
      <c r="H36" s="6"/>
      <c r="J36" s="6" t="n">
        <f aca="false">MIN(B36:H36)</f>
        <v>1.48736571184445</v>
      </c>
      <c r="K36" s="6" t="n">
        <f aca="false">MAX(B36:H36)</f>
        <v>2.00723721191681</v>
      </c>
      <c r="L36" s="6" t="n">
        <f aca="false">AVERAGE(B36:H36)</f>
        <v>1.80370402647235</v>
      </c>
      <c r="P36" s="24" t="n">
        <v>0.356000783868436</v>
      </c>
      <c r="Q36" s="24" t="n">
        <v>-0.0782500671442934</v>
      </c>
    </row>
    <row r="37" customFormat="false" ht="15" hidden="false" customHeight="false" outlineLevel="0" collapsed="false">
      <c r="A37" s="0" t="str">
        <f aca="false">Speluitkomsten!$A$67</f>
        <v>BdeBont</v>
      </c>
      <c r="B37" s="6" t="n">
        <f aca="false">B27/B18</f>
        <v>1.20125334551864</v>
      </c>
      <c r="C37" s="6" t="n">
        <f aca="false">C27/C18</f>
        <v>1.94157456161156</v>
      </c>
      <c r="D37" s="6" t="n">
        <f aca="false">D27/D18</f>
        <v>2.18882703262558</v>
      </c>
      <c r="E37" s="6" t="n">
        <f aca="false">E27/E18</f>
        <v>2.23163900236138</v>
      </c>
      <c r="F37" s="6"/>
      <c r="G37" s="6"/>
      <c r="H37" s="6"/>
      <c r="J37" s="6" t="n">
        <f aca="false">MIN(B37:H37)</f>
        <v>1.20125334551864</v>
      </c>
      <c r="K37" s="6" t="n">
        <f aca="false">MAX(B37:H37)</f>
        <v>2.23163900236138</v>
      </c>
      <c r="L37" s="6" t="n">
        <f aca="false">AVERAGE(B37:H37)</f>
        <v>1.89082348552929</v>
      </c>
      <c r="P37" s="24" t="n">
        <v>0.201756979405074</v>
      </c>
      <c r="Q37" s="24" t="n">
        <v>0.0981979225771261</v>
      </c>
    </row>
    <row r="38" customFormat="false" ht="15" hidden="false" customHeight="false" outlineLevel="0" collapsed="false">
      <c r="P38" s="24" t="n">
        <v>0.0981979225771261</v>
      </c>
      <c r="Q38" s="24" t="n">
        <v>0.0610189866013697</v>
      </c>
    </row>
    <row r="39" customFormat="false" ht="15" hidden="false" customHeight="false" outlineLevel="0" collapsed="false">
      <c r="A39" s="4" t="s">
        <v>91</v>
      </c>
      <c r="C39" s="7" t="e">
        <f aca="false">_xlfn.t.test(B31:B37,C31:C37,1,1)</f>
        <v>#NAME?</v>
      </c>
      <c r="D39" s="7" t="e">
        <f aca="false">_xlfn.t.test(C31:C37,D31:D37,1,1)</f>
        <v>#NAME?</v>
      </c>
      <c r="E39" s="7" t="e">
        <f aca="false">_xlfn.t.test(D31:D37,E31:E37,1,1)</f>
        <v>#NAME?</v>
      </c>
      <c r="P39" s="24" t="n">
        <v>0.0610189866013697</v>
      </c>
      <c r="Q39" s="24" t="n">
        <v>-0.0276658844253261</v>
      </c>
    </row>
    <row r="40" customFormat="false" ht="15" hidden="false" customHeight="false" outlineLevel="0" collapsed="false">
      <c r="P40" s="24" t="n">
        <v>-0.0276658844253261</v>
      </c>
      <c r="Q40" s="24" t="n">
        <v>-0.0251691210921168</v>
      </c>
    </row>
    <row r="41" customFormat="false" ht="15" hidden="false" customHeight="false" outlineLevel="0" collapsed="false">
      <c r="A41" s="2" t="s">
        <v>92</v>
      </c>
      <c r="B41" s="5" t="s">
        <v>24</v>
      </c>
      <c r="C41" s="5" t="s">
        <v>25</v>
      </c>
      <c r="D41" s="5" t="s">
        <v>26</v>
      </c>
      <c r="E41" s="5" t="s">
        <v>27</v>
      </c>
      <c r="F41" s="5" t="s">
        <v>28</v>
      </c>
      <c r="G41" s="5" t="s">
        <v>29</v>
      </c>
      <c r="H41" s="5" t="s">
        <v>30</v>
      </c>
      <c r="J41" s="5" t="s">
        <v>31</v>
      </c>
      <c r="K41" s="5" t="s">
        <v>32</v>
      </c>
      <c r="L41" s="5" t="s">
        <v>33</v>
      </c>
      <c r="P41" s="24" t="n">
        <v>-0.0251691210921168</v>
      </c>
      <c r="Q41" s="24" t="n">
        <v>-0.178154933500057</v>
      </c>
    </row>
    <row r="42" customFormat="false" ht="15" hidden="false" customHeight="false" outlineLevel="0" collapsed="false">
      <c r="A42" s="0" t="str">
        <f aca="false">Speluitkomsten!$A$1</f>
        <v>TU Delft</v>
      </c>
      <c r="C42" s="6" t="n">
        <f aca="false">C31-B31</f>
        <v>0.294675453328297</v>
      </c>
      <c r="D42" s="6" t="n">
        <f aca="false">D31-C31</f>
        <v>-0.0640935205839694</v>
      </c>
      <c r="J42" s="6" t="n">
        <f aca="false">MIN(B42:H42)</f>
        <v>-0.0640935205839694</v>
      </c>
      <c r="K42" s="6" t="n">
        <f aca="false">MAX(B42:H42)</f>
        <v>0.294675453328297</v>
      </c>
      <c r="L42" s="6" t="n">
        <f aca="false">AVERAGE(B42:H42)</f>
        <v>0.115290966372164</v>
      </c>
      <c r="P42" s="24" t="n">
        <v>0.439161090537984</v>
      </c>
      <c r="Q42" s="24" t="n">
        <v>0.0807104095343734</v>
      </c>
    </row>
    <row r="43" customFormat="false" ht="15" hidden="false" customHeight="false" outlineLevel="0" collapsed="false">
      <c r="A43" s="0" t="str">
        <f aca="false">Speluitkomsten!$A$12</f>
        <v>Almende</v>
      </c>
      <c r="C43" s="6" t="n">
        <f aca="false">C32-B32</f>
        <v>0.296078762084679</v>
      </c>
      <c r="D43" s="6" t="n">
        <f aca="false">D32-C32</f>
        <v>0.193327417938964</v>
      </c>
      <c r="E43" s="6" t="n">
        <f aca="false">E32-D32</f>
        <v>0.097917731407869</v>
      </c>
      <c r="J43" s="6" t="n">
        <f aca="false">MIN(B43:H43)</f>
        <v>0.097917731407869</v>
      </c>
      <c r="K43" s="6" t="n">
        <f aca="false">MAX(B43:H43)</f>
        <v>0.296078762084679</v>
      </c>
      <c r="L43" s="6" t="n">
        <f aca="false">AVERAGE(B43:H43)</f>
        <v>0.195774637143837</v>
      </c>
      <c r="P43" s="24" t="n">
        <v>0.0807104095343734</v>
      </c>
      <c r="Q43" s="24" t="n">
        <v>-0.213550832171119</v>
      </c>
    </row>
    <row r="44" customFormat="false" ht="15" hidden="false" customHeight="false" outlineLevel="0" collapsed="false">
      <c r="A44" s="0" t="str">
        <f aca="false">Speluitkomsten!$A$23</f>
        <v>Eneco</v>
      </c>
      <c r="C44" s="6" t="n">
        <f aca="false">C33-B33</f>
        <v>0.109574090242447</v>
      </c>
      <c r="D44" s="6" t="n">
        <f aca="false">D33-C33</f>
        <v>0.141540026059814</v>
      </c>
      <c r="E44" s="6" t="n">
        <f aca="false">E33-D33</f>
        <v>0.128074839959526</v>
      </c>
      <c r="J44" s="6" t="n">
        <f aca="false">MIN(B44:H44)</f>
        <v>0.109574090242447</v>
      </c>
      <c r="K44" s="6" t="n">
        <f aca="false">MAX(B44:H44)</f>
        <v>0.141540026059814</v>
      </c>
      <c r="L44" s="6" t="n">
        <f aca="false">AVERAGE(B44:H44)</f>
        <v>0.126396318753929</v>
      </c>
      <c r="P44" s="24" t="n">
        <v>0.740321216092925</v>
      </c>
      <c r="Q44" s="24" t="n">
        <v>0.247252471014021</v>
      </c>
    </row>
    <row r="45" customFormat="false" ht="15" hidden="false" customHeight="false" outlineLevel="0" collapsed="false">
      <c r="A45" s="0" t="str">
        <f aca="false">Speluitkomsten!$A$34</f>
        <v>RWS 21-11</v>
      </c>
      <c r="C45" s="6" t="n">
        <f aca="false">C34-B34</f>
        <v>0.356000783868436</v>
      </c>
      <c r="D45" s="6" t="n">
        <f aca="false">D34-C34</f>
        <v>-0.0782500671442934</v>
      </c>
      <c r="J45" s="6" t="n">
        <f aca="false">MIN(B45:H45)</f>
        <v>-0.0782500671442934</v>
      </c>
      <c r="K45" s="6" t="n">
        <f aca="false">MAX(B45:H45)</f>
        <v>0.356000783868436</v>
      </c>
      <c r="L45" s="6" t="n">
        <f aca="false">AVERAGE(B45:H45)</f>
        <v>0.138875358362071</v>
      </c>
      <c r="P45" s="24" t="n">
        <v>0.247252471014021</v>
      </c>
      <c r="Q45" s="24" t="n">
        <v>0.0428119697357947</v>
      </c>
    </row>
    <row r="46" customFormat="false" ht="15" hidden="false" customHeight="false" outlineLevel="0" collapsed="false">
      <c r="A46" s="0" t="str">
        <f aca="false">Speluitkomsten!$A$45</f>
        <v>RWS 18-12</v>
      </c>
      <c r="C46" s="6" t="n">
        <f aca="false">C35-B35</f>
        <v>0.201756979405074</v>
      </c>
      <c r="D46" s="6" t="n">
        <f aca="false">D35-C35</f>
        <v>0.0981979225771261</v>
      </c>
      <c r="E46" s="6" t="n">
        <f aca="false">E35-D35</f>
        <v>0.0610189866013697</v>
      </c>
      <c r="F46" s="6" t="n">
        <f aca="false">F35-E35</f>
        <v>-0.0276658844253261</v>
      </c>
      <c r="G46" s="6" t="n">
        <f aca="false">G35-F35</f>
        <v>-0.0251691210921168</v>
      </c>
      <c r="H46" s="6" t="n">
        <f aca="false">H35-G35</f>
        <v>-0.178154933500057</v>
      </c>
      <c r="J46" s="6" t="n">
        <f aca="false">MIN(B46:H46)</f>
        <v>-0.178154933500057</v>
      </c>
      <c r="K46" s="6" t="n">
        <f aca="false">MAX(B46:H46)</f>
        <v>0.201756979405074</v>
      </c>
      <c r="L46" s="6" t="n">
        <f aca="false">AVERAGE(B46:H46)</f>
        <v>0.0216639915943449</v>
      </c>
      <c r="P46" s="24"/>
      <c r="Q46" s="24"/>
    </row>
    <row r="47" customFormat="false" ht="15" hidden="false" customHeight="false" outlineLevel="0" collapsed="false">
      <c r="A47" s="0" t="str">
        <f aca="false">Speluitkomsten!$A$56</f>
        <v>TopTech</v>
      </c>
      <c r="C47" s="6" t="n">
        <f aca="false">C36-B36</f>
        <v>0.439161090537984</v>
      </c>
      <c r="D47" s="6" t="n">
        <f aca="false">D36-C36</f>
        <v>0.0807104095343734</v>
      </c>
      <c r="E47" s="6" t="n">
        <f aca="false">E36-D36</f>
        <v>-0.213550832171119</v>
      </c>
      <c r="J47" s="6" t="n">
        <f aca="false">MIN(B47:H47)</f>
        <v>-0.213550832171119</v>
      </c>
      <c r="K47" s="6" t="n">
        <f aca="false">MAX(B47:H47)</f>
        <v>0.439161090537984</v>
      </c>
      <c r="L47" s="6" t="n">
        <f aca="false">AVERAGE(B47:H47)</f>
        <v>0.102106889300413</v>
      </c>
      <c r="O47" s="4" t="s">
        <v>91</v>
      </c>
      <c r="P47" s="24"/>
      <c r="Q47" s="24" t="e">
        <f aca="false">_xlfn.t.test(P31:P45,Q31:Q45,1,1)</f>
        <v>#NAME?</v>
      </c>
    </row>
    <row r="48" customFormat="false" ht="15" hidden="false" customHeight="false" outlineLevel="0" collapsed="false">
      <c r="A48" s="0" t="str">
        <f aca="false">Speluitkomsten!$A$67</f>
        <v>BdeBont</v>
      </c>
      <c r="C48" s="6" t="n">
        <f aca="false">C37-B37</f>
        <v>0.740321216092925</v>
      </c>
      <c r="D48" s="6" t="n">
        <f aca="false">D37-C37</f>
        <v>0.247252471014021</v>
      </c>
      <c r="E48" s="6" t="n">
        <f aca="false">E37-D37</f>
        <v>0.0428119697357947</v>
      </c>
      <c r="J48" s="6" t="n">
        <f aca="false">MIN(B48:H48)</f>
        <v>0.0428119697357947</v>
      </c>
      <c r="K48" s="6" t="n">
        <f aca="false">MAX(B48:H48)</f>
        <v>0.740321216092925</v>
      </c>
      <c r="L48" s="6" t="n">
        <f aca="false">AVERAGE(B48:H48)</f>
        <v>0.343461885614247</v>
      </c>
    </row>
    <row r="50" customFormat="false" ht="15" hidden="false" customHeight="false" outlineLevel="0" collapsed="false">
      <c r="A50" s="4" t="s">
        <v>91</v>
      </c>
      <c r="D50" s="7" t="e">
        <f aca="false">_xlfn.t.test(C42:C48,D42:D48,1,1)</f>
        <v>#NAME?</v>
      </c>
      <c r="E50" s="7" t="e">
        <f aca="false">_xlfn.t.test(D42:D48,E42:E48,1,1)</f>
        <v>#NAME?</v>
      </c>
      <c r="F50" s="7"/>
      <c r="G50" s="7"/>
      <c r="H5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R1" activeCellId="0" sqref="R1"/>
    </sheetView>
  </sheetViews>
  <sheetFormatPr defaultRowHeight="15"/>
  <cols>
    <col collapsed="false" hidden="false" max="1" min="1" style="0" width="28"/>
    <col collapsed="false" hidden="false" max="8" min="2" style="0" width="12.7125506072875"/>
    <col collapsed="false" hidden="false" max="9" min="9" style="0" width="13.4251012145749"/>
    <col collapsed="false" hidden="false" max="10" min="10" style="0" width="12.5668016194332"/>
    <col collapsed="false" hidden="false" max="11" min="11" style="0" width="13.4251012145749"/>
    <col collapsed="false" hidden="false" max="12" min="12" style="0" width="12.5668016194332"/>
    <col collapsed="false" hidden="false" max="1025" min="13" style="0" width="8.85425101214575"/>
  </cols>
  <sheetData>
    <row r="1" customFormat="false" ht="13.8" hidden="false" customHeight="false" outlineLevel="0" collapsed="false">
      <c r="A1" s="2" t="s">
        <v>73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108</v>
      </c>
      <c r="R1" s="2" t="s">
        <v>109</v>
      </c>
    </row>
    <row r="2" customFormat="false" ht="13.8" hidden="false" customHeight="false" outlineLevel="0" collapsed="false">
      <c r="A2" s="0" t="str">
        <f aca="false">Speluitkomsten!$A$1</f>
        <v>TU Delft</v>
      </c>
      <c r="B2" s="0" t="n">
        <f aca="false">Observaties!$B$7</f>
        <v>1</v>
      </c>
      <c r="C2" s="6" t="n">
        <f aca="false">Samenvattingen!J2</f>
        <v>13052.3333333333</v>
      </c>
      <c r="D2" s="6" t="n">
        <f aca="false">Samenvattingen!K2</f>
        <v>20039.3333333333</v>
      </c>
      <c r="E2" s="6" t="n">
        <f aca="false">Samenvattingen!L2</f>
        <v>16874.8888888889</v>
      </c>
      <c r="F2" s="6" t="n">
        <f aca="false">Samenvattingen!J12</f>
        <v>25154.6666666667</v>
      </c>
      <c r="G2" s="6" t="n">
        <f aca="false">Samenvattingen!K12</f>
        <v>32441.6666666667</v>
      </c>
      <c r="H2" s="6" t="n">
        <f aca="false">Samenvattingen!L12</f>
        <v>29752.7777777778</v>
      </c>
      <c r="I2" s="6" t="n">
        <f aca="false">Samenvattingen!J22</f>
        <v>42687.6666666667</v>
      </c>
      <c r="J2" s="6" t="n">
        <f aca="false">Samenvattingen!K22</f>
        <v>51701.3333333333</v>
      </c>
      <c r="K2" s="6" t="n">
        <f aca="false">Samenvattingen!L22</f>
        <v>46627.6666666667</v>
      </c>
      <c r="L2" s="6" t="n">
        <f aca="false">Spelersprofiel!K3</f>
        <v>0.862068965517241</v>
      </c>
      <c r="M2" s="6" t="n">
        <f aca="false">Spelersprofiel!L3</f>
        <v>0.655172413793103</v>
      </c>
      <c r="N2" s="6" t="n">
        <f aca="false">Spelersprofiel!M3</f>
        <v>0.655172413793104</v>
      </c>
      <c r="O2" s="6" t="n">
        <f aca="false">Rationaliteit!$N$2</f>
        <v>0.827777777777778</v>
      </c>
      <c r="P2" s="6" t="n">
        <f aca="false">Rationaliteit!$N$3</f>
        <v>0.227777777777778</v>
      </c>
      <c r="Q2" s="6" t="n">
        <f aca="false">Rationaliteit!$N$4</f>
        <v>0.188888888888889</v>
      </c>
      <c r="R2" s="6" t="n">
        <f aca="false">Leereffect!K31</f>
        <v>1.69700784480017</v>
      </c>
    </row>
    <row r="3" customFormat="false" ht="13.8" hidden="false" customHeight="false" outlineLevel="0" collapsed="false">
      <c r="A3" s="0" t="str">
        <f aca="false">Speluitkomsten!$A$12</f>
        <v>Almende</v>
      </c>
      <c r="B3" s="0" t="n">
        <f aca="false">Observaties!$C$7</f>
        <v>2</v>
      </c>
      <c r="C3" s="6" t="n">
        <f aca="false">Samenvattingen!J3</f>
        <v>8157.66666666667</v>
      </c>
      <c r="D3" s="6" t="n">
        <f aca="false">Samenvattingen!K3</f>
        <v>20117.6666666667</v>
      </c>
      <c r="E3" s="6" t="n">
        <f aca="false">Samenvattingen!L3</f>
        <v>14734.6666666667</v>
      </c>
      <c r="F3" s="6" t="n">
        <f aca="false">Samenvattingen!J13</f>
        <v>24032</v>
      </c>
      <c r="G3" s="6" t="n">
        <f aca="false">Samenvattingen!K13</f>
        <v>36651</v>
      </c>
      <c r="H3" s="6" t="n">
        <f aca="false">Samenvattingen!L13</f>
        <v>27770.9166666667</v>
      </c>
      <c r="I3" s="6" t="n">
        <f aca="false">Samenvattingen!J23</f>
        <v>36496.3333333333</v>
      </c>
      <c r="J3" s="6" t="n">
        <f aca="false">Samenvattingen!K23</f>
        <v>44957.3333333333</v>
      </c>
      <c r="K3" s="6" t="n">
        <f aca="false">Samenvattingen!L23</f>
        <v>42505.5833333333</v>
      </c>
      <c r="L3" s="6" t="n">
        <f aca="false">Spelersprofiel!K4</f>
        <v>0.737931034482759</v>
      </c>
      <c r="M3" s="6" t="n">
        <f aca="false">Spelersprofiel!L4</f>
        <v>0.660098522167488</v>
      </c>
      <c r="N3" s="6" t="n">
        <f aca="false">Spelersprofiel!M4</f>
        <v>0.540229885057471</v>
      </c>
      <c r="O3" s="6" t="n">
        <f aca="false">Rationaliteit!$N$6</f>
        <v>0.675</v>
      </c>
      <c r="P3" s="6" t="n">
        <f aca="false">Rationaliteit!$N$7</f>
        <v>0.4</v>
      </c>
      <c r="Q3" s="6" t="n">
        <f aca="false">Rationaliteit!$N$8</f>
        <v>0.258333333333333</v>
      </c>
      <c r="R3" s="6" t="n">
        <f aca="false">Leereffect!K32</f>
        <v>1.80990083066064</v>
      </c>
    </row>
    <row r="4" customFormat="false" ht="13.8" hidden="false" customHeight="false" outlineLevel="0" collapsed="false">
      <c r="A4" s="0" t="str">
        <f aca="false">Speluitkomsten!$A$23</f>
        <v>Eneco</v>
      </c>
      <c r="B4" s="0" t="n">
        <f aca="false">Observaties!$D$7</f>
        <v>1</v>
      </c>
      <c r="C4" s="6" t="n">
        <f aca="false">Samenvattingen!J4</f>
        <v>16722</v>
      </c>
      <c r="D4" s="6" t="n">
        <f aca="false">Samenvattingen!K4</f>
        <v>23138.6666666667</v>
      </c>
      <c r="E4" s="6" t="n">
        <f aca="false">Samenvattingen!L4</f>
        <v>19679.4166666667</v>
      </c>
      <c r="F4" s="6" t="n">
        <f aca="false">Samenvattingen!J14</f>
        <v>25830.3333333333</v>
      </c>
      <c r="G4" s="6" t="n">
        <f aca="false">Samenvattingen!K14</f>
        <v>32369</v>
      </c>
      <c r="H4" s="6" t="n">
        <f aca="false">Samenvattingen!L14</f>
        <v>28567.6666666667</v>
      </c>
      <c r="I4" s="6" t="n">
        <f aca="false">Samenvattingen!J24</f>
        <v>46788</v>
      </c>
      <c r="J4" s="6" t="n">
        <f aca="false">Samenvattingen!K24</f>
        <v>49091</v>
      </c>
      <c r="K4" s="6" t="n">
        <f aca="false">Samenvattingen!L24</f>
        <v>48247.0833333333</v>
      </c>
      <c r="L4" s="6" t="n">
        <f aca="false">Spelersprofiel!K5</f>
        <v>0.820689655172414</v>
      </c>
      <c r="M4" s="6" t="n">
        <f aca="false">Spelersprofiel!L5</f>
        <v>0.738916256157635</v>
      </c>
      <c r="N4" s="6" t="n">
        <f aca="false">Spelersprofiel!M5</f>
        <v>0.494252873563218</v>
      </c>
      <c r="O4" s="6" t="n">
        <f aca="false">Rationaliteit!$N$10</f>
        <v>0.779166666666667</v>
      </c>
      <c r="P4" s="6" t="n">
        <f aca="false">Rationaliteit!$N$11</f>
        <v>0.229166666666667</v>
      </c>
      <c r="Q4" s="6" t="n">
        <f aca="false">Rationaliteit!$N$12</f>
        <v>0.225</v>
      </c>
      <c r="R4" s="6" t="n">
        <f aca="false">Leereffect!K33</f>
        <v>1.89579435031165</v>
      </c>
    </row>
    <row r="5" customFormat="false" ht="13.8" hidden="false" customHeight="false" outlineLevel="0" collapsed="false">
      <c r="A5" s="0" t="str">
        <f aca="false">Speluitkomsten!$A$34</f>
        <v>RWS 21-11</v>
      </c>
      <c r="B5" s="0" t="n">
        <f aca="false">Observaties!$E$7</f>
        <v>5</v>
      </c>
      <c r="C5" s="6" t="n">
        <f aca="false">Samenvattingen!J5</f>
        <v>16981</v>
      </c>
      <c r="D5" s="6" t="n">
        <f aca="false">Samenvattingen!K5</f>
        <v>19338.3333333333</v>
      </c>
      <c r="E5" s="6" t="n">
        <f aca="false">Samenvattingen!L5</f>
        <v>17890.4444444444</v>
      </c>
      <c r="F5" s="6" t="n">
        <f aca="false">Samenvattingen!J15</f>
        <v>15321</v>
      </c>
      <c r="G5" s="6" t="n">
        <f aca="false">Samenvattingen!K15</f>
        <v>25704</v>
      </c>
      <c r="H5" s="6" t="n">
        <f aca="false">Samenvattingen!L15</f>
        <v>19290</v>
      </c>
      <c r="I5" s="6" t="n">
        <f aca="false">Samenvattingen!J25</f>
        <v>32302</v>
      </c>
      <c r="J5" s="6" t="n">
        <f aca="false">Samenvattingen!K25</f>
        <v>45042.3333333333</v>
      </c>
      <c r="K5" s="6" t="n">
        <f aca="false">Samenvattingen!L25</f>
        <v>37180.4444444444</v>
      </c>
      <c r="L5" s="6" t="n">
        <f aca="false">Spelersprofiel!K6</f>
        <v>0.8</v>
      </c>
      <c r="M5" s="6" t="n">
        <f aca="false">Spelersprofiel!L6</f>
        <v>0.788177339901478</v>
      </c>
      <c r="N5" s="6" t="n">
        <f aca="false">Spelersprofiel!M6</f>
        <v>0.494252873563218</v>
      </c>
      <c r="O5" s="6" t="n">
        <f aca="false">Rationaliteit!$N$14</f>
        <v>0.555555555555555</v>
      </c>
      <c r="P5" s="6" t="n">
        <f aca="false">Rationaliteit!$N$15</f>
        <v>0.472222222222222</v>
      </c>
      <c r="Q5" s="6" t="n">
        <f aca="false">Rationaliteit!$N$16</f>
        <v>0.472222222222222</v>
      </c>
      <c r="R5" s="6" t="n">
        <f aca="false">Leereffect!K34</f>
        <v>2.10834801905881</v>
      </c>
    </row>
    <row r="6" customFormat="false" ht="13.8" hidden="false" customHeight="false" outlineLevel="0" collapsed="false">
      <c r="A6" s="0" t="str">
        <f aca="false">Speluitkomsten!$A$45</f>
        <v>RWS 18-12</v>
      </c>
      <c r="B6" s="0" t="n">
        <f aca="false">Observaties!$F$7</f>
        <v>4</v>
      </c>
      <c r="C6" s="6" t="n">
        <f aca="false">Samenvattingen!J6</f>
        <v>18295</v>
      </c>
      <c r="D6" s="6" t="n">
        <f aca="false">Samenvattingen!K6</f>
        <v>24439</v>
      </c>
      <c r="E6" s="6" t="n">
        <f aca="false">Samenvattingen!L6</f>
        <v>21705.0952380952</v>
      </c>
      <c r="F6" s="6" t="n">
        <f aca="false">Samenvattingen!J16</f>
        <v>18672.3333333333</v>
      </c>
      <c r="G6" s="6" t="n">
        <f aca="false">Samenvattingen!K16</f>
        <v>25561.6666666667</v>
      </c>
      <c r="H6" s="6" t="n">
        <f aca="false">Samenvattingen!L16</f>
        <v>20660.619047619</v>
      </c>
      <c r="I6" s="6" t="n">
        <f aca="false">Samenvattingen!J26</f>
        <v>39387.6666666667</v>
      </c>
      <c r="J6" s="6" t="n">
        <f aca="false">Samenvattingen!K26</f>
        <v>50000.6666666667</v>
      </c>
      <c r="K6" s="6" t="n">
        <f aca="false">Samenvattingen!L26</f>
        <v>42365.7142857143</v>
      </c>
      <c r="L6" s="6" t="n">
        <f aca="false">Spelersprofiel!K7</f>
        <v>0.882758620689655</v>
      </c>
      <c r="M6" s="6" t="n">
        <f aca="false">Spelersprofiel!L7</f>
        <v>0.655172413793103</v>
      </c>
      <c r="N6" s="6" t="n">
        <f aca="false">Spelersprofiel!M7</f>
        <v>0.448275862068966</v>
      </c>
      <c r="O6" s="6" t="n">
        <f aca="false">Rationaliteit!$N$18</f>
        <v>0.647619047619047</v>
      </c>
      <c r="P6" s="6" t="n">
        <f aca="false">Rationaliteit!$N$19</f>
        <v>0.433333333333333</v>
      </c>
      <c r="Q6" s="6" t="n">
        <f aca="false">Rationaliteit!$N$20</f>
        <v>0.347619047619048</v>
      </c>
      <c r="R6" s="6" t="n">
        <f aca="false">Leereffect!K35</f>
        <v>2.18707000682737</v>
      </c>
    </row>
    <row r="7" customFormat="false" ht="13.8" hidden="false" customHeight="false" outlineLevel="0" collapsed="false">
      <c r="A7" s="0" t="str">
        <f aca="false">Speluitkomsten!$A$56</f>
        <v>TopTech</v>
      </c>
      <c r="B7" s="0" t="n">
        <f aca="false">Observaties!$G$7</f>
        <v>3</v>
      </c>
      <c r="C7" s="6" t="n">
        <f aca="false">Samenvattingen!J7</f>
        <v>15590.6666666667</v>
      </c>
      <c r="D7" s="6" t="n">
        <f aca="false">Samenvattingen!K7</f>
        <v>23891.6666666667</v>
      </c>
      <c r="E7" s="6" t="n">
        <f aca="false">Samenvattingen!L7</f>
        <v>20923.1666666667</v>
      </c>
      <c r="F7" s="6" t="n">
        <f aca="false">Samenvattingen!J17</f>
        <v>22498</v>
      </c>
      <c r="G7" s="6" t="n">
        <f aca="false">Samenvattingen!K17</f>
        <v>31989.6666666667</v>
      </c>
      <c r="H7" s="6" t="n">
        <f aca="false">Samenvattingen!L17</f>
        <v>26911.6666666667</v>
      </c>
      <c r="I7" s="6" t="n">
        <f aca="false">Samenvattingen!J27</f>
        <v>43343</v>
      </c>
      <c r="J7" s="6" t="n">
        <f aca="false">Samenvattingen!K27</f>
        <v>52804.3333333333</v>
      </c>
      <c r="K7" s="6" t="n">
        <f aca="false">Samenvattingen!L27</f>
        <v>47834.8333333333</v>
      </c>
      <c r="L7" s="6" t="n">
        <f aca="false">Spelersprofiel!K8</f>
        <v>0.8</v>
      </c>
      <c r="M7" s="6" t="n">
        <f aca="false">Spelersprofiel!L8</f>
        <v>0.699507389162562</v>
      </c>
      <c r="N7" s="6" t="n">
        <f aca="false">Spelersprofiel!M8</f>
        <v>0.402298850574713</v>
      </c>
      <c r="O7" s="6" t="n">
        <f aca="false">Rationaliteit!$N$22</f>
        <v>0.8</v>
      </c>
      <c r="P7" s="6" t="n">
        <f aca="false">Rationaliteit!$N$23</f>
        <v>0.225</v>
      </c>
      <c r="Q7" s="6" t="n">
        <f aca="false">Rationaliteit!$N$24</f>
        <v>0.225</v>
      </c>
      <c r="R7" s="6" t="n">
        <f aca="false">Leereffect!K36</f>
        <v>2.00723721191681</v>
      </c>
    </row>
    <row r="8" customFormat="false" ht="13.8" hidden="false" customHeight="false" outlineLevel="0" collapsed="false">
      <c r="A8" s="0" t="str">
        <f aca="false">Speluitkomsten!$A$67</f>
        <v>BdeBont</v>
      </c>
      <c r="B8" s="0" t="n">
        <f aca="false">Observaties!$H$7</f>
        <v>5</v>
      </c>
      <c r="C8" s="6" t="n">
        <f aca="false">Samenvattingen!J8</f>
        <v>8221.33333333333</v>
      </c>
      <c r="D8" s="6" t="n">
        <f aca="false">Samenvattingen!K8</f>
        <v>24486.6666666667</v>
      </c>
      <c r="E8" s="6" t="n">
        <f aca="false">Samenvattingen!L8</f>
        <v>19094</v>
      </c>
      <c r="F8" s="6" t="n">
        <f aca="false">Samenvattingen!J18</f>
        <v>19339</v>
      </c>
      <c r="G8" s="6" t="n">
        <f aca="false">Samenvattingen!K18</f>
        <v>40850.6666666667</v>
      </c>
      <c r="H8" s="6" t="n">
        <f aca="false">Samenvattingen!L18</f>
        <v>25467</v>
      </c>
      <c r="I8" s="6" t="n">
        <f aca="false">Samenvattingen!J28</f>
        <v>40930.3333333333</v>
      </c>
      <c r="J8" s="6" t="n">
        <f aca="false">Samenvattingen!K28</f>
        <v>49072</v>
      </c>
      <c r="K8" s="6" t="n">
        <f aca="false">Samenvattingen!L28</f>
        <v>44561</v>
      </c>
      <c r="L8" s="6" t="n">
        <f aca="false">Spelersprofiel!K9</f>
        <v>0.8</v>
      </c>
      <c r="M8" s="6" t="n">
        <f aca="false">Spelersprofiel!L9</f>
        <v>0.77832512315271</v>
      </c>
      <c r="N8" s="6" t="n">
        <f aca="false">Spelersprofiel!M9</f>
        <v>0.35632183908046</v>
      </c>
      <c r="O8" s="6" t="n">
        <f aca="false">Rationaliteit!$N$26</f>
        <v>0.758333333333333</v>
      </c>
      <c r="P8" s="6" t="n">
        <f aca="false">Rationaliteit!$N$27</f>
        <v>0.283333333333333</v>
      </c>
      <c r="Q8" s="6" t="n">
        <f aca="false">Rationaliteit!$N$28</f>
        <v>0.308333333333333</v>
      </c>
      <c r="R8" s="6" t="n">
        <f aca="false">Leereffect!K37</f>
        <v>2.23163900236138</v>
      </c>
    </row>
    <row r="9" customFormat="false" ht="13.8" hidden="false" customHeight="false" outlineLevel="0" collapsed="false">
      <c r="A9" s="25" t="s">
        <v>110</v>
      </c>
      <c r="B9" s="26"/>
      <c r="C9" s="27" t="n">
        <f aca="false">CORREL($B2:$B8,C2:C8)</f>
        <v>0.0227881919394422</v>
      </c>
      <c r="D9" s="27" t="n">
        <f aca="false">CORREL($B2:$B8,D2:D8)</f>
        <v>0.237035899558902</v>
      </c>
      <c r="E9" s="27" t="n">
        <f aca="false">CORREL($B2:$B8,E2:E8)</f>
        <v>0.312887740508137</v>
      </c>
      <c r="F9" s="27" t="n">
        <f aca="false">CORREL($B2:$B8,F2:F8)</f>
        <v>-0.942559034039103</v>
      </c>
      <c r="G9" s="27" t="n">
        <f aca="false">CORREL($B2:$B8,G2:G8)</f>
        <v>-0.133158386416132</v>
      </c>
      <c r="H9" s="27" t="n">
        <f aca="false">CORREL($B2:$B8,H2:H8)</f>
        <v>-0.820927476726932</v>
      </c>
      <c r="I9" s="27" t="n">
        <f aca="false">CORREL($B2:$B8,I2:I8)</f>
        <v>-0.596590507962223</v>
      </c>
      <c r="J9" s="27" t="n">
        <f aca="false">CORREL($B2:$B8,J2:J8)</f>
        <v>-0.264734547380578</v>
      </c>
      <c r="K9" s="27" t="n">
        <f aca="false">CORREL($B2:$B8,K2:K8)</f>
        <v>-0.65201638671703</v>
      </c>
      <c r="L9" s="27" t="n">
        <f aca="false">CORREL($B2:$B8,L2:L8)</f>
        <v>-0.0420437482591273</v>
      </c>
      <c r="M9" s="27" t="n">
        <f aca="false">CORREL($B2:$B8,M2:M8)</f>
        <v>0.563350450305534</v>
      </c>
      <c r="N9" s="27" t="n">
        <f aca="false">CORREL($B2:$B8,N2:N8)</f>
        <v>-0.681315625413333</v>
      </c>
      <c r="O9" s="27" t="n">
        <f aca="false">CORREL($B2:$B8,O2:O8)</f>
        <v>-0.604131567910905</v>
      </c>
      <c r="P9" s="27" t="n">
        <f aca="false">CORREL($B2:$B8,P2:P8)</f>
        <v>0.564145002338144</v>
      </c>
      <c r="Q9" s="27" t="n">
        <f aca="false">CORREL($B2:$B8,Q2:Q8)</f>
        <v>0.815467841148744</v>
      </c>
      <c r="R9" s="27" t="n">
        <f aca="false">CORREL($B2:$B8,R2:R8)</f>
        <v>0.902936330681984</v>
      </c>
    </row>
    <row r="11" customFormat="false" ht="13.8" hidden="false" customHeight="false" outlineLevel="0" collapsed="false">
      <c r="A11" s="2" t="s">
        <v>111</v>
      </c>
      <c r="B11" s="5" t="s">
        <v>94</v>
      </c>
      <c r="C11" s="5" t="s">
        <v>95</v>
      </c>
      <c r="D11" s="5" t="s">
        <v>96</v>
      </c>
      <c r="E11" s="5" t="s">
        <v>97</v>
      </c>
      <c r="F11" s="5" t="s">
        <v>98</v>
      </c>
      <c r="G11" s="5" t="s">
        <v>99</v>
      </c>
      <c r="H11" s="5" t="s">
        <v>100</v>
      </c>
      <c r="I11" s="5" t="s">
        <v>101</v>
      </c>
      <c r="J11" s="5" t="s">
        <v>102</v>
      </c>
      <c r="K11" s="5" t="s">
        <v>103</v>
      </c>
      <c r="L11" s="5" t="s">
        <v>104</v>
      </c>
      <c r="M11" s="5" t="s">
        <v>105</v>
      </c>
      <c r="N11" s="5" t="s">
        <v>106</v>
      </c>
      <c r="O11" s="5" t="s">
        <v>107</v>
      </c>
      <c r="P11" s="5" t="s">
        <v>108</v>
      </c>
      <c r="Q11" s="2" t="s">
        <v>109</v>
      </c>
    </row>
    <row r="12" customFormat="false" ht="13.8" hidden="false" customHeight="false" outlineLevel="0" collapsed="false">
      <c r="A12" s="0" t="n">
        <v>1</v>
      </c>
      <c r="B12" s="6" t="n">
        <f aca="false">AVERAGEIFS(C$2:C$8,$B$2:$B$8,"="&amp;$A12)</f>
        <v>14887.1666666667</v>
      </c>
      <c r="C12" s="6" t="n">
        <f aca="false">AVERAGEIFS(D$2:D$8,$B$2:$B$8,"="&amp;$A12)</f>
        <v>21589</v>
      </c>
      <c r="D12" s="6" t="n">
        <f aca="false">AVERAGEIFS(E$2:E$8,$B$2:$B$8,"="&amp;$A12)</f>
        <v>18277.1527777778</v>
      </c>
      <c r="E12" s="6" t="n">
        <f aca="false">AVERAGEIFS(F$2:F$8,$B$2:$B$8,"="&amp;$A12)</f>
        <v>25492.5</v>
      </c>
      <c r="F12" s="6" t="n">
        <f aca="false">AVERAGEIFS(G$2:G$8,$B$2:$B$8,"="&amp;$A12)</f>
        <v>32405.3333333333</v>
      </c>
      <c r="G12" s="6" t="n">
        <f aca="false">AVERAGEIFS(H$2:H$8,$B$2:$B$8,"="&amp;$A12)</f>
        <v>29160.2222222222</v>
      </c>
      <c r="H12" s="6" t="n">
        <f aca="false">AVERAGEIFS(I$2:I$8,$B$2:$B$8,"="&amp;$A12)</f>
        <v>44737.8333333333</v>
      </c>
      <c r="I12" s="6" t="n">
        <f aca="false">AVERAGEIFS(J$2:J$8,$B$2:$B$8,"="&amp;$A12)</f>
        <v>50396.1666666667</v>
      </c>
      <c r="J12" s="6" t="n">
        <f aca="false">AVERAGEIFS(K$2:K$8,$B$2:$B$8,"="&amp;$A12)</f>
        <v>47437.375</v>
      </c>
      <c r="K12" s="6" t="n">
        <f aca="false">AVERAGEIFS(L$2:L$8,$B$2:$B$8,"="&amp;$A12)</f>
        <v>0.841379310344828</v>
      </c>
      <c r="L12" s="6" t="n">
        <f aca="false">AVERAGEIFS(M$2:M$8,$B$2:$B$8,"="&amp;$A12)</f>
        <v>0.697044334975369</v>
      </c>
      <c r="M12" s="6" t="n">
        <f aca="false">AVERAGEIFS(N$2:N$8,$B$2:$B$8,"="&amp;$A12)</f>
        <v>0.574712643678161</v>
      </c>
      <c r="N12" s="6" t="n">
        <f aca="false">AVERAGEIFS(O$2:O$8,$B$2:$B$8,"="&amp;$A12)</f>
        <v>0.803472222222222</v>
      </c>
      <c r="O12" s="6" t="n">
        <f aca="false">AVERAGEIFS(P$2:P$8,$B$2:$B$8,"="&amp;$A12)</f>
        <v>0.228472222222222</v>
      </c>
      <c r="P12" s="6" t="n">
        <f aca="false">AVERAGEIFS(Q$2:Q$8,$B$2:$B$8,"="&amp;$A12)</f>
        <v>0.206944444444444</v>
      </c>
      <c r="Q12" s="6" t="n">
        <f aca="false">AVERAGEIFS(R$2:R$8,$B$2:$B$8,"="&amp;$A12)</f>
        <v>1.79640109755591</v>
      </c>
    </row>
    <row r="13" customFormat="false" ht="13.8" hidden="false" customHeight="false" outlineLevel="0" collapsed="false">
      <c r="A13" s="0" t="n">
        <v>2</v>
      </c>
      <c r="B13" s="6" t="n">
        <f aca="false">AVERAGEIFS(C$2:C$8,$B$2:$B$8,"="&amp;$A13)</f>
        <v>8157.66666666667</v>
      </c>
      <c r="C13" s="6" t="n">
        <f aca="false">AVERAGEIFS(D$2:D$8,$B$2:$B$8,"="&amp;$A13)</f>
        <v>20117.6666666667</v>
      </c>
      <c r="D13" s="6" t="n">
        <f aca="false">AVERAGEIFS(E$2:E$8,$B$2:$B$8,"="&amp;$A13)</f>
        <v>14734.6666666667</v>
      </c>
      <c r="E13" s="6" t="n">
        <f aca="false">AVERAGEIFS(F$2:F$8,$B$2:$B$8,"="&amp;$A13)</f>
        <v>24032</v>
      </c>
      <c r="F13" s="6" t="n">
        <f aca="false">AVERAGEIFS(G$2:G$8,$B$2:$B$8,"="&amp;$A13)</f>
        <v>36651</v>
      </c>
      <c r="G13" s="6" t="n">
        <f aca="false">AVERAGEIFS(H$2:H$8,$B$2:$B$8,"="&amp;$A13)</f>
        <v>27770.9166666667</v>
      </c>
      <c r="H13" s="6" t="n">
        <f aca="false">AVERAGEIFS(I$2:I$8,$B$2:$B$8,"="&amp;$A13)</f>
        <v>36496.3333333333</v>
      </c>
      <c r="I13" s="6" t="n">
        <f aca="false">AVERAGEIFS(J$2:J$8,$B$2:$B$8,"="&amp;$A13)</f>
        <v>44957.3333333333</v>
      </c>
      <c r="J13" s="6" t="n">
        <f aca="false">AVERAGEIFS(K$2:K$8,$B$2:$B$8,"="&amp;$A13)</f>
        <v>42505.5833333333</v>
      </c>
      <c r="K13" s="6" t="n">
        <f aca="false">AVERAGEIFS(L$2:L$8,$B$2:$B$8,"="&amp;$A13)</f>
        <v>0.737931034482759</v>
      </c>
      <c r="L13" s="6" t="n">
        <f aca="false">AVERAGEIFS(M$2:M$8,$B$2:$B$8,"="&amp;$A13)</f>
        <v>0.660098522167488</v>
      </c>
      <c r="M13" s="6" t="n">
        <f aca="false">AVERAGEIFS(N$2:N$8,$B$2:$B$8,"="&amp;$A13)</f>
        <v>0.540229885057471</v>
      </c>
      <c r="N13" s="6" t="n">
        <f aca="false">AVERAGEIFS(O$2:O$8,$B$2:$B$8,"="&amp;$A13)</f>
        <v>0.675</v>
      </c>
      <c r="O13" s="6" t="n">
        <f aca="false">AVERAGEIFS(P$2:P$8,$B$2:$B$8,"="&amp;$A13)</f>
        <v>0.4</v>
      </c>
      <c r="P13" s="6" t="n">
        <f aca="false">AVERAGEIFS(Q$2:Q$8,$B$2:$B$8,"="&amp;$A13)</f>
        <v>0.258333333333333</v>
      </c>
      <c r="Q13" s="6" t="n">
        <f aca="false">AVERAGEIFS(R$2:R$8,$B$2:$B$8,"="&amp;$A13)</f>
        <v>1.80990083066064</v>
      </c>
    </row>
    <row r="14" customFormat="false" ht="13.8" hidden="false" customHeight="false" outlineLevel="0" collapsed="false">
      <c r="A14" s="0" t="n">
        <v>3</v>
      </c>
      <c r="B14" s="6" t="n">
        <f aca="false">AVERAGEIFS(C$2:C$8,$B$2:$B$8,"="&amp;$A14)</f>
        <v>15590.6666666667</v>
      </c>
      <c r="C14" s="6" t="n">
        <f aca="false">AVERAGEIFS(D$2:D$8,$B$2:$B$8,"="&amp;$A14)</f>
        <v>23891.6666666667</v>
      </c>
      <c r="D14" s="6" t="n">
        <f aca="false">AVERAGEIFS(E$2:E$8,$B$2:$B$8,"="&amp;$A14)</f>
        <v>20923.1666666667</v>
      </c>
      <c r="E14" s="6" t="n">
        <f aca="false">AVERAGEIFS(F$2:F$8,$B$2:$B$8,"="&amp;$A14)</f>
        <v>22498</v>
      </c>
      <c r="F14" s="6" t="n">
        <f aca="false">AVERAGEIFS(G$2:G$8,$B$2:$B$8,"="&amp;$A14)</f>
        <v>31989.6666666667</v>
      </c>
      <c r="G14" s="6" t="n">
        <f aca="false">AVERAGEIFS(H$2:H$8,$B$2:$B$8,"="&amp;$A14)</f>
        <v>26911.6666666667</v>
      </c>
      <c r="H14" s="6" t="n">
        <f aca="false">AVERAGEIFS(I$2:I$8,$B$2:$B$8,"="&amp;$A14)</f>
        <v>43343</v>
      </c>
      <c r="I14" s="6" t="n">
        <f aca="false">AVERAGEIFS(J$2:J$8,$B$2:$B$8,"="&amp;$A14)</f>
        <v>52804.3333333333</v>
      </c>
      <c r="J14" s="6" t="n">
        <f aca="false">AVERAGEIFS(K$2:K$8,$B$2:$B$8,"="&amp;$A14)</f>
        <v>47834.8333333333</v>
      </c>
      <c r="K14" s="6" t="n">
        <f aca="false">AVERAGEIFS(L$2:L$8,$B$2:$B$8,"="&amp;$A14)</f>
        <v>0.8</v>
      </c>
      <c r="L14" s="6" t="n">
        <f aca="false">AVERAGEIFS(M$2:M$8,$B$2:$B$8,"="&amp;$A14)</f>
        <v>0.699507389162562</v>
      </c>
      <c r="M14" s="6" t="n">
        <f aca="false">AVERAGEIFS(N$2:N$8,$B$2:$B$8,"="&amp;$A14)</f>
        <v>0.402298850574713</v>
      </c>
      <c r="N14" s="6" t="n">
        <f aca="false">AVERAGEIFS(O$2:O$8,$B$2:$B$8,"="&amp;$A14)</f>
        <v>0.8</v>
      </c>
      <c r="O14" s="6" t="n">
        <f aca="false">AVERAGEIFS(P$2:P$8,$B$2:$B$8,"="&amp;$A14)</f>
        <v>0.225</v>
      </c>
      <c r="P14" s="6" t="n">
        <f aca="false">AVERAGEIFS(Q$2:Q$8,$B$2:$B$8,"="&amp;$A14)</f>
        <v>0.225</v>
      </c>
      <c r="Q14" s="6" t="n">
        <f aca="false">AVERAGEIFS(R$2:R$8,$B$2:$B$8,"="&amp;$A14)</f>
        <v>2.00723721191681</v>
      </c>
    </row>
    <row r="15" customFormat="false" ht="13.8" hidden="false" customHeight="false" outlineLevel="0" collapsed="false">
      <c r="A15" s="0" t="n">
        <v>4</v>
      </c>
      <c r="B15" s="6" t="n">
        <f aca="false">AVERAGEIFS(C$2:C$8,$B$2:$B$8,"="&amp;$A15)</f>
        <v>18295</v>
      </c>
      <c r="C15" s="6" t="n">
        <f aca="false">AVERAGEIFS(D$2:D$8,$B$2:$B$8,"="&amp;$A15)</f>
        <v>24439</v>
      </c>
      <c r="D15" s="6" t="n">
        <f aca="false">AVERAGEIFS(E$2:E$8,$B$2:$B$8,"="&amp;$A15)</f>
        <v>21705.0952380952</v>
      </c>
      <c r="E15" s="6" t="n">
        <f aca="false">AVERAGEIFS(F$2:F$8,$B$2:$B$8,"="&amp;$A15)</f>
        <v>18672.3333333333</v>
      </c>
      <c r="F15" s="6" t="n">
        <f aca="false">AVERAGEIFS(G$2:G$8,$B$2:$B$8,"="&amp;$A15)</f>
        <v>25561.6666666667</v>
      </c>
      <c r="G15" s="6" t="n">
        <f aca="false">AVERAGEIFS(H$2:H$8,$B$2:$B$8,"="&amp;$A15)</f>
        <v>20660.619047619</v>
      </c>
      <c r="H15" s="6" t="n">
        <f aca="false">AVERAGEIFS(I$2:I$8,$B$2:$B$8,"="&amp;$A15)</f>
        <v>39387.6666666667</v>
      </c>
      <c r="I15" s="6" t="n">
        <f aca="false">AVERAGEIFS(J$2:J$8,$B$2:$B$8,"="&amp;$A15)</f>
        <v>50000.6666666667</v>
      </c>
      <c r="J15" s="6" t="n">
        <f aca="false">AVERAGEIFS(K$2:K$8,$B$2:$B$8,"="&amp;$A15)</f>
        <v>42365.7142857143</v>
      </c>
      <c r="K15" s="6" t="n">
        <f aca="false">AVERAGEIFS(L$2:L$8,$B$2:$B$8,"="&amp;$A15)</f>
        <v>0.882758620689655</v>
      </c>
      <c r="L15" s="6" t="n">
        <f aca="false">AVERAGEIFS(M$2:M$8,$B$2:$B$8,"="&amp;$A15)</f>
        <v>0.655172413793103</v>
      </c>
      <c r="M15" s="6" t="n">
        <f aca="false">AVERAGEIFS(N$2:N$8,$B$2:$B$8,"="&amp;$A15)</f>
        <v>0.448275862068966</v>
      </c>
      <c r="N15" s="6" t="n">
        <f aca="false">AVERAGEIFS(O$2:O$8,$B$2:$B$8,"="&amp;$A15)</f>
        <v>0.647619047619047</v>
      </c>
      <c r="O15" s="6" t="n">
        <f aca="false">AVERAGEIFS(P$2:P$8,$B$2:$B$8,"="&amp;$A15)</f>
        <v>0.433333333333333</v>
      </c>
      <c r="P15" s="6" t="n">
        <f aca="false">AVERAGEIFS(Q$2:Q$8,$B$2:$B$8,"="&amp;$A15)</f>
        <v>0.347619047619048</v>
      </c>
      <c r="Q15" s="6" t="n">
        <f aca="false">AVERAGEIFS(R$2:R$8,$B$2:$B$8,"="&amp;$A15)</f>
        <v>2.18707000682737</v>
      </c>
    </row>
    <row r="16" customFormat="false" ht="13.8" hidden="false" customHeight="false" outlineLevel="0" collapsed="false">
      <c r="A16" s="0" t="n">
        <v>5</v>
      </c>
      <c r="B16" s="6" t="n">
        <f aca="false">AVERAGEIFS(C$2:C$8,$B$2:$B$8,"="&amp;$A16)</f>
        <v>12601.1666666667</v>
      </c>
      <c r="C16" s="6" t="n">
        <f aca="false">AVERAGEIFS(D$2:D$8,$B$2:$B$8,"="&amp;$A16)</f>
        <v>21912.5</v>
      </c>
      <c r="D16" s="6" t="n">
        <f aca="false">AVERAGEIFS(E$2:E$8,$B$2:$B$8,"="&amp;$A16)</f>
        <v>18492.2222222222</v>
      </c>
      <c r="E16" s="6" t="n">
        <f aca="false">AVERAGEIFS(F$2:F$8,$B$2:$B$8,"="&amp;$A16)</f>
        <v>17330</v>
      </c>
      <c r="F16" s="6" t="n">
        <f aca="false">AVERAGEIFS(G$2:G$8,$B$2:$B$8,"="&amp;$A16)</f>
        <v>33277.3333333333</v>
      </c>
      <c r="G16" s="6" t="n">
        <f aca="false">AVERAGEIFS(H$2:H$8,$B$2:$B$8,"="&amp;$A16)</f>
        <v>22378.5</v>
      </c>
      <c r="H16" s="6" t="n">
        <f aca="false">AVERAGEIFS(I$2:I$8,$B$2:$B$8,"="&amp;$A16)</f>
        <v>36616.1666666667</v>
      </c>
      <c r="I16" s="6" t="n">
        <f aca="false">AVERAGEIFS(J$2:J$8,$B$2:$B$8,"="&amp;$A16)</f>
        <v>47057.1666666667</v>
      </c>
      <c r="J16" s="6" t="n">
        <f aca="false">AVERAGEIFS(K$2:K$8,$B$2:$B$8,"="&amp;$A16)</f>
        <v>40870.7222222222</v>
      </c>
      <c r="K16" s="6" t="n">
        <f aca="false">AVERAGEIFS(L$2:L$8,$B$2:$B$8,"="&amp;$A16)</f>
        <v>0.8</v>
      </c>
      <c r="L16" s="6" t="n">
        <f aca="false">AVERAGEIFS(M$2:M$8,$B$2:$B$8,"="&amp;$A16)</f>
        <v>0.783251231527094</v>
      </c>
      <c r="M16" s="6" t="n">
        <f aca="false">AVERAGEIFS(N$2:N$8,$B$2:$B$8,"="&amp;$A16)</f>
        <v>0.425287356321839</v>
      </c>
      <c r="N16" s="6" t="n">
        <f aca="false">AVERAGEIFS(O$2:O$8,$B$2:$B$8,"="&amp;$A16)</f>
        <v>0.656944444444444</v>
      </c>
      <c r="O16" s="6" t="n">
        <f aca="false">AVERAGEIFS(P$2:P$8,$B$2:$B$8,"="&amp;$A16)</f>
        <v>0.377777777777778</v>
      </c>
      <c r="P16" s="6" t="n">
        <f aca="false">AVERAGEIFS(Q$2:Q$8,$B$2:$B$8,"="&amp;$A16)</f>
        <v>0.390277777777778</v>
      </c>
      <c r="Q16" s="6" t="n">
        <f aca="false">AVERAGEIFS(R$2:R$8,$B$2:$B$8,"="&amp;$A16)</f>
        <v>2.16999351071009</v>
      </c>
    </row>
    <row r="17" customFormat="false" ht="13.8" hidden="false" customHeight="false" outlineLevel="0" collapsed="false">
      <c r="A17" s="25" t="s">
        <v>110</v>
      </c>
      <c r="B17" s="28" t="n">
        <f aca="false">CORREL($A12:$A16,B12:B16)</f>
        <v>0.231467254277594</v>
      </c>
      <c r="C17" s="28" t="n">
        <f aca="false">CORREL($A12:$A16,C12:C16)</f>
        <v>0.444621228667062</v>
      </c>
      <c r="D17" s="28" t="n">
        <f aca="false">CORREL($A12:$A16,D12:D16)</f>
        <v>0.428423500048964</v>
      </c>
      <c r="E17" s="28" t="n">
        <f aca="false">CORREL($A12:$A16,E12:E16)</f>
        <v>-0.982862270384719</v>
      </c>
      <c r="F17" s="28" t="n">
        <f aca="false">CORREL($A12:$A16,F12:F16)</f>
        <v>-0.366900664537639</v>
      </c>
      <c r="G17" s="28" t="n">
        <f aca="false">CORREL($A12:$A16,G12:G16)</f>
        <v>-0.892686077596449</v>
      </c>
      <c r="H17" s="28" t="n">
        <f aca="false">CORREL($A12:$A16,H12:H16)</f>
        <v>-0.556062310584363</v>
      </c>
      <c r="I17" s="28" t="n">
        <f aca="false">CORREL($A12:$A16,I12:I16)</f>
        <v>-0.0843778077133615</v>
      </c>
      <c r="J17" s="28" t="n">
        <f aca="false">CORREL($A12:$A16,J12:J16)</f>
        <v>-0.655416967124873</v>
      </c>
      <c r="K17" s="28" t="n">
        <f aca="false">CORREL($A12:$A16,K12:K16)</f>
        <v>0.181901718777249</v>
      </c>
      <c r="L17" s="28" t="n">
        <f aca="false">CORREL($A12:$A16,L12:L16)</f>
        <v>0.515981353592087</v>
      </c>
      <c r="M17" s="28" t="n">
        <f aca="false">CORREL($A12:$A16,M12:M16)</f>
        <v>-0.821726015688815</v>
      </c>
      <c r="N17" s="28" t="n">
        <f aca="false">CORREL($A12:$A16,N12:N16)</f>
        <v>-0.64671913761347</v>
      </c>
      <c r="O17" s="28" t="n">
        <f aca="false">CORREL($A12:$A16,O12:O16)</f>
        <v>0.530511513474412</v>
      </c>
      <c r="P17" s="28" t="n">
        <f aca="false">CORREL($A12:$A16,P12:P16)</f>
        <v>0.904583368477492</v>
      </c>
      <c r="Q17" s="28" t="n">
        <f aca="false">CORREL($A12:$A16,Q12:Q16)</f>
        <v>0.945661299567226</v>
      </c>
    </row>
    <row r="37" customFormat="false" ht="15" hidden="false" customHeight="false" outlineLevel="0" collapsed="false">
      <c r="A37" s="0" t="s">
        <v>112</v>
      </c>
    </row>
    <row r="39" customFormat="false" ht="15" hidden="false" customHeight="false" outlineLevel="0" collapsed="false">
      <c r="A39" s="0" t="s">
        <v>113</v>
      </c>
    </row>
    <row r="40" customFormat="false" ht="15" hidden="false" customHeight="false" outlineLevel="0" collapsed="false">
      <c r="B40" s="0" t="s">
        <v>114</v>
      </c>
    </row>
    <row r="41" customFormat="false" ht="15" hidden="false" customHeight="false" outlineLevel="0" collapsed="false">
      <c r="B41" s="0" t="s">
        <v>115</v>
      </c>
    </row>
    <row r="44" customFormat="false" ht="15" hidden="false" customHeight="false" outlineLevel="0" collapsed="false">
      <c r="A44" s="0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Q20" activeCellId="0" sqref="Q20"/>
    </sheetView>
  </sheetViews>
  <sheetFormatPr defaultRowHeight="15"/>
  <cols>
    <col collapsed="false" hidden="false" max="1" min="1" style="0" width="28"/>
    <col collapsed="false" hidden="false" max="8" min="2" style="0" width="12.7125506072875"/>
    <col collapsed="false" hidden="false" max="9" min="9" style="0" width="13.4251012145749"/>
    <col collapsed="false" hidden="false" max="10" min="10" style="0" width="12.5668016194332"/>
    <col collapsed="false" hidden="false" max="11" min="11" style="0" width="13.4251012145749"/>
    <col collapsed="false" hidden="false" max="12" min="12" style="0" width="12.5668016194332"/>
    <col collapsed="false" hidden="false" max="1025" min="13" style="0" width="8.85425101214575"/>
  </cols>
  <sheetData>
    <row r="1" customFormat="false" ht="13.8" hidden="false" customHeight="false" outlineLevel="0" collapsed="false">
      <c r="A1" s="2" t="s">
        <v>73</v>
      </c>
      <c r="B1" s="5" t="s">
        <v>117</v>
      </c>
      <c r="C1" s="5" t="s">
        <v>94</v>
      </c>
      <c r="D1" s="5" t="s">
        <v>95</v>
      </c>
      <c r="E1" s="5" t="s">
        <v>96</v>
      </c>
      <c r="F1" s="5" t="s">
        <v>97</v>
      </c>
      <c r="G1" s="5" t="s">
        <v>98</v>
      </c>
      <c r="H1" s="5" t="s">
        <v>99</v>
      </c>
      <c r="I1" s="5" t="s">
        <v>118</v>
      </c>
      <c r="J1" s="5" t="s">
        <v>119</v>
      </c>
      <c r="K1" s="5" t="s">
        <v>120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108</v>
      </c>
      <c r="R1" s="2" t="s">
        <v>109</v>
      </c>
    </row>
    <row r="2" customFormat="false" ht="13.8" hidden="false" customHeight="false" outlineLevel="0" collapsed="false">
      <c r="A2" s="0" t="str">
        <f aca="false">Speluitkomsten!$A$1</f>
        <v>TU Delft</v>
      </c>
      <c r="B2" s="0" t="n">
        <f aca="false">Observaties!$B$14</f>
        <v>1</v>
      </c>
      <c r="C2" s="6" t="n">
        <f aca="false">Samenvattingen!J2</f>
        <v>13052.3333333333</v>
      </c>
      <c r="D2" s="6" t="n">
        <f aca="false">Samenvattingen!K2</f>
        <v>20039.3333333333</v>
      </c>
      <c r="E2" s="6" t="n">
        <f aca="false">Samenvattingen!L2</f>
        <v>16874.8888888889</v>
      </c>
      <c r="F2" s="6" t="n">
        <f aca="false">Samenvattingen!J12</f>
        <v>25154.6666666667</v>
      </c>
      <c r="G2" s="6" t="n">
        <f aca="false">Samenvattingen!K12</f>
        <v>32441.6666666667</v>
      </c>
      <c r="H2" s="6" t="n">
        <f aca="false">Samenvattingen!L12</f>
        <v>29752.7777777778</v>
      </c>
      <c r="I2" s="6" t="n">
        <f aca="false">Samenvattingen!J22</f>
        <v>42687.6666666667</v>
      </c>
      <c r="J2" s="6" t="n">
        <f aca="false">Samenvattingen!K22</f>
        <v>51701.3333333333</v>
      </c>
      <c r="K2" s="6" t="n">
        <f aca="false">Samenvattingen!L22</f>
        <v>46627.6666666667</v>
      </c>
      <c r="L2" s="6" t="n">
        <f aca="false">Spelersprofiel!K3</f>
        <v>0.862068965517241</v>
      </c>
      <c r="M2" s="6" t="n">
        <f aca="false">Spelersprofiel!L3</f>
        <v>0.655172413793103</v>
      </c>
      <c r="N2" s="6" t="n">
        <f aca="false">Spelersprofiel!M3</f>
        <v>0.655172413793104</v>
      </c>
      <c r="O2" s="6" t="n">
        <f aca="false">Rationaliteit!$N$2</f>
        <v>0.827777777777778</v>
      </c>
      <c r="P2" s="6" t="n">
        <f aca="false">Rationaliteit!$N$3</f>
        <v>0.227777777777778</v>
      </c>
      <c r="Q2" s="6" t="n">
        <f aca="false">Rationaliteit!$N$4</f>
        <v>0.188888888888889</v>
      </c>
      <c r="R2" s="6" t="n">
        <f aca="false">Leereffect!K31</f>
        <v>1.69700784480017</v>
      </c>
    </row>
    <row r="3" customFormat="false" ht="13.8" hidden="false" customHeight="false" outlineLevel="0" collapsed="false">
      <c r="A3" s="0" t="str">
        <f aca="false">Speluitkomsten!$A$12</f>
        <v>Almende</v>
      </c>
      <c r="B3" s="0" t="n">
        <v>2</v>
      </c>
      <c r="C3" s="6" t="n">
        <f aca="false">Samenvattingen!J3</f>
        <v>8157.66666666667</v>
      </c>
      <c r="D3" s="6" t="n">
        <f aca="false">Samenvattingen!K3</f>
        <v>20117.6666666667</v>
      </c>
      <c r="E3" s="6" t="n">
        <f aca="false">Samenvattingen!L3</f>
        <v>14734.6666666667</v>
      </c>
      <c r="F3" s="6" t="n">
        <f aca="false">Samenvattingen!J13</f>
        <v>24032</v>
      </c>
      <c r="G3" s="6" t="n">
        <f aca="false">Samenvattingen!K13</f>
        <v>36651</v>
      </c>
      <c r="H3" s="6" t="n">
        <f aca="false">Samenvattingen!L13</f>
        <v>27770.9166666667</v>
      </c>
      <c r="I3" s="6" t="n">
        <f aca="false">Samenvattingen!J23</f>
        <v>36496.3333333333</v>
      </c>
      <c r="J3" s="6" t="n">
        <f aca="false">Samenvattingen!K23</f>
        <v>44957.3333333333</v>
      </c>
      <c r="K3" s="6" t="n">
        <f aca="false">Samenvattingen!L23</f>
        <v>42505.5833333333</v>
      </c>
      <c r="L3" s="6" t="n">
        <f aca="false">Spelersprofiel!K4</f>
        <v>0.737931034482759</v>
      </c>
      <c r="M3" s="6" t="n">
        <f aca="false">Spelersprofiel!L4</f>
        <v>0.660098522167488</v>
      </c>
      <c r="N3" s="6" t="n">
        <f aca="false">Spelersprofiel!M4</f>
        <v>0.540229885057471</v>
      </c>
      <c r="O3" s="6" t="n">
        <f aca="false">Rationaliteit!$N$6</f>
        <v>0.675</v>
      </c>
      <c r="P3" s="6" t="n">
        <f aca="false">Rationaliteit!$N$7</f>
        <v>0.4</v>
      </c>
      <c r="Q3" s="6" t="n">
        <f aca="false">Rationaliteit!$N$8</f>
        <v>0.258333333333333</v>
      </c>
      <c r="R3" s="6" t="n">
        <f aca="false">Leereffect!K32</f>
        <v>1.80990083066064</v>
      </c>
    </row>
    <row r="4" customFormat="false" ht="13.8" hidden="false" customHeight="false" outlineLevel="0" collapsed="false">
      <c r="A4" s="0" t="str">
        <f aca="false">Speluitkomsten!$A$23</f>
        <v>Eneco</v>
      </c>
      <c r="B4" s="0" t="n">
        <f aca="false">Observaties!$D$14</f>
        <v>1</v>
      </c>
      <c r="C4" s="6" t="n">
        <f aca="false">Samenvattingen!J4</f>
        <v>16722</v>
      </c>
      <c r="D4" s="6" t="n">
        <f aca="false">Samenvattingen!K4</f>
        <v>23138.6666666667</v>
      </c>
      <c r="E4" s="6" t="n">
        <f aca="false">Samenvattingen!L4</f>
        <v>19679.4166666667</v>
      </c>
      <c r="F4" s="6" t="n">
        <f aca="false">Samenvattingen!J14</f>
        <v>25830.3333333333</v>
      </c>
      <c r="G4" s="6" t="n">
        <f aca="false">Samenvattingen!K14</f>
        <v>32369</v>
      </c>
      <c r="H4" s="6" t="n">
        <f aca="false">Samenvattingen!L14</f>
        <v>28567.6666666667</v>
      </c>
      <c r="I4" s="6" t="n">
        <f aca="false">Samenvattingen!J24</f>
        <v>46788</v>
      </c>
      <c r="J4" s="6" t="n">
        <f aca="false">Samenvattingen!K24</f>
        <v>49091</v>
      </c>
      <c r="K4" s="6" t="n">
        <f aca="false">Samenvattingen!L24</f>
        <v>48247.0833333333</v>
      </c>
      <c r="L4" s="6" t="n">
        <f aca="false">Spelersprofiel!K5</f>
        <v>0.820689655172414</v>
      </c>
      <c r="M4" s="6" t="n">
        <f aca="false">Spelersprofiel!L5</f>
        <v>0.738916256157635</v>
      </c>
      <c r="N4" s="6" t="n">
        <f aca="false">Spelersprofiel!M5</f>
        <v>0.494252873563218</v>
      </c>
      <c r="O4" s="6" t="n">
        <f aca="false">Rationaliteit!$N$10</f>
        <v>0.779166666666667</v>
      </c>
      <c r="P4" s="6" t="n">
        <f aca="false">Rationaliteit!$N$11</f>
        <v>0.229166666666667</v>
      </c>
      <c r="Q4" s="6" t="n">
        <f aca="false">Rationaliteit!$N$12</f>
        <v>0.225</v>
      </c>
      <c r="R4" s="6" t="n">
        <f aca="false">Leereffect!K33</f>
        <v>1.89579435031165</v>
      </c>
    </row>
    <row r="5" customFormat="false" ht="13.8" hidden="false" customHeight="false" outlineLevel="0" collapsed="false">
      <c r="A5" s="0" t="str">
        <f aca="false">Speluitkomsten!$A$34</f>
        <v>RWS 21-11</v>
      </c>
      <c r="B5" s="0" t="n">
        <v>2</v>
      </c>
      <c r="C5" s="6" t="n">
        <f aca="false">Samenvattingen!J5</f>
        <v>16981</v>
      </c>
      <c r="D5" s="6" t="n">
        <f aca="false">Samenvattingen!K5</f>
        <v>19338.3333333333</v>
      </c>
      <c r="E5" s="6" t="n">
        <f aca="false">Samenvattingen!L5</f>
        <v>17890.4444444444</v>
      </c>
      <c r="F5" s="6" t="n">
        <f aca="false">Samenvattingen!J15</f>
        <v>15321</v>
      </c>
      <c r="G5" s="6" t="n">
        <f aca="false">Samenvattingen!K15</f>
        <v>25704</v>
      </c>
      <c r="H5" s="6" t="n">
        <f aca="false">Samenvattingen!L15</f>
        <v>19290</v>
      </c>
      <c r="I5" s="6" t="n">
        <f aca="false">Samenvattingen!J25</f>
        <v>32302</v>
      </c>
      <c r="J5" s="6" t="n">
        <f aca="false">Samenvattingen!K25</f>
        <v>45042.3333333333</v>
      </c>
      <c r="K5" s="6" t="n">
        <f aca="false">Samenvattingen!L25</f>
        <v>37180.4444444444</v>
      </c>
      <c r="L5" s="6" t="n">
        <f aca="false">Spelersprofiel!K6</f>
        <v>0.8</v>
      </c>
      <c r="M5" s="6" t="n">
        <f aca="false">Spelersprofiel!L6</f>
        <v>0.788177339901478</v>
      </c>
      <c r="N5" s="6" t="n">
        <f aca="false">Spelersprofiel!M6</f>
        <v>0.494252873563218</v>
      </c>
      <c r="O5" s="6" t="n">
        <f aca="false">Rationaliteit!$N$14</f>
        <v>0.555555555555555</v>
      </c>
      <c r="P5" s="6" t="n">
        <f aca="false">Rationaliteit!$N$15</f>
        <v>0.472222222222222</v>
      </c>
      <c r="Q5" s="6" t="n">
        <f aca="false">Rationaliteit!$N$16</f>
        <v>0.472222222222222</v>
      </c>
      <c r="R5" s="6" t="n">
        <f aca="false">Leereffect!K34</f>
        <v>2.10834801905881</v>
      </c>
    </row>
    <row r="6" customFormat="false" ht="13.8" hidden="false" customHeight="false" outlineLevel="0" collapsed="false">
      <c r="A6" s="0" t="str">
        <f aca="false">Speluitkomsten!$A$45</f>
        <v>RWS 18-12</v>
      </c>
      <c r="B6" s="0" t="n">
        <v>2</v>
      </c>
      <c r="C6" s="6" t="n">
        <f aca="false">Samenvattingen!J6</f>
        <v>18295</v>
      </c>
      <c r="D6" s="6" t="n">
        <f aca="false">Samenvattingen!K6</f>
        <v>24439</v>
      </c>
      <c r="E6" s="6" t="n">
        <f aca="false">Samenvattingen!L6</f>
        <v>21705.0952380952</v>
      </c>
      <c r="F6" s="6" t="n">
        <f aca="false">Samenvattingen!J16</f>
        <v>18672.3333333333</v>
      </c>
      <c r="G6" s="6" t="n">
        <f aca="false">Samenvattingen!K16</f>
        <v>25561.6666666667</v>
      </c>
      <c r="H6" s="6" t="n">
        <f aca="false">Samenvattingen!L16</f>
        <v>20660.619047619</v>
      </c>
      <c r="I6" s="6" t="n">
        <f aca="false">Samenvattingen!J26</f>
        <v>39387.6666666667</v>
      </c>
      <c r="J6" s="6" t="n">
        <f aca="false">Samenvattingen!K26</f>
        <v>50000.6666666667</v>
      </c>
      <c r="K6" s="6" t="n">
        <f aca="false">Samenvattingen!L26</f>
        <v>42365.7142857143</v>
      </c>
      <c r="L6" s="6" t="n">
        <f aca="false">Spelersprofiel!K7</f>
        <v>0.882758620689655</v>
      </c>
      <c r="M6" s="6" t="n">
        <f aca="false">Spelersprofiel!L7</f>
        <v>0.655172413793103</v>
      </c>
      <c r="N6" s="6" t="n">
        <f aca="false">Spelersprofiel!M7</f>
        <v>0.448275862068966</v>
      </c>
      <c r="O6" s="6" t="n">
        <f aca="false">Rationaliteit!$N$18</f>
        <v>0.647619047619047</v>
      </c>
      <c r="P6" s="6" t="n">
        <f aca="false">Rationaliteit!$N$19</f>
        <v>0.433333333333333</v>
      </c>
      <c r="Q6" s="6" t="n">
        <f aca="false">Rationaliteit!$N$20</f>
        <v>0.347619047619048</v>
      </c>
      <c r="R6" s="6" t="n">
        <f aca="false">Leereffect!K35</f>
        <v>2.18707000682737</v>
      </c>
    </row>
    <row r="7" customFormat="false" ht="13.8" hidden="false" customHeight="false" outlineLevel="0" collapsed="false">
      <c r="A7" s="0" t="str">
        <f aca="false">Speluitkomsten!$A$56</f>
        <v>TopTech</v>
      </c>
      <c r="B7" s="0" t="n">
        <f aca="false">Observaties!$G$14</f>
        <v>1</v>
      </c>
      <c r="C7" s="6" t="n">
        <f aca="false">Samenvattingen!J7</f>
        <v>15590.6666666667</v>
      </c>
      <c r="D7" s="6" t="n">
        <f aca="false">Samenvattingen!K7</f>
        <v>23891.6666666667</v>
      </c>
      <c r="E7" s="6" t="n">
        <f aca="false">Samenvattingen!L7</f>
        <v>20923.1666666667</v>
      </c>
      <c r="F7" s="6" t="n">
        <f aca="false">Samenvattingen!J17</f>
        <v>22498</v>
      </c>
      <c r="G7" s="6" t="n">
        <f aca="false">Samenvattingen!K17</f>
        <v>31989.6666666667</v>
      </c>
      <c r="H7" s="6" t="n">
        <f aca="false">Samenvattingen!L17</f>
        <v>26911.6666666667</v>
      </c>
      <c r="I7" s="6" t="n">
        <f aca="false">Samenvattingen!J27</f>
        <v>43343</v>
      </c>
      <c r="J7" s="6" t="n">
        <f aca="false">Samenvattingen!K27</f>
        <v>52804.3333333333</v>
      </c>
      <c r="K7" s="6" t="n">
        <f aca="false">Samenvattingen!L27</f>
        <v>47834.8333333333</v>
      </c>
      <c r="L7" s="6" t="n">
        <f aca="false">Spelersprofiel!K8</f>
        <v>0.8</v>
      </c>
      <c r="M7" s="6" t="n">
        <f aca="false">Spelersprofiel!L8</f>
        <v>0.699507389162562</v>
      </c>
      <c r="N7" s="6" t="n">
        <f aca="false">Spelersprofiel!M8</f>
        <v>0.402298850574713</v>
      </c>
      <c r="O7" s="6" t="n">
        <f aca="false">Rationaliteit!$N$22</f>
        <v>0.8</v>
      </c>
      <c r="P7" s="6" t="n">
        <f aca="false">Rationaliteit!$N$23</f>
        <v>0.225</v>
      </c>
      <c r="Q7" s="6" t="n">
        <f aca="false">Rationaliteit!$N$24</f>
        <v>0.225</v>
      </c>
      <c r="R7" s="6" t="n">
        <f aca="false">Leereffect!K36</f>
        <v>2.00723721191681</v>
      </c>
    </row>
    <row r="8" customFormat="false" ht="13.8" hidden="false" customHeight="false" outlineLevel="0" collapsed="false">
      <c r="A8" s="0" t="str">
        <f aca="false">Speluitkomsten!$A$67</f>
        <v>BdeBont</v>
      </c>
      <c r="B8" s="0" t="n">
        <v>2</v>
      </c>
      <c r="C8" s="6" t="n">
        <f aca="false">Samenvattingen!J8</f>
        <v>8221.33333333333</v>
      </c>
      <c r="D8" s="6" t="n">
        <f aca="false">Samenvattingen!K8</f>
        <v>24486.6666666667</v>
      </c>
      <c r="E8" s="6" t="n">
        <f aca="false">Samenvattingen!L8</f>
        <v>19094</v>
      </c>
      <c r="F8" s="6" t="n">
        <f aca="false">Samenvattingen!J18</f>
        <v>19339</v>
      </c>
      <c r="G8" s="6" t="n">
        <f aca="false">Samenvattingen!K18</f>
        <v>40850.6666666667</v>
      </c>
      <c r="H8" s="6" t="n">
        <f aca="false">Samenvattingen!L18</f>
        <v>25467</v>
      </c>
      <c r="I8" s="6" t="n">
        <f aca="false">Samenvattingen!J28</f>
        <v>40930.3333333333</v>
      </c>
      <c r="J8" s="6" t="n">
        <f aca="false">Samenvattingen!K28</f>
        <v>49072</v>
      </c>
      <c r="K8" s="6" t="n">
        <f aca="false">Samenvattingen!L28</f>
        <v>44561</v>
      </c>
      <c r="L8" s="6" t="n">
        <f aca="false">Spelersprofiel!K9</f>
        <v>0.8</v>
      </c>
      <c r="M8" s="6" t="n">
        <f aca="false">Spelersprofiel!L9</f>
        <v>0.77832512315271</v>
      </c>
      <c r="N8" s="6" t="n">
        <f aca="false">Spelersprofiel!M9</f>
        <v>0.35632183908046</v>
      </c>
      <c r="O8" s="6" t="n">
        <f aca="false">Rationaliteit!$N$26</f>
        <v>0.758333333333333</v>
      </c>
      <c r="P8" s="6" t="n">
        <f aca="false">Rationaliteit!$N$27</f>
        <v>0.283333333333333</v>
      </c>
      <c r="Q8" s="6" t="n">
        <f aca="false">Rationaliteit!$N$28</f>
        <v>0.308333333333333</v>
      </c>
      <c r="R8" s="6" t="n">
        <f aca="false">Leereffect!K37</f>
        <v>2.23163900236138</v>
      </c>
    </row>
    <row r="9" customFormat="false" ht="13.8" hidden="false" customHeight="false" outlineLevel="0" collapsed="false">
      <c r="A9" s="29" t="s">
        <v>121</v>
      </c>
      <c r="B9" s="26"/>
      <c r="C9" s="27" t="n">
        <f aca="false">CORREL($B2:$B8,C2:C8)</f>
        <v>-0.281368446517</v>
      </c>
      <c r="D9" s="27" t="n">
        <f aca="false">CORREL($B2:$B8,D2:D8)</f>
        <v>-0.0612333460253349</v>
      </c>
      <c r="E9" s="27" t="n">
        <f aca="false">CORREL($B2:$B8,E2:E8)</f>
        <v>-0.178253570450888</v>
      </c>
      <c r="F9" s="27" t="n">
        <f aca="false">CORREL($B2:$B8,F2:F8)</f>
        <v>-0.709861409089952</v>
      </c>
      <c r="G9" s="27" t="n">
        <f aca="false">CORREL($B2:$B8,G2:G8)</f>
        <v>-0.00729282926661146</v>
      </c>
      <c r="H9" s="27" t="n">
        <f aca="false">CORREL($B2:$B8,H2:H8)</f>
        <v>-0.681096682795464</v>
      </c>
      <c r="I9" s="27" t="n">
        <f aca="false">CORREL($B2:$B8,I2:I8)</f>
        <v>-0.78314920739532</v>
      </c>
      <c r="J9" s="27" t="n">
        <f aca="false">CORREL($B2:$B8,J2:J8)</f>
        <v>-0.695391968609497</v>
      </c>
      <c r="K9" s="27" t="n">
        <f aca="false">CORREL($B2:$B8,K2:K8)</f>
        <v>-0.811528186066585</v>
      </c>
      <c r="L9" s="27" t="n">
        <f aca="false">CORREL($B2:$B8,L2:L8)</f>
        <v>-0.253012156852495</v>
      </c>
      <c r="M9" s="27" t="n">
        <f aca="false">CORREL($B2:$B8,M2:M8)</f>
        <v>0.207868582289733</v>
      </c>
      <c r="N9" s="27" t="n">
        <f aca="false">CORREL($B2:$B8,N2:N8)</f>
        <v>-0.315387850148386</v>
      </c>
      <c r="O9" s="27" t="n">
        <f aca="false">CORREL($B2:$B8,O2:O8)</f>
        <v>-0.783261077915318</v>
      </c>
      <c r="P9" s="27" t="n">
        <f aca="false">CORREL($B2:$B8,P2:P8)</f>
        <v>0.844418145915311</v>
      </c>
      <c r="Q9" s="27" t="n">
        <f aca="false">CORREL($B2:$B8,Q2:Q8)</f>
        <v>0.736038370953402</v>
      </c>
      <c r="R9" s="27" t="n">
        <f aca="false">CORREL($B2:$B8,R2:R8)</f>
        <v>0.583061704148944</v>
      </c>
    </row>
    <row r="12" customFormat="false" ht="13.8" hidden="false" customHeight="false" outlineLevel="0" collapsed="false">
      <c r="A12" s="2" t="s">
        <v>122</v>
      </c>
      <c r="B12" s="5" t="s">
        <v>94</v>
      </c>
      <c r="C12" s="5" t="s">
        <v>95</v>
      </c>
      <c r="D12" s="5" t="s">
        <v>96</v>
      </c>
      <c r="E12" s="5" t="s">
        <v>97</v>
      </c>
      <c r="F12" s="5" t="s">
        <v>98</v>
      </c>
      <c r="G12" s="5" t="s">
        <v>99</v>
      </c>
      <c r="H12" s="30" t="s">
        <v>118</v>
      </c>
      <c r="I12" s="30" t="s">
        <v>119</v>
      </c>
      <c r="J12" s="30" t="s">
        <v>120</v>
      </c>
      <c r="K12" s="5" t="s">
        <v>103</v>
      </c>
      <c r="L12" s="5" t="s">
        <v>104</v>
      </c>
      <c r="M12" s="5" t="s">
        <v>105</v>
      </c>
      <c r="N12" s="5" t="s">
        <v>106</v>
      </c>
      <c r="O12" s="5" t="s">
        <v>107</v>
      </c>
      <c r="P12" s="5" t="s">
        <v>108</v>
      </c>
      <c r="Q12" s="2" t="s">
        <v>109</v>
      </c>
    </row>
    <row r="13" customFormat="false" ht="13.8" hidden="false" customHeight="false" outlineLevel="0" collapsed="false">
      <c r="A13" s="0" t="n">
        <v>1</v>
      </c>
      <c r="B13" s="6" t="n">
        <f aca="false">AVERAGEIFS(C$2:C$8,$B$2:$B$8,"=" &amp; $A13)</f>
        <v>15121.6666666667</v>
      </c>
      <c r="C13" s="6" t="n">
        <f aca="false">AVERAGEIFS(D$2:D$8,$B$2:$B$8,"=" &amp; $A13)</f>
        <v>22356.5555555556</v>
      </c>
      <c r="D13" s="6" t="n">
        <f aca="false">AVERAGEIFS(E$2:E$8,$B$2:$B$8,"=" &amp; $A13)</f>
        <v>19159.1574074074</v>
      </c>
      <c r="E13" s="6" t="n">
        <f aca="false">AVERAGEIFS(F$2:F$8,$B$2:$B$8,"=" &amp; $A13)</f>
        <v>24494.3333333333</v>
      </c>
      <c r="F13" s="6" t="n">
        <f aca="false">AVERAGEIFS(G$2:G$8,$B$2:$B$8,"=" &amp; $A13)</f>
        <v>32266.7777777778</v>
      </c>
      <c r="G13" s="6" t="n">
        <f aca="false">AVERAGEIFS(H$2:H$8,$B$2:$B$8,"=" &amp; $A13)</f>
        <v>28410.7037037037</v>
      </c>
      <c r="H13" s="6" t="n">
        <f aca="false">AVERAGEIFS(I$2:I$8,$B$2:$B$8,"=" &amp; $A13)</f>
        <v>44272.8888888889</v>
      </c>
      <c r="I13" s="6" t="n">
        <f aca="false">AVERAGEIFS(J$2:J$8,$B$2:$B$8,"=" &amp; $A13)</f>
        <v>51198.8888888889</v>
      </c>
      <c r="J13" s="6" t="n">
        <f aca="false">AVERAGEIFS(K$2:K$8,$B$2:$B$8,"=" &amp; $A13)</f>
        <v>47569.8611111111</v>
      </c>
      <c r="K13" s="6" t="n">
        <f aca="false">AVERAGEIFS(L$2:L$8,$B$2:$B$8,"=" &amp; $A13)</f>
        <v>0.827586206896552</v>
      </c>
      <c r="L13" s="6" t="n">
        <f aca="false">AVERAGEIFS(M$2:M$8,$B$2:$B$8,"=" &amp; $A13)</f>
        <v>0.697865353037767</v>
      </c>
      <c r="M13" s="6" t="n">
        <f aca="false">AVERAGEIFS(N$2:N$8,$B$2:$B$8,"=" &amp; $A13)</f>
        <v>0.517241379310345</v>
      </c>
      <c r="N13" s="6" t="n">
        <f aca="false">AVERAGEIFS(O$2:O$8,$B$2:$B$8,"=" &amp; $A13)</f>
        <v>0.802314814814815</v>
      </c>
      <c r="O13" s="6" t="n">
        <f aca="false">AVERAGEIFS(P$2:P$8,$B$2:$B$8,"=" &amp; $A13)</f>
        <v>0.227314814814815</v>
      </c>
      <c r="P13" s="6" t="n">
        <f aca="false">AVERAGEIFS(Q$2:Q$8,$B$2:$B$8,"=" &amp; $A13)</f>
        <v>0.212962962962963</v>
      </c>
      <c r="Q13" s="6" t="n">
        <f aca="false">AVERAGEIFS(R$2:R$8,$B$2:$B$8,"=" &amp; $A13)</f>
        <v>1.86667980234288</v>
      </c>
    </row>
    <row r="14" customFormat="false" ht="13.8" hidden="false" customHeight="false" outlineLevel="0" collapsed="false">
      <c r="A14" s="0" t="n">
        <v>2</v>
      </c>
      <c r="B14" s="6" t="n">
        <f aca="false">AVERAGEIFS(C$2:C$8,$B$2:$B$8,"=" &amp; $A14)</f>
        <v>12913.75</v>
      </c>
      <c r="C14" s="6" t="n">
        <f aca="false">AVERAGEIFS(D$2:D$8,$B$2:$B$8,"=" &amp; $A14)</f>
        <v>22095.4166666667</v>
      </c>
      <c r="D14" s="6" t="n">
        <f aca="false">AVERAGEIFS(E$2:E$8,$B$2:$B$8,"=" &amp; $A14)</f>
        <v>18356.0515873016</v>
      </c>
      <c r="E14" s="6" t="n">
        <f aca="false">AVERAGEIFS(F$2:F$8,$B$2:$B$8,"=" &amp; $A14)</f>
        <v>19341.0833333333</v>
      </c>
      <c r="F14" s="6" t="n">
        <f aca="false">AVERAGEIFS(G$2:G$8,$B$2:$B$8,"=" &amp; $A14)</f>
        <v>32191.8333333333</v>
      </c>
      <c r="G14" s="6" t="n">
        <f aca="false">AVERAGEIFS(H$2:H$8,$B$2:$B$8,"=" &amp; $A14)</f>
        <v>23297.1339285714</v>
      </c>
      <c r="H14" s="6" t="n">
        <f aca="false">AVERAGEIFS(I$2:I$8,$B$2:$B$8,"=" &amp; $A14)</f>
        <v>37279.0833333333</v>
      </c>
      <c r="I14" s="6" t="n">
        <f aca="false">AVERAGEIFS(J$2:J$8,$B$2:$B$8,"=" &amp; $A14)</f>
        <v>47268.0833333333</v>
      </c>
      <c r="J14" s="6" t="n">
        <f aca="false">AVERAGEIFS(K$2:K$8,$B$2:$B$8,"=" &amp; $A14)</f>
        <v>41653.185515873</v>
      </c>
      <c r="K14" s="6" t="n">
        <f aca="false">AVERAGEIFS(L$2:L$8,$B$2:$B$8,"=" &amp; $A14)</f>
        <v>0.805172413793103</v>
      </c>
      <c r="L14" s="6" t="n">
        <f aca="false">AVERAGEIFS(M$2:M$8,$B$2:$B$8,"=" &amp; $A14)</f>
        <v>0.720443349753695</v>
      </c>
      <c r="M14" s="6" t="n">
        <f aca="false">AVERAGEIFS(N$2:N$8,$B$2:$B$8,"=" &amp; $A14)</f>
        <v>0.459770114942529</v>
      </c>
      <c r="N14" s="6" t="n">
        <f aca="false">AVERAGEIFS(O$2:O$8,$B$2:$B$8,"=" &amp; $A14)</f>
        <v>0.659126984126984</v>
      </c>
      <c r="O14" s="6" t="n">
        <f aca="false">AVERAGEIFS(P$2:P$8,$B$2:$B$8,"=" &amp; $A14)</f>
        <v>0.397222222222222</v>
      </c>
      <c r="P14" s="6" t="n">
        <f aca="false">AVERAGEIFS(Q$2:Q$8,$B$2:$B$8,"=" &amp; $A14)</f>
        <v>0.346626984126984</v>
      </c>
      <c r="Q14" s="6" t="n">
        <f aca="false">AVERAGEIFS(R$2:R$8,$B$2:$B$8,"=" &amp; $A14)</f>
        <v>2.08423946472705</v>
      </c>
    </row>
    <row r="15" customFormat="false" ht="13.8" hidden="false" customHeight="false" outlineLevel="0" collapsed="false">
      <c r="A15" s="2" t="s">
        <v>121</v>
      </c>
      <c r="B15" s="31" t="n">
        <f aca="false">C9</f>
        <v>-0.281368446517</v>
      </c>
      <c r="C15" s="31" t="n">
        <f aca="false">D9</f>
        <v>-0.0612333460253349</v>
      </c>
      <c r="D15" s="31" t="n">
        <f aca="false">E9</f>
        <v>-0.178253570450888</v>
      </c>
      <c r="E15" s="31" t="n">
        <f aca="false">F9</f>
        <v>-0.709861409089952</v>
      </c>
      <c r="F15" s="31" t="n">
        <f aca="false">G9</f>
        <v>-0.00729282926661146</v>
      </c>
      <c r="G15" s="31" t="n">
        <f aca="false">H9</f>
        <v>-0.681096682795464</v>
      </c>
      <c r="H15" s="31" t="n">
        <f aca="false">I9</f>
        <v>-0.78314920739532</v>
      </c>
      <c r="I15" s="31" t="n">
        <f aca="false">J9</f>
        <v>-0.695391968609497</v>
      </c>
      <c r="J15" s="31" t="n">
        <f aca="false">K9</f>
        <v>-0.811528186066585</v>
      </c>
      <c r="K15" s="31" t="n">
        <f aca="false">L9</f>
        <v>-0.253012156852495</v>
      </c>
      <c r="L15" s="31" t="n">
        <f aca="false">M9</f>
        <v>0.207868582289733</v>
      </c>
      <c r="M15" s="31" t="n">
        <f aca="false">N9</f>
        <v>-0.315387850148386</v>
      </c>
      <c r="N15" s="31" t="n">
        <f aca="false">O9</f>
        <v>-0.783261077915318</v>
      </c>
      <c r="O15" s="31" t="n">
        <f aca="false">P9</f>
        <v>0.844418145915311</v>
      </c>
      <c r="P15" s="31" t="n">
        <f aca="false">Q9</f>
        <v>0.736038370953402</v>
      </c>
      <c r="Q15" s="31" t="n">
        <f aca="false">R9</f>
        <v>0.583061704148944</v>
      </c>
    </row>
    <row r="16" customFormat="false" ht="13.8" hidden="false" customHeight="false" outlineLevel="0" collapsed="false">
      <c r="B16" s="6"/>
      <c r="C16" s="6"/>
      <c r="D16" s="6"/>
      <c r="E16" s="6"/>
      <c r="F16" s="6"/>
      <c r="G16" s="6"/>
      <c r="H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>
      <c r="A20" s="0" t="s">
        <v>123</v>
      </c>
    </row>
    <row r="21" customFormat="false" ht="13.8" hidden="false" customHeight="false" outlineLevel="0" collapsed="false">
      <c r="A21" s="0" t="s">
        <v>124</v>
      </c>
      <c r="B21" s="0" t="s">
        <v>125</v>
      </c>
    </row>
    <row r="22" customFormat="false" ht="15" hidden="false" customHeight="false" outlineLevel="0" collapsed="false">
      <c r="B22" s="0" t="s">
        <v>126</v>
      </c>
    </row>
    <row r="25" customFormat="false" ht="15" hidden="false" customHeight="false" outlineLevel="0" collapsed="false">
      <c r="A25" s="0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0" width="23.4251012145749"/>
    <col collapsed="false" hidden="false" max="16" min="2" style="0" width="12.7125506072875"/>
    <col collapsed="false" hidden="false" max="1025" min="17" style="0" width="8.85425101214575"/>
  </cols>
  <sheetData>
    <row r="1" customFormat="false" ht="13.8" hidden="false" customHeight="false" outlineLevel="0" collapsed="false">
      <c r="A1" s="2" t="s">
        <v>73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  <c r="G1" s="5"/>
      <c r="H1" s="5" t="s">
        <v>133</v>
      </c>
      <c r="I1" s="5" t="s">
        <v>134</v>
      </c>
      <c r="J1" s="5" t="s">
        <v>94</v>
      </c>
      <c r="K1" s="5" t="s">
        <v>95</v>
      </c>
      <c r="L1" s="5" t="s">
        <v>96</v>
      </c>
      <c r="M1" s="5" t="s">
        <v>97</v>
      </c>
      <c r="N1" s="5" t="s">
        <v>98</v>
      </c>
      <c r="O1" s="5" t="s">
        <v>99</v>
      </c>
      <c r="P1" s="5"/>
    </row>
    <row r="2" customFormat="false" ht="13.8" hidden="false" customHeight="false" outlineLevel="0" collapsed="false">
      <c r="A2" s="0" t="str">
        <f aca="false">Speluitkomsten!$A$1</f>
        <v>TU Delft</v>
      </c>
      <c r="B2" s="6" t="n">
        <f aca="false">Spelersprofiel!K3</f>
        <v>0.862068965517241</v>
      </c>
      <c r="C2" s="6" t="n">
        <f aca="false">Spelersprofiel!L3</f>
        <v>0.655172413793103</v>
      </c>
      <c r="D2" s="6" t="n">
        <f aca="false">Spelersprofiel!M3</f>
        <v>0.655172413793104</v>
      </c>
      <c r="E2" s="6" t="n">
        <f aca="false">Rationaliteit!$N$2</f>
        <v>0.827777777777778</v>
      </c>
      <c r="F2" s="6" t="n">
        <f aca="false">Rationaliteit!$N$3</f>
        <v>0.227777777777778</v>
      </c>
      <c r="G2" s="6"/>
      <c r="H2" s="6" t="n">
        <f aca="false">Rationaliteit!$O$2</f>
        <v>0.808333333333333</v>
      </c>
      <c r="I2" s="6" t="n">
        <f aca="false">Rationaliteit!$O$3</f>
        <v>0.258333333333333</v>
      </c>
      <c r="J2" s="6" t="n">
        <f aca="false">Samenvattingen!J2</f>
        <v>13052.3333333333</v>
      </c>
      <c r="K2" s="6" t="n">
        <f aca="false">Samenvattingen!K2</f>
        <v>20039.3333333333</v>
      </c>
      <c r="L2" s="6" t="n">
        <f aca="false">Samenvattingen!L2</f>
        <v>16874.8888888889</v>
      </c>
      <c r="M2" s="6" t="n">
        <f aca="false">Samenvattingen!J12</f>
        <v>25154.6666666667</v>
      </c>
      <c r="N2" s="6" t="n">
        <f aca="false">Samenvattingen!K12</f>
        <v>32441.6666666667</v>
      </c>
      <c r="O2" s="6" t="n">
        <f aca="false">Samenvattingen!L12</f>
        <v>29752.7777777778</v>
      </c>
    </row>
    <row r="3" customFormat="false" ht="13.8" hidden="false" customHeight="false" outlineLevel="0" collapsed="false">
      <c r="A3" s="0" t="str">
        <f aca="false">Speluitkomsten!$A$12</f>
        <v>Almende</v>
      </c>
      <c r="B3" s="6" t="n">
        <f aca="false">Spelersprofiel!K4</f>
        <v>0.737931034482759</v>
      </c>
      <c r="C3" s="6" t="n">
        <f aca="false">Spelersprofiel!L4</f>
        <v>0.660098522167488</v>
      </c>
      <c r="D3" s="6" t="n">
        <f aca="false">Spelersprofiel!M4</f>
        <v>0.540229885057471</v>
      </c>
      <c r="E3" s="6" t="n">
        <f aca="false">Rationaliteit!$N$6</f>
        <v>0.675</v>
      </c>
      <c r="F3" s="6" t="n">
        <f aca="false">Rationaliteit!$N$7</f>
        <v>0.4</v>
      </c>
      <c r="G3" s="6"/>
      <c r="H3" s="6" t="n">
        <f aca="false">Rationaliteit!$O$6</f>
        <v>0.661111111111111</v>
      </c>
      <c r="I3" s="6" t="n">
        <f aca="false">Rationaliteit!$O$7</f>
        <v>0.411111111111111</v>
      </c>
      <c r="J3" s="6" t="n">
        <f aca="false">Samenvattingen!J3</f>
        <v>8157.66666666667</v>
      </c>
      <c r="K3" s="6" t="n">
        <f aca="false">Samenvattingen!K3</f>
        <v>20117.6666666667</v>
      </c>
      <c r="L3" s="6" t="n">
        <f aca="false">Samenvattingen!L3</f>
        <v>14734.6666666667</v>
      </c>
      <c r="M3" s="6" t="n">
        <f aca="false">Samenvattingen!J13</f>
        <v>24032</v>
      </c>
      <c r="N3" s="6" t="n">
        <f aca="false">Samenvattingen!K13</f>
        <v>36651</v>
      </c>
      <c r="O3" s="6" t="n">
        <f aca="false">Samenvattingen!L13</f>
        <v>27770.9166666667</v>
      </c>
    </row>
    <row r="4" customFormat="false" ht="13.8" hidden="false" customHeight="false" outlineLevel="0" collapsed="false">
      <c r="A4" s="0" t="str">
        <f aca="false">Speluitkomsten!$A$23</f>
        <v>Eneco</v>
      </c>
      <c r="B4" s="6" t="n">
        <f aca="false">Spelersprofiel!K5</f>
        <v>0.820689655172414</v>
      </c>
      <c r="C4" s="6" t="n">
        <f aca="false">Spelersprofiel!L5</f>
        <v>0.738916256157635</v>
      </c>
      <c r="D4" s="6" t="n">
        <f aca="false">Spelersprofiel!M5</f>
        <v>0.494252873563218</v>
      </c>
      <c r="E4" s="6" t="n">
        <f aca="false">Rationaliteit!$N$10</f>
        <v>0.779166666666667</v>
      </c>
      <c r="F4" s="6" t="n">
        <f aca="false">Rationaliteit!$N$11</f>
        <v>0.229166666666667</v>
      </c>
      <c r="G4" s="6"/>
      <c r="H4" s="6" t="n">
        <f aca="false">Rationaliteit!$O$10</f>
        <v>0.772222222222222</v>
      </c>
      <c r="I4" s="6" t="n">
        <f aca="false">Rationaliteit!$O$11</f>
        <v>0.255555555555555</v>
      </c>
      <c r="J4" s="6" t="n">
        <f aca="false">Samenvattingen!J4</f>
        <v>16722</v>
      </c>
      <c r="K4" s="6" t="n">
        <f aca="false">Samenvattingen!K4</f>
        <v>23138.6666666667</v>
      </c>
      <c r="L4" s="6" t="n">
        <f aca="false">Samenvattingen!L4</f>
        <v>19679.4166666667</v>
      </c>
      <c r="M4" s="6" t="n">
        <f aca="false">Samenvattingen!J14</f>
        <v>25830.3333333333</v>
      </c>
      <c r="N4" s="6" t="n">
        <f aca="false">Samenvattingen!K14</f>
        <v>32369</v>
      </c>
      <c r="O4" s="6" t="n">
        <f aca="false">Samenvattingen!L14</f>
        <v>28567.6666666667</v>
      </c>
    </row>
    <row r="5" customFormat="false" ht="13.8" hidden="false" customHeight="false" outlineLevel="0" collapsed="false">
      <c r="A5" s="0" t="str">
        <f aca="false">Speluitkomsten!$A$34</f>
        <v>RWS 21-11</v>
      </c>
      <c r="B5" s="6" t="n">
        <f aca="false">Spelersprofiel!K6</f>
        <v>0.8</v>
      </c>
      <c r="C5" s="6" t="n">
        <f aca="false">Spelersprofiel!L6</f>
        <v>0.788177339901478</v>
      </c>
      <c r="D5" s="6" t="n">
        <f aca="false">Spelersprofiel!M6</f>
        <v>0.494252873563218</v>
      </c>
      <c r="E5" s="6" t="n">
        <f aca="false">Rationaliteit!$N$14</f>
        <v>0.555555555555555</v>
      </c>
      <c r="F5" s="6" t="n">
        <f aca="false">Rationaliteit!$N$15</f>
        <v>0.472222222222222</v>
      </c>
      <c r="G5" s="6"/>
      <c r="H5" s="6" t="n">
        <f aca="false">Rationaliteit!$O$14</f>
        <v>0.583333333333333</v>
      </c>
      <c r="I5" s="6" t="n">
        <f aca="false">Rationaliteit!$O$15</f>
        <v>0.433333333333333</v>
      </c>
      <c r="J5" s="6" t="n">
        <f aca="false">Samenvattingen!J5</f>
        <v>16981</v>
      </c>
      <c r="K5" s="6" t="n">
        <f aca="false">Samenvattingen!K5</f>
        <v>19338.3333333333</v>
      </c>
      <c r="L5" s="6" t="n">
        <f aca="false">Samenvattingen!L5</f>
        <v>17890.4444444444</v>
      </c>
      <c r="M5" s="6" t="n">
        <f aca="false">Samenvattingen!J15</f>
        <v>15321</v>
      </c>
      <c r="N5" s="6" t="n">
        <f aca="false">Samenvattingen!K15</f>
        <v>25704</v>
      </c>
      <c r="O5" s="6" t="n">
        <f aca="false">Samenvattingen!L15</f>
        <v>19290</v>
      </c>
    </row>
    <row r="6" customFormat="false" ht="13.8" hidden="false" customHeight="false" outlineLevel="0" collapsed="false">
      <c r="A6" s="0" t="str">
        <f aca="false">Speluitkomsten!$A$45</f>
        <v>RWS 18-12</v>
      </c>
      <c r="B6" s="6" t="n">
        <f aca="false">Spelersprofiel!K7</f>
        <v>0.882758620689655</v>
      </c>
      <c r="C6" s="6" t="n">
        <f aca="false">Spelersprofiel!L7</f>
        <v>0.655172413793103</v>
      </c>
      <c r="D6" s="6" t="n">
        <f aca="false">Spelersprofiel!M7</f>
        <v>0.448275862068966</v>
      </c>
      <c r="E6" s="6" t="n">
        <f aca="false">Rationaliteit!$N$18</f>
        <v>0.647619047619047</v>
      </c>
      <c r="F6" s="6" t="n">
        <f aca="false">Rationaliteit!$N$19</f>
        <v>0.433333333333333</v>
      </c>
      <c r="G6" s="6"/>
      <c r="H6" s="6" t="n">
        <f aca="false">Rationaliteit!$O$18</f>
        <v>0.625</v>
      </c>
      <c r="I6" s="6" t="n">
        <f aca="false">Rationaliteit!$O$19</f>
        <v>0.458333333333333</v>
      </c>
      <c r="J6" s="6" t="n">
        <f aca="false">Samenvattingen!J6</f>
        <v>18295</v>
      </c>
      <c r="K6" s="6" t="n">
        <f aca="false">Samenvattingen!K6</f>
        <v>24439</v>
      </c>
      <c r="L6" s="6" t="n">
        <f aca="false">Samenvattingen!L6</f>
        <v>21705.0952380952</v>
      </c>
      <c r="M6" s="6" t="n">
        <f aca="false">Samenvattingen!J16</f>
        <v>18672.3333333333</v>
      </c>
      <c r="N6" s="6" t="n">
        <f aca="false">Samenvattingen!K16</f>
        <v>25561.6666666667</v>
      </c>
      <c r="O6" s="6" t="n">
        <f aca="false">Samenvattingen!L16</f>
        <v>20660.619047619</v>
      </c>
    </row>
    <row r="7" customFormat="false" ht="13.8" hidden="false" customHeight="false" outlineLevel="0" collapsed="false">
      <c r="A7" s="0" t="str">
        <f aca="false">Speluitkomsten!$A$56</f>
        <v>TopTech</v>
      </c>
      <c r="B7" s="6" t="n">
        <f aca="false">Spelersprofiel!K8</f>
        <v>0.8</v>
      </c>
      <c r="C7" s="6" t="n">
        <f aca="false">Spelersprofiel!L8</f>
        <v>0.699507389162562</v>
      </c>
      <c r="D7" s="6" t="n">
        <f aca="false">Spelersprofiel!M8</f>
        <v>0.402298850574713</v>
      </c>
      <c r="E7" s="6" t="n">
        <f aca="false">Rationaliteit!$N$22</f>
        <v>0.8</v>
      </c>
      <c r="F7" s="6" t="n">
        <f aca="false">Rationaliteit!$N$23</f>
        <v>0.225</v>
      </c>
      <c r="G7" s="6"/>
      <c r="H7" s="6" t="n">
        <f aca="false">Rationaliteit!$O$22</f>
        <v>0.772222222222222</v>
      </c>
      <c r="I7" s="6" t="n">
        <f aca="false">Rationaliteit!$O$23</f>
        <v>0.255555555555555</v>
      </c>
      <c r="J7" s="6" t="n">
        <f aca="false">Samenvattingen!J7</f>
        <v>15590.6666666667</v>
      </c>
      <c r="K7" s="6" t="n">
        <f aca="false">Samenvattingen!K7</f>
        <v>23891.6666666667</v>
      </c>
      <c r="L7" s="6" t="n">
        <f aca="false">Samenvattingen!L7</f>
        <v>20923.1666666667</v>
      </c>
      <c r="M7" s="6" t="n">
        <f aca="false">Samenvattingen!J17</f>
        <v>22498</v>
      </c>
      <c r="N7" s="6" t="n">
        <f aca="false">Samenvattingen!K17</f>
        <v>31989.6666666667</v>
      </c>
      <c r="O7" s="6" t="n">
        <f aca="false">Samenvattingen!L17</f>
        <v>26911.6666666667</v>
      </c>
    </row>
    <row r="8" customFormat="false" ht="13.8" hidden="false" customHeight="false" outlineLevel="0" collapsed="false">
      <c r="A8" s="0" t="str">
        <f aca="false">Speluitkomsten!$A$67</f>
        <v>BdeBont</v>
      </c>
      <c r="B8" s="6" t="n">
        <f aca="false">Spelersprofiel!K9</f>
        <v>0.8</v>
      </c>
      <c r="C8" s="6" t="n">
        <f aca="false">Spelersprofiel!L9</f>
        <v>0.77832512315271</v>
      </c>
      <c r="D8" s="6" t="n">
        <f aca="false">Spelersprofiel!M9</f>
        <v>0.35632183908046</v>
      </c>
      <c r="E8" s="6" t="n">
        <f aca="false">Rationaliteit!$N$26</f>
        <v>0.758333333333333</v>
      </c>
      <c r="F8" s="6" t="n">
        <f aca="false">Rationaliteit!$N$27</f>
        <v>0.283333333333333</v>
      </c>
      <c r="G8" s="6"/>
      <c r="H8" s="6" t="n">
        <f aca="false">Rationaliteit!$O$26</f>
        <v>0.772222222222222</v>
      </c>
      <c r="I8" s="6" t="n">
        <f aca="false">Rationaliteit!$O$27</f>
        <v>0.272222222222222</v>
      </c>
      <c r="J8" s="6" t="n">
        <f aca="false">Samenvattingen!J8</f>
        <v>8221.33333333333</v>
      </c>
      <c r="K8" s="6" t="n">
        <f aca="false">Samenvattingen!K8</f>
        <v>24486.6666666667</v>
      </c>
      <c r="L8" s="6" t="n">
        <f aca="false">Samenvattingen!L8</f>
        <v>19094</v>
      </c>
      <c r="M8" s="6" t="n">
        <f aca="false">Samenvattingen!J18</f>
        <v>19339</v>
      </c>
      <c r="N8" s="6" t="n">
        <f aca="false">Samenvattingen!K18</f>
        <v>40850.6666666667</v>
      </c>
      <c r="O8" s="6" t="n">
        <f aca="false">Samenvattingen!L18</f>
        <v>25467</v>
      </c>
    </row>
    <row r="10" customFormat="false" ht="13.8" hidden="false" customHeight="false" outlineLevel="0" collapsed="false">
      <c r="A10" s="2" t="s">
        <v>121</v>
      </c>
      <c r="B10" s="32" t="n">
        <f aca="false">CORREL(B2:B8,K2:K8)</f>
        <v>0.30741354709075</v>
      </c>
      <c r="C10" s="32" t="n">
        <f aca="false">CORREL(C2:C8,M2:M8)</f>
        <v>-0.508922931554962</v>
      </c>
      <c r="D10" s="32" t="n">
        <f aca="false">CORREL(D2:D8,N2:N8)</f>
        <v>-0.19421181930926</v>
      </c>
      <c r="E10" s="32" t="n">
        <f aca="false">CORREL(E2:E8,K2:K8)</f>
        <v>0.335100221172129</v>
      </c>
      <c r="F10" s="32" t="n">
        <f aca="false">CORREL(F2:F8,M2:M8)</f>
        <v>-0.721216625706166</v>
      </c>
      <c r="G10" s="32"/>
      <c r="H10" s="32" t="n">
        <f aca="false">CORREL(H2:H8,K2:K8)</f>
        <v>0.303852919268492</v>
      </c>
      <c r="I10" s="32" t="n">
        <f aca="false">CORREL(I2:I8,M2:M8)</f>
        <v>-0.607804352485951</v>
      </c>
    </row>
    <row r="28" customFormat="false" ht="13.8" hidden="false" customHeight="false" outlineLevel="0" collapsed="false">
      <c r="A28" s="0" t="s">
        <v>135</v>
      </c>
    </row>
    <row r="29" customFormat="false" ht="13.8" hidden="false" customHeight="false" outlineLevel="0" collapsed="false">
      <c r="A29" s="0" t="n">
        <v>1</v>
      </c>
      <c r="B29" s="0" t="s">
        <v>136</v>
      </c>
    </row>
    <row r="30" customFormat="false" ht="13.8" hidden="false" customHeight="false" outlineLevel="0" collapsed="false">
      <c r="A30" s="0" t="n">
        <v>2</v>
      </c>
      <c r="B30" s="0" t="s">
        <v>137</v>
      </c>
    </row>
    <row r="38" customFormat="false" ht="13.8" hidden="false" customHeight="false" outlineLevel="0" collapsed="false">
      <c r="A38" s="0" t="s">
        <v>138</v>
      </c>
    </row>
    <row r="39" customFormat="false" ht="13.8" hidden="false" customHeight="false" outlineLevel="0" collapsed="false">
      <c r="A39" s="0" t="n">
        <v>1</v>
      </c>
      <c r="B39" s="0" t="s">
        <v>139</v>
      </c>
    </row>
    <row r="40" customFormat="false" ht="13.8" hidden="false" customHeight="false" outlineLevel="0" collapsed="false">
      <c r="A40" s="0" t="n">
        <v>2</v>
      </c>
      <c r="B40" s="0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80" zoomScaleNormal="80" zoomScalePageLayoutView="100" workbookViewId="0">
      <selection pane="topLeft" activeCell="J6" activeCellId="0" sqref="J6"/>
    </sheetView>
  </sheetViews>
  <sheetFormatPr defaultRowHeight="15"/>
  <cols>
    <col collapsed="false" hidden="false" max="1" min="1" style="0" width="21.8542510121457"/>
    <col collapsed="false" hidden="false" max="1025" min="2" style="0" width="8.85425101214575"/>
  </cols>
  <sheetData>
    <row r="1" customFormat="false" ht="15" hidden="false" customHeight="false" outlineLevel="0" collapsed="false">
      <c r="A1" s="2" t="s">
        <v>73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</row>
    <row r="2" customFormat="false" ht="15" hidden="false" customHeight="false" outlineLevel="0" collapsed="false">
      <c r="A2" s="0" t="str">
        <f aca="false">Speluitkomsten!$A$1</f>
        <v>TU Delft</v>
      </c>
      <c r="B2" s="0" t="s">
        <v>141</v>
      </c>
      <c r="C2" s="6" t="n">
        <f aca="false">Rationaliteit!G5</f>
        <v>2.5</v>
      </c>
      <c r="D2" s="6" t="n">
        <f aca="false">Rationaliteit!H5</f>
        <v>4</v>
      </c>
      <c r="E2" s="6" t="n">
        <f aca="false">Rationaliteit!I5</f>
        <v>5.2</v>
      </c>
      <c r="F2" s="6"/>
      <c r="G2" s="6"/>
      <c r="H2" s="6"/>
    </row>
    <row r="3" customFormat="false" ht="15" hidden="false" customHeight="false" outlineLevel="0" collapsed="false">
      <c r="B3" s="0" t="s">
        <v>5</v>
      </c>
      <c r="C3" s="6" t="n">
        <f aca="false">Samenvattingen!B2</f>
        <v>13052.3333333333</v>
      </c>
      <c r="D3" s="6" t="n">
        <f aca="false">Samenvattingen!C2</f>
        <v>17533</v>
      </c>
      <c r="E3" s="6" t="n">
        <f aca="false">Samenvattingen!D2</f>
        <v>20039.3333333333</v>
      </c>
    </row>
    <row r="4" customFormat="false" ht="15" hidden="false" customHeight="false" outlineLevel="0" collapsed="false">
      <c r="B4" s="0" t="s">
        <v>6</v>
      </c>
      <c r="C4" s="6" t="n">
        <f aca="false">Samenvattingen!B12</f>
        <v>32441.6666666667</v>
      </c>
      <c r="D4" s="6" t="n">
        <f aca="false">Samenvattingen!C12</f>
        <v>25154.6666666667</v>
      </c>
      <c r="E4" s="6" t="n">
        <f aca="false">Samenvattingen!D12</f>
        <v>31662</v>
      </c>
    </row>
    <row r="5" customFormat="false" ht="15" hidden="false" customHeight="false" outlineLevel="0" collapsed="false">
      <c r="A5" s="0" t="str">
        <f aca="false">Speluitkomsten!$A$12</f>
        <v>Almende</v>
      </c>
      <c r="B5" s="0" t="s">
        <v>141</v>
      </c>
      <c r="C5" s="6" t="n">
        <f aca="false">Rationaliteit!G9</f>
        <v>1.46153846153846</v>
      </c>
      <c r="D5" s="6" t="n">
        <f aca="false">Rationaliteit!H9</f>
        <v>1.46153846153846</v>
      </c>
      <c r="E5" s="6" t="n">
        <f aca="false">Rationaliteit!I9</f>
        <v>1.95454545454545</v>
      </c>
      <c r="F5" s="6" t="n">
        <f aca="false">Rationaliteit!J9</f>
        <v>1.95454545454545</v>
      </c>
    </row>
    <row r="6" customFormat="false" ht="15" hidden="false" customHeight="false" outlineLevel="0" collapsed="false">
      <c r="B6" s="0" t="s">
        <v>5</v>
      </c>
      <c r="C6" s="6" t="n">
        <f aca="false">Samenvattingen!B3</f>
        <v>8157.66666666667</v>
      </c>
      <c r="D6" s="6" t="n">
        <f aca="false">Samenvattingen!C3</f>
        <v>12464.3333333333</v>
      </c>
      <c r="E6" s="6" t="n">
        <f aca="false">Samenvattingen!D3</f>
        <v>18199</v>
      </c>
      <c r="F6" s="6" t="n">
        <f aca="false">Samenvattingen!E3</f>
        <v>20117.6666666667</v>
      </c>
    </row>
    <row r="7" customFormat="false" ht="15" hidden="false" customHeight="false" outlineLevel="0" collapsed="false">
      <c r="B7" s="0" t="s">
        <v>6</v>
      </c>
      <c r="C7" s="6" t="n">
        <f aca="false">Samenvattingen!B13</f>
        <v>36651</v>
      </c>
      <c r="D7" s="6" t="n">
        <f aca="false">Samenvattingen!C13</f>
        <v>24032</v>
      </c>
      <c r="E7" s="6" t="n">
        <f aca="false">Samenvattingen!D13</f>
        <v>25561</v>
      </c>
      <c r="F7" s="6" t="n">
        <f aca="false">Samenvattingen!E13</f>
        <v>24839.6666666667</v>
      </c>
    </row>
    <row r="8" customFormat="false" ht="15" hidden="false" customHeight="false" outlineLevel="0" collapsed="false">
      <c r="A8" s="0" t="str">
        <f aca="false">Speluitkomsten!$A$23</f>
        <v>Eneco</v>
      </c>
      <c r="B8" s="0" t="s">
        <v>141</v>
      </c>
      <c r="C8" s="6" t="n">
        <f aca="false">Rationaliteit!G13</f>
        <v>2.5</v>
      </c>
      <c r="D8" s="6" t="n">
        <f aca="false">Rationaliteit!H13</f>
        <v>2.5</v>
      </c>
      <c r="E8" s="6" t="n">
        <f aca="false">Rationaliteit!I13</f>
        <v>4.9</v>
      </c>
      <c r="F8" s="6" t="n">
        <f aca="false">Rationaliteit!J13</f>
        <v>5.33333333333333</v>
      </c>
    </row>
    <row r="9" customFormat="false" ht="15" hidden="false" customHeight="false" outlineLevel="0" collapsed="false">
      <c r="B9" s="0" t="s">
        <v>5</v>
      </c>
      <c r="C9" s="6" t="n">
        <f aca="false">Samenvattingen!B4</f>
        <v>16722</v>
      </c>
      <c r="D9" s="6" t="n">
        <f aca="false">Samenvattingen!C4</f>
        <v>18537</v>
      </c>
      <c r="E9" s="6" t="n">
        <f aca="false">Samenvattingen!D4</f>
        <v>20320</v>
      </c>
      <c r="F9" s="6" t="n">
        <f aca="false">Samenvattingen!E4</f>
        <v>23138.6666666667</v>
      </c>
    </row>
    <row r="10" customFormat="false" ht="15" hidden="false" customHeight="false" outlineLevel="0" collapsed="false">
      <c r="B10" s="0" t="s">
        <v>6</v>
      </c>
      <c r="C10" s="6" t="n">
        <f aca="false">Samenvattingen!B14</f>
        <v>32369</v>
      </c>
      <c r="D10" s="6" t="n">
        <f aca="false">Samenvattingen!C14</f>
        <v>29603.3333333333</v>
      </c>
      <c r="E10" s="6" t="n">
        <f aca="false">Samenvattingen!D14</f>
        <v>26468</v>
      </c>
      <c r="F10" s="6" t="n">
        <f aca="false">Samenvattingen!E14</f>
        <v>25830.3333333333</v>
      </c>
    </row>
    <row r="11" customFormat="false" ht="15" hidden="false" customHeight="false" outlineLevel="0" collapsed="false">
      <c r="A11" s="0" t="str">
        <f aca="false">Speluitkomsten!$A$34</f>
        <v>RWS 21-11</v>
      </c>
      <c r="B11" s="0" t="s">
        <v>141</v>
      </c>
      <c r="C11" s="6" t="n">
        <f aca="false">Rationaliteit!G17</f>
        <v>2.6875</v>
      </c>
      <c r="D11" s="6" t="n">
        <f aca="false">Rationaliteit!H17</f>
        <v>0.75</v>
      </c>
      <c r="E11" s="6" t="n">
        <f aca="false">Rationaliteit!I17</f>
        <v>0.909090909090909</v>
      </c>
    </row>
    <row r="12" customFormat="false" ht="15" hidden="false" customHeight="false" outlineLevel="0" collapsed="false">
      <c r="B12" s="0" t="s">
        <v>5</v>
      </c>
      <c r="C12" s="6" t="n">
        <f aca="false">Samenvattingen!B5</f>
        <v>19338.3333333333</v>
      </c>
      <c r="D12" s="6" t="n">
        <f aca="false">Samenvattingen!C5</f>
        <v>16981</v>
      </c>
      <c r="E12" s="6" t="n">
        <f aca="false">Samenvattingen!D5</f>
        <v>17352</v>
      </c>
    </row>
    <row r="13" customFormat="false" ht="15" hidden="false" customHeight="false" outlineLevel="0" collapsed="false">
      <c r="B13" s="0" t="s">
        <v>6</v>
      </c>
      <c r="C13" s="6" t="n">
        <f aca="false">Samenvattingen!B15</f>
        <v>25704</v>
      </c>
      <c r="D13" s="6" t="n">
        <f aca="false">Samenvattingen!C15</f>
        <v>15321</v>
      </c>
      <c r="E13" s="6" t="n">
        <f aca="false">Samenvattingen!D15</f>
        <v>16845</v>
      </c>
    </row>
    <row r="14" customFormat="false" ht="15" hidden="false" customHeight="false" outlineLevel="0" collapsed="false">
      <c r="A14" s="0" t="str">
        <f aca="false">Speluitkomsten!$A$45</f>
        <v>RWS 18-12</v>
      </c>
      <c r="B14" s="0" t="s">
        <v>141</v>
      </c>
      <c r="C14" s="6" t="n">
        <f aca="false">Rationaliteit!G21</f>
        <v>1.21428571428571</v>
      </c>
      <c r="D14" s="6" t="n">
        <f aca="false">Rationaliteit!H21</f>
        <v>1.20689655172414</v>
      </c>
      <c r="E14" s="6" t="n">
        <f aca="false">Rationaliteit!I21</f>
        <v>1.2</v>
      </c>
      <c r="F14" s="6" t="n">
        <f aca="false">Rationaliteit!J21</f>
        <v>1.44444444444444</v>
      </c>
      <c r="G14" s="6" t="n">
        <f aca="false">Rationaliteit!K21</f>
        <v>1.44444444444444</v>
      </c>
      <c r="H14" s="6" t="n">
        <f aca="false">Rationaliteit!L21</f>
        <v>1.75</v>
      </c>
      <c r="I14" s="6" t="n">
        <f aca="false">Rationaliteit!M21</f>
        <v>2.76470588235294</v>
      </c>
    </row>
    <row r="15" customFormat="false" ht="15" hidden="false" customHeight="false" outlineLevel="0" collapsed="false">
      <c r="B15" s="0" t="s">
        <v>5</v>
      </c>
      <c r="C15" s="6" t="n">
        <f aca="false">Samenvattingen!B6</f>
        <v>18295</v>
      </c>
      <c r="D15" s="6" t="n">
        <f aca="false">Samenvattingen!C6</f>
        <v>19964.3333333333</v>
      </c>
      <c r="E15" s="6" t="n">
        <f aca="false">Samenvattingen!D6</f>
        <v>21026</v>
      </c>
      <c r="F15" s="6" t="n">
        <f aca="false">Samenvattingen!E6</f>
        <v>22603</v>
      </c>
      <c r="G15" s="6" t="n">
        <f aca="false">Samenvattingen!F6</f>
        <v>22518.3333333333</v>
      </c>
      <c r="H15" s="6" t="n">
        <f aca="false">Samenvattingen!G6</f>
        <v>23090</v>
      </c>
      <c r="I15" s="6" t="n">
        <f aca="false">Samenvattingen!H6</f>
        <v>24439</v>
      </c>
    </row>
    <row r="16" customFormat="false" ht="15" hidden="false" customHeight="false" outlineLevel="0" collapsed="false">
      <c r="B16" s="0" t="s">
        <v>6</v>
      </c>
      <c r="C16" s="6" t="n">
        <f aca="false">Samenvattingen!B16</f>
        <v>22146.3333333333</v>
      </c>
      <c r="D16" s="6" t="n">
        <f aca="false">Samenvattingen!C16</f>
        <v>19423.3333333333</v>
      </c>
      <c r="E16" s="6" t="n">
        <f aca="false">Samenvattingen!D16</f>
        <v>18672.3333333333</v>
      </c>
      <c r="F16" s="6" t="n">
        <f aca="false">Samenvattingen!E16</f>
        <v>19041</v>
      </c>
      <c r="G16" s="6" t="n">
        <f aca="false">Samenvattingen!F16</f>
        <v>19422.3333333333</v>
      </c>
      <c r="H16" s="6" t="n">
        <f aca="false">Samenvattingen!G16</f>
        <v>20357.3333333333</v>
      </c>
      <c r="I16" s="6" t="n">
        <f aca="false">Samenvattingen!H16</f>
        <v>25561.6666666667</v>
      </c>
    </row>
    <row r="17" customFormat="false" ht="15" hidden="false" customHeight="false" outlineLevel="0" collapsed="false">
      <c r="A17" s="0" t="str">
        <f aca="false">Speluitkomsten!$A$56</f>
        <v>TopTech</v>
      </c>
      <c r="B17" s="0" t="s">
        <v>141</v>
      </c>
      <c r="C17" s="6" t="n">
        <f aca="false">Rationaliteit!G25</f>
        <v>3</v>
      </c>
      <c r="D17" s="6" t="n">
        <f aca="false">Rationaliteit!H25</f>
        <v>2.875</v>
      </c>
      <c r="E17" s="6" t="n">
        <f aca="false">Rationaliteit!I25</f>
        <v>3.2</v>
      </c>
      <c r="F17" s="6" t="n">
        <f aca="false">Rationaliteit!J25</f>
        <v>6.625</v>
      </c>
    </row>
    <row r="18" customFormat="false" ht="15" hidden="false" customHeight="false" outlineLevel="0" collapsed="false">
      <c r="B18" s="0" t="s">
        <v>5</v>
      </c>
      <c r="C18" s="6" t="n">
        <f aca="false">Samenvattingen!B7</f>
        <v>15590.6666666667</v>
      </c>
      <c r="D18" s="6" t="n">
        <f aca="false">Samenvattingen!C7</f>
        <v>20845</v>
      </c>
      <c r="E18" s="6" t="n">
        <f aca="false">Samenvattingen!D7</f>
        <v>23891.6666666667</v>
      </c>
      <c r="F18" s="6" t="n">
        <f aca="false">Samenvattingen!E7</f>
        <v>23365.3333333333</v>
      </c>
      <c r="G18" s="6"/>
      <c r="H18" s="6"/>
      <c r="I18" s="6"/>
    </row>
    <row r="19" customFormat="false" ht="15" hidden="false" customHeight="false" outlineLevel="0" collapsed="false">
      <c r="B19" s="0" t="s">
        <v>6</v>
      </c>
      <c r="C19" s="6" t="n">
        <f aca="false">Samenvattingen!B17</f>
        <v>31989.6666666667</v>
      </c>
      <c r="D19" s="6" t="n">
        <f aca="false">Samenvattingen!C17</f>
        <v>22498</v>
      </c>
      <c r="E19" s="6" t="n">
        <f aca="false">Samenvattingen!D17</f>
        <v>23720</v>
      </c>
      <c r="F19" s="6" t="n">
        <f aca="false">Samenvattingen!E17</f>
        <v>29439</v>
      </c>
      <c r="G19" s="6"/>
      <c r="H19" s="6"/>
      <c r="I19" s="6"/>
    </row>
    <row r="20" customFormat="false" ht="15" hidden="false" customHeight="false" outlineLevel="0" collapsed="false">
      <c r="A20" s="0" t="str">
        <f aca="false">Speluitkomsten!$A$67</f>
        <v>BdeBont</v>
      </c>
      <c r="B20" s="0" t="s">
        <v>141</v>
      </c>
      <c r="C20" s="6" t="n">
        <f aca="false">Rationaliteit!G29</f>
        <v>4.25</v>
      </c>
      <c r="D20" s="6" t="n">
        <f aca="false">Rationaliteit!H29</f>
        <v>2.2</v>
      </c>
      <c r="E20" s="6" t="n">
        <f aca="false">Rationaliteit!I29</f>
        <v>2.58823529411765</v>
      </c>
      <c r="F20" s="6" t="n">
        <f aca="false">Rationaliteit!J29</f>
        <v>2.26315789473684</v>
      </c>
    </row>
    <row r="21" customFormat="false" ht="15" hidden="false" customHeight="false" outlineLevel="0" collapsed="false">
      <c r="B21" s="0" t="s">
        <v>5</v>
      </c>
      <c r="C21" s="6" t="n">
        <f aca="false">Samenvattingen!B8</f>
        <v>8221.33333333333</v>
      </c>
      <c r="D21" s="6" t="n">
        <f aca="false">Samenvattingen!C8</f>
        <v>19849.3333333333</v>
      </c>
      <c r="E21" s="6" t="n">
        <f aca="false">Samenvattingen!D8</f>
        <v>24486.6666666667</v>
      </c>
      <c r="F21" s="6" t="n">
        <f aca="false">Samenvattingen!E8</f>
        <v>23818.6666666667</v>
      </c>
      <c r="G21" s="6"/>
      <c r="H21" s="6"/>
      <c r="I21" s="6"/>
    </row>
    <row r="22" customFormat="false" ht="15" hidden="false" customHeight="false" outlineLevel="0" collapsed="false">
      <c r="B22" s="0" t="s">
        <v>6</v>
      </c>
      <c r="C22" s="6" t="n">
        <f aca="false">Samenvattingen!B18</f>
        <v>40850.6666666667</v>
      </c>
      <c r="D22" s="6" t="n">
        <f aca="false">Samenvattingen!C18</f>
        <v>21081</v>
      </c>
      <c r="E22" s="6" t="n">
        <f aca="false">Samenvattingen!D18</f>
        <v>20597.3333333333</v>
      </c>
      <c r="F22" s="6" t="n">
        <f aca="false">Samenvattingen!E18</f>
        <v>19339</v>
      </c>
      <c r="G22" s="6"/>
      <c r="H22" s="6"/>
      <c r="I22" s="6"/>
    </row>
    <row r="26" customFormat="false" ht="15" hidden="false" customHeight="false" outlineLevel="0" collapsed="false">
      <c r="A26" s="2" t="s">
        <v>142</v>
      </c>
    </row>
    <row r="27" customFormat="false" ht="15" hidden="false" customHeight="false" outlineLevel="0" collapsed="false">
      <c r="B27" s="0" t="s">
        <v>141</v>
      </c>
      <c r="C27" s="0" t="s">
        <v>143</v>
      </c>
    </row>
    <row r="31" customFormat="false" ht="15" hidden="false" customHeight="false" outlineLevel="0" collapsed="false">
      <c r="A31" s="0" t="s">
        <v>144</v>
      </c>
    </row>
    <row r="32" customFormat="false" ht="15" hidden="false" customHeight="false" outlineLevel="0" collapsed="false">
      <c r="A32" s="0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16.2834008097166"/>
    <col collapsed="false" hidden="false" max="2" min="2" style="0" width="13.5668016194332"/>
    <col collapsed="false" hidden="false" max="5" min="3" style="0" width="10.2834008097166"/>
    <col collapsed="false" hidden="false" max="9" min="6" style="0" width="9.2834008097166"/>
    <col collapsed="false" hidden="false" max="10" min="10" style="2" width="9.1417004048583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73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0"/>
    </row>
    <row r="2" customFormat="false" ht="15" hidden="false" customHeight="false" outlineLevel="0" collapsed="false">
      <c r="A2" s="0" t="str">
        <f aca="false">Speluitkomsten!$A$1</f>
        <v>TU Delft</v>
      </c>
      <c r="B2" s="0" t="s">
        <v>146</v>
      </c>
      <c r="C2" s="6" t="n">
        <f aca="false">Teamprofiel!$D$9</f>
        <v>0.25</v>
      </c>
      <c r="D2" s="6" t="n">
        <f aca="false">Teamprofiel!$H$9</f>
        <v>0.15</v>
      </c>
      <c r="E2" s="6" t="n">
        <f aca="false">Teamprofiel!$L$9</f>
        <v>0.166666666666667</v>
      </c>
      <c r="F2" s="6"/>
      <c r="G2" s="6"/>
      <c r="H2" s="6"/>
      <c r="I2" s="6"/>
      <c r="J2" s="0"/>
    </row>
    <row r="3" customFormat="false" ht="15" hidden="false" customHeight="false" outlineLevel="0" collapsed="false">
      <c r="B3" s="0" t="s">
        <v>147</v>
      </c>
      <c r="C3" s="6" t="n">
        <f aca="false">-Speluitkomsten!$C$9+C4</f>
        <v>34933</v>
      </c>
      <c r="D3" s="6" t="n">
        <f aca="false">-Speluitkomsten!$K$9+D4</f>
        <v>42755</v>
      </c>
      <c r="E3" s="6" t="n">
        <f aca="false">-Speluitkomsten!$S$9+E4</f>
        <v>42794</v>
      </c>
      <c r="F3" s="6"/>
      <c r="G3" s="6"/>
      <c r="H3" s="6"/>
      <c r="I3" s="6"/>
      <c r="J3" s="2" t="n">
        <f aca="false">CORREL(C2:I2,C3:I3)</f>
        <v>-0.987150048978911</v>
      </c>
    </row>
    <row r="4" customFormat="false" ht="15" hidden="false" customHeight="false" outlineLevel="0" collapsed="false">
      <c r="B4" s="0" t="s">
        <v>148</v>
      </c>
      <c r="C4" s="6" t="n">
        <f aca="false">Speluitkomsten!$G$9</f>
        <v>8600</v>
      </c>
      <c r="D4" s="6" t="n">
        <f aca="false">Speluitkomsten!$O$9</f>
        <v>11630</v>
      </c>
      <c r="E4" s="6" t="n">
        <f aca="false">Speluitkomsten!$W$9</f>
        <v>12153</v>
      </c>
      <c r="F4" s="6"/>
      <c r="G4" s="6"/>
      <c r="H4" s="6"/>
      <c r="I4" s="6"/>
      <c r="J4" s="2" t="n">
        <f aca="false">CORREL(C2:I2,C4:I4)</f>
        <v>-0.957403539309093</v>
      </c>
    </row>
    <row r="5" customFormat="false" ht="15" hidden="false" customHeight="false" outlineLevel="0" collapsed="false">
      <c r="A5" s="0" t="str">
        <f aca="false">Speluitkomsten!$A$12</f>
        <v>Almende</v>
      </c>
      <c r="B5" s="0" t="s">
        <v>146</v>
      </c>
      <c r="C5" s="6" t="n">
        <f aca="false">Teamprofiel!$D$20</f>
        <v>0.3</v>
      </c>
      <c r="D5" s="6" t="n">
        <f aca="false">Teamprofiel!$H$20</f>
        <v>0.3</v>
      </c>
      <c r="E5" s="6" t="n">
        <f aca="false">Teamprofiel!$L$20</f>
        <v>0.216666666666667</v>
      </c>
      <c r="F5" s="6" t="n">
        <f aca="false">Teamprofiel!$P$20</f>
        <v>0.216666666666667</v>
      </c>
      <c r="G5" s="6"/>
      <c r="H5" s="6"/>
      <c r="I5" s="6"/>
      <c r="J5" s="0"/>
    </row>
    <row r="6" customFormat="false" ht="15" hidden="false" customHeight="false" outlineLevel="0" collapsed="false">
      <c r="B6" s="0" t="s">
        <v>147</v>
      </c>
      <c r="C6" s="6" t="n">
        <f aca="false">-Speluitkomsten!$C$20+C7</f>
        <v>39715</v>
      </c>
      <c r="D6" s="6" t="n">
        <f aca="false">-Speluitkomsten!$K$20+D7</f>
        <v>36161</v>
      </c>
      <c r="E6" s="6" t="n">
        <f aca="false">-Speluitkomsten!$S$20+E7</f>
        <v>37881</v>
      </c>
      <c r="F6" s="6" t="n">
        <f aca="false">-Speluitkomsten!$AA$20+F7</f>
        <v>36786</v>
      </c>
      <c r="G6" s="6"/>
      <c r="H6" s="6"/>
      <c r="I6" s="6"/>
      <c r="J6" s="2" t="n">
        <f aca="false">CORREL(C5:I5,C6:I6)</f>
        <v>0.224036593520966</v>
      </c>
    </row>
    <row r="7" customFormat="false" ht="15" hidden="false" customHeight="false" outlineLevel="0" collapsed="false">
      <c r="B7" s="0" t="s">
        <v>148</v>
      </c>
      <c r="C7" s="6" t="n">
        <f aca="false">Speluitkomsten!$G$20</f>
        <v>10749</v>
      </c>
      <c r="D7" s="6" t="n">
        <f aca="false">Speluitkomsten!$O$20</f>
        <v>8946</v>
      </c>
      <c r="E7" s="6" t="n">
        <f aca="false">Speluitkomsten!$W$20</f>
        <v>8658</v>
      </c>
      <c r="F7" s="6" t="n">
        <f aca="false">Speluitkomsten!$AE$20</f>
        <v>8483</v>
      </c>
      <c r="G7" s="6"/>
      <c r="H7" s="6"/>
      <c r="I7" s="6"/>
      <c r="J7" s="2" t="n">
        <f aca="false">CORREL(C5:I5,C7:I7)</f>
        <v>0.706026527769552</v>
      </c>
    </row>
    <row r="8" customFormat="false" ht="15" hidden="false" customHeight="false" outlineLevel="0" collapsed="false">
      <c r="A8" s="0" t="str">
        <f aca="false">Speluitkomsten!$A$23</f>
        <v>Eneco</v>
      </c>
      <c r="B8" s="0" t="s">
        <v>146</v>
      </c>
      <c r="C8" s="6" t="n">
        <f aca="false">Teamprofiel!$D$31</f>
        <v>0.216666666666667</v>
      </c>
      <c r="D8" s="6" t="n">
        <f aca="false">Teamprofiel!$H$31</f>
        <v>0.216666666666667</v>
      </c>
      <c r="E8" s="6" t="n">
        <f aca="false">Teamprofiel!$L$31</f>
        <v>0.216666666666667</v>
      </c>
      <c r="F8" s="6" t="n">
        <f aca="false">Teamprofiel!$P$31</f>
        <v>0.25</v>
      </c>
      <c r="G8" s="6"/>
      <c r="H8" s="6"/>
      <c r="I8" s="6"/>
      <c r="J8" s="0"/>
    </row>
    <row r="9" customFormat="false" ht="15" hidden="false" customHeight="false" outlineLevel="0" collapsed="false">
      <c r="B9" s="0" t="s">
        <v>147</v>
      </c>
      <c r="C9" s="6" t="n">
        <f aca="false">-Speluitkomsten!$C$31+C10</f>
        <v>42606</v>
      </c>
      <c r="D9" s="6" t="n">
        <f aca="false">-Speluitkomsten!$K$31+D10</f>
        <v>41050</v>
      </c>
      <c r="E9" s="6" t="n">
        <f aca="false">-Speluitkomsten!$S$31+E10</f>
        <v>36933</v>
      </c>
      <c r="F9" s="6" t="n">
        <f aca="false">-Speluitkomsten!$AA$31+F10</f>
        <v>34718</v>
      </c>
      <c r="G9" s="6"/>
      <c r="H9" s="6"/>
      <c r="I9" s="6"/>
      <c r="J9" s="2" t="n">
        <f aca="false">CORREL(C8:I8,C9:I9)</f>
        <v>-0.75304055604972</v>
      </c>
    </row>
    <row r="10" customFormat="false" ht="15" hidden="false" customHeight="false" outlineLevel="0" collapsed="false">
      <c r="B10" s="0" t="s">
        <v>148</v>
      </c>
      <c r="C10" s="6" t="n">
        <f aca="false">Speluitkomsten!$G$31</f>
        <v>11712</v>
      </c>
      <c r="D10" s="6" t="n">
        <f aca="false">Speluitkomsten!$O$31</f>
        <v>10405</v>
      </c>
      <c r="E10" s="6" t="n">
        <f aca="false">Speluitkomsten!$W$31</f>
        <v>8763</v>
      </c>
      <c r="F10" s="6" t="n">
        <f aca="false">Speluitkomsten!$AE$31</f>
        <v>8512</v>
      </c>
      <c r="G10" s="6"/>
      <c r="H10" s="6"/>
      <c r="I10" s="6"/>
      <c r="J10" s="2" t="n">
        <f aca="false">CORREL(C8:I8,C10:I10)</f>
        <v>-0.593915670208372</v>
      </c>
    </row>
    <row r="11" customFormat="false" ht="15" hidden="false" customHeight="false" outlineLevel="0" collapsed="false">
      <c r="A11" s="0" t="str">
        <f aca="false">Speluitkomsten!$A$34</f>
        <v>RWS 21-11</v>
      </c>
      <c r="B11" s="0" t="s">
        <v>146</v>
      </c>
      <c r="C11" s="6" t="n">
        <f aca="false">Teamprofiel!$D$42</f>
        <v>0.35</v>
      </c>
      <c r="D11" s="6" t="n">
        <f aca="false">Teamprofiel!$H$42</f>
        <v>0.55</v>
      </c>
      <c r="E11" s="6" t="n">
        <f aca="false">Teamprofiel!$L$42</f>
        <v>0.516666666666667</v>
      </c>
      <c r="F11" s="6"/>
      <c r="G11" s="6"/>
      <c r="H11" s="6"/>
      <c r="I11" s="6"/>
      <c r="J11" s="0"/>
    </row>
    <row r="12" customFormat="false" ht="15" hidden="false" customHeight="false" outlineLevel="0" collapsed="false">
      <c r="B12" s="0" t="s">
        <v>147</v>
      </c>
      <c r="C12" s="6" t="n">
        <f aca="false">-Speluitkomsten!$C$42+C13</f>
        <v>27386</v>
      </c>
      <c r="D12" s="6" t="n">
        <f aca="false">-Speluitkomsten!$K$42+D13</f>
        <v>21141</v>
      </c>
      <c r="E12" s="6" t="n">
        <f aca="false">-Speluitkomsten!$S$42+E13</f>
        <v>22278</v>
      </c>
      <c r="F12" s="6"/>
      <c r="G12" s="6"/>
      <c r="H12" s="6"/>
      <c r="I12" s="6"/>
      <c r="J12" s="2" t="n">
        <f aca="false">CORREL(C11:I11,C12:I12)</f>
        <v>-0.999878658004719</v>
      </c>
    </row>
    <row r="13" customFormat="false" ht="15" hidden="false" customHeight="false" outlineLevel="0" collapsed="false">
      <c r="B13" s="0" t="s">
        <v>148</v>
      </c>
      <c r="C13" s="6" t="n">
        <f aca="false">Speluitkomsten!$G$42</f>
        <v>6396</v>
      </c>
      <c r="D13" s="6" t="n">
        <f aca="false">Speluitkomsten!$O$42</f>
        <v>3183</v>
      </c>
      <c r="E13" s="6" t="n">
        <f aca="false">Speluitkomsten!$W$42</f>
        <v>3762</v>
      </c>
      <c r="F13" s="6"/>
      <c r="G13" s="6"/>
      <c r="H13" s="6"/>
      <c r="I13" s="6"/>
      <c r="J13" s="2" t="n">
        <f aca="false">CORREL(C11:I11,C13:I13)</f>
        <v>-0.999906335935282</v>
      </c>
    </row>
    <row r="14" customFormat="false" ht="15" hidden="false" customHeight="false" outlineLevel="0" collapsed="false">
      <c r="A14" s="0" t="str">
        <f aca="false">Speluitkomsten!$A$45</f>
        <v>RWS 18-12</v>
      </c>
      <c r="B14" s="0" t="s">
        <v>146</v>
      </c>
      <c r="C14" s="6" t="n">
        <f aca="false">Teamprofiel!$D$53</f>
        <v>0.433333333333333</v>
      </c>
      <c r="D14" s="6" t="n">
        <f aca="false">Teamprofiel!$H$53</f>
        <v>0.4</v>
      </c>
      <c r="E14" s="6" t="n">
        <f aca="false">Teamprofiel!$L$53</f>
        <v>0.4</v>
      </c>
      <c r="F14" s="6" t="n">
        <f aca="false">Teamprofiel!$P$53</f>
        <v>0.333333333333333</v>
      </c>
      <c r="G14" s="6" t="n">
        <f aca="false">Teamprofiel!$T$53</f>
        <v>0.333333333333333</v>
      </c>
      <c r="H14" s="6" t="n">
        <f aca="false">Teamprofiel!$X$53</f>
        <v>0.3</v>
      </c>
      <c r="I14" s="6" t="n">
        <f aca="false">Teamprofiel!$AB$53</f>
        <v>0.233333333333333</v>
      </c>
      <c r="J14" s="0"/>
    </row>
    <row r="15" customFormat="false" ht="15" hidden="false" customHeight="false" outlineLevel="0" collapsed="false">
      <c r="B15" s="0" t="s">
        <v>147</v>
      </c>
      <c r="C15" s="6" t="n">
        <f aca="false">-Speluitkomsten!$C$53+C16</f>
        <v>24664</v>
      </c>
      <c r="D15" s="6" t="n">
        <f aca="false">-Speluitkomsten!$K$53+D16</f>
        <v>24738</v>
      </c>
      <c r="E15" s="6" t="n">
        <f aca="false">-Speluitkomsten!$S$53+E16</f>
        <v>24751</v>
      </c>
      <c r="F15" s="6" t="n">
        <f aca="false">-Speluitkomsten!$AA$53+F16</f>
        <v>27822</v>
      </c>
      <c r="G15" s="6" t="n">
        <f aca="false">-Speluitkomsten!$AI$53+G16</f>
        <v>28194</v>
      </c>
      <c r="H15" s="6" t="n">
        <f aca="false">-Speluitkomsten!$AQ$53+H16</f>
        <v>29446</v>
      </c>
      <c r="I15" s="6" t="n">
        <f aca="false">-Speluitkomsten!$AY$53+I16</f>
        <v>32384</v>
      </c>
      <c r="J15" s="2" t="n">
        <f aca="false">CORREL(C14:I14,C15:I15)</f>
        <v>-0.987662879395838</v>
      </c>
    </row>
    <row r="16" customFormat="false" ht="15" hidden="false" customHeight="false" outlineLevel="0" collapsed="false">
      <c r="B16" s="0" t="s">
        <v>148</v>
      </c>
      <c r="C16" s="6" t="n">
        <f aca="false">Speluitkomsten!$G$53</f>
        <v>4861</v>
      </c>
      <c r="D16" s="6" t="n">
        <f aca="false">Speluitkomsten!$O$53</f>
        <v>4273</v>
      </c>
      <c r="E16" s="6" t="n">
        <f aca="false">Speluitkomsten!$W$53</f>
        <v>4129</v>
      </c>
      <c r="F16" s="6" t="n">
        <f aca="false">Speluitkomsten!$AE$53</f>
        <v>4809</v>
      </c>
      <c r="G16" s="6" t="n">
        <f aca="false">Speluitkomsten!$AM$53</f>
        <v>5026</v>
      </c>
      <c r="H16" s="6" t="n">
        <f aca="false">Speluitkomsten!$AU$53</f>
        <v>5551</v>
      </c>
      <c r="I16" s="6" t="n">
        <f aca="false">Speluitkomsten!$BC$53</f>
        <v>7382</v>
      </c>
      <c r="J16" s="2" t="n">
        <f aca="false">CORREL(C14:I14,C16:I16)</f>
        <v>-0.865526252205261</v>
      </c>
    </row>
    <row r="17" customFormat="false" ht="15" hidden="false" customHeight="false" outlineLevel="0" collapsed="false">
      <c r="A17" s="0" t="str">
        <f aca="false">Speluitkomsten!$A$56</f>
        <v>TopTech</v>
      </c>
      <c r="B17" s="0" t="s">
        <v>146</v>
      </c>
      <c r="C17" s="6" t="n">
        <f aca="false">Teamprofiel!$D$64</f>
        <v>0.266666666666667</v>
      </c>
      <c r="D17" s="6" t="n">
        <f aca="false">Teamprofiel!$H$64</f>
        <v>0.266666666666667</v>
      </c>
      <c r="E17" s="6" t="n">
        <f aca="false">Teamprofiel!$L$64</f>
        <v>0.216666666666667</v>
      </c>
      <c r="F17" s="6" t="n">
        <f aca="false">Teamprofiel!$P$64</f>
        <v>0.15</v>
      </c>
      <c r="G17" s="6"/>
      <c r="H17" s="6"/>
      <c r="I17" s="6"/>
      <c r="J17" s="0"/>
    </row>
    <row r="18" customFormat="false" ht="15" hidden="false" customHeight="false" outlineLevel="0" collapsed="false">
      <c r="B18" s="0" t="s">
        <v>147</v>
      </c>
      <c r="C18" s="6" t="n">
        <f aca="false">-Speluitkomsten!$C$64+C19</f>
        <v>36507</v>
      </c>
      <c r="D18" s="6" t="n">
        <f aca="false">-Speluitkomsten!$K$64+D19</f>
        <v>33123</v>
      </c>
      <c r="E18" s="6" t="n">
        <f aca="false">-Speluitkomsten!$S$64+E19</f>
        <v>34657</v>
      </c>
      <c r="F18" s="6" t="n">
        <f aca="false">-Speluitkomsten!$AA$64+F19</f>
        <v>39701</v>
      </c>
      <c r="G18" s="6"/>
      <c r="H18" s="6"/>
      <c r="I18" s="6"/>
      <c r="J18" s="2" t="n">
        <f aca="false">CORREL(C17:I17,C18:I18)</f>
        <v>-0.777896763262439</v>
      </c>
    </row>
    <row r="19" customFormat="false" ht="15" hidden="false" customHeight="false" outlineLevel="0" collapsed="false">
      <c r="B19" s="0" t="s">
        <v>148</v>
      </c>
      <c r="C19" s="6" t="n">
        <f aca="false">Speluitkomsten!$G$64</f>
        <v>9476</v>
      </c>
      <c r="D19" s="6" t="n">
        <f aca="false">Speluitkomsten!$O$64</f>
        <v>6798</v>
      </c>
      <c r="E19" s="6" t="n">
        <f aca="false">Speluitkomsten!$W$64</f>
        <v>7185</v>
      </c>
      <c r="F19" s="6" t="n">
        <f aca="false">Speluitkomsten!$AE$64</f>
        <v>10473</v>
      </c>
      <c r="G19" s="6"/>
      <c r="H19" s="6"/>
      <c r="I19" s="6"/>
      <c r="J19" s="2" t="n">
        <f aca="false">CORREL(C17:I17,C19:I19)</f>
        <v>-0.567707473800655</v>
      </c>
    </row>
    <row r="20" customFormat="false" ht="15" hidden="false" customHeight="false" outlineLevel="0" collapsed="false">
      <c r="A20" s="0" t="str">
        <f aca="false">Speluitkomsten!$A$67</f>
        <v>BdeBont</v>
      </c>
      <c r="B20" s="0" t="s">
        <v>146</v>
      </c>
      <c r="C20" s="6" t="n">
        <f aca="false">Teamprofiel!$D$75</f>
        <v>0.183333333333333</v>
      </c>
      <c r="D20" s="6" t="n">
        <f aca="false">Teamprofiel!$H$75</f>
        <v>0.333333333333333</v>
      </c>
      <c r="E20" s="6" t="n">
        <f aca="false">Teamprofiel!$L$75</f>
        <v>0.35</v>
      </c>
      <c r="F20" s="6" t="n">
        <f aca="false">Teamprofiel!$P$75</f>
        <v>0.366666666666667</v>
      </c>
      <c r="G20" s="6"/>
      <c r="H20" s="6"/>
      <c r="I20" s="6"/>
      <c r="J20" s="0"/>
    </row>
    <row r="21" customFormat="false" ht="15" hidden="false" customHeight="false" outlineLevel="0" collapsed="false">
      <c r="B21" s="0" t="s">
        <v>147</v>
      </c>
      <c r="C21" s="6" t="n">
        <f aca="false">-Speluitkomsten!$C$75+C22</f>
        <v>43198</v>
      </c>
      <c r="D21" s="6" t="n">
        <f aca="false">-Speluitkomsten!$K$75+D22</f>
        <v>28589</v>
      </c>
      <c r="E21" s="6" t="n">
        <f aca="false">-Speluitkomsten!$S$75+E22</f>
        <v>23381</v>
      </c>
      <c r="F21" s="6" t="n">
        <f aca="false">-Speluitkomsten!$AA$75+F22</f>
        <v>22897</v>
      </c>
      <c r="G21" s="6"/>
      <c r="H21" s="6"/>
      <c r="I21" s="6"/>
      <c r="J21" s="2" t="n">
        <f aca="false">CORREL(C20:I20,C21:I21)</f>
        <v>-0.989268918919935</v>
      </c>
    </row>
    <row r="22" customFormat="false" ht="15" hidden="false" customHeight="false" outlineLevel="0" collapsed="false">
      <c r="B22" s="0" t="s">
        <v>148</v>
      </c>
      <c r="C22" s="6" t="n">
        <f aca="false">Speluitkomsten!$G$75</f>
        <v>11951</v>
      </c>
      <c r="D22" s="6" t="n">
        <f aca="false">Speluitkomsten!$O$75</f>
        <v>5787</v>
      </c>
      <c r="E22" s="6" t="n">
        <f aca="false">Speluitkomsten!$W$75</f>
        <v>3934</v>
      </c>
      <c r="F22" s="6" t="n">
        <f aca="false">Speluitkomsten!$AE$75</f>
        <v>3852</v>
      </c>
      <c r="G22" s="6"/>
      <c r="H22" s="6"/>
      <c r="I22" s="6"/>
      <c r="J22" s="2" t="n">
        <f aca="false">CORREL(C20:I20,C22:I22)</f>
        <v>-0.992876886433157</v>
      </c>
    </row>
    <row r="23" customFormat="false" ht="15" hidden="false" customHeight="false" outlineLevel="0" collapsed="false">
      <c r="J23" s="0"/>
    </row>
    <row r="24" customFormat="false" ht="15" hidden="false" customHeight="false" outlineLevel="0" collapsed="false">
      <c r="J24" s="0"/>
    </row>
    <row r="25" customFormat="false" ht="15" hidden="false" customHeight="false" outlineLevel="0" collapsed="false">
      <c r="J25" s="0"/>
    </row>
    <row r="26" customFormat="false" ht="15" hidden="false" customHeight="false" outlineLevel="0" collapsed="false">
      <c r="I26" s="0" t="s">
        <v>64</v>
      </c>
      <c r="J26" s="2" t="n">
        <f aca="false">AVERAGE(J3,J6,J9,J12,J15,J18,J21)</f>
        <v>-0.752980175870085</v>
      </c>
    </row>
    <row r="27" customFormat="false" ht="15" hidden="false" customHeight="false" outlineLevel="0" collapsed="false">
      <c r="J27" s="2" t="n">
        <f aca="false">AVERAGE(J4,J7,J10,J13,J16,J19,J22)</f>
        <v>-0.610187090017467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0" activeCellId="0" sqref="D40"/>
    </sheetView>
  </sheetViews>
  <sheetFormatPr defaultRowHeight="13.8"/>
  <cols>
    <col collapsed="false" hidden="false" max="1" min="1" style="0" width="21.8542510121457"/>
    <col collapsed="false" hidden="false" max="2" min="2" style="0" width="11.8542510121458"/>
    <col collapsed="false" hidden="false" max="9" min="3" style="0" width="8.85425101214575"/>
    <col collapsed="false" hidden="false" max="12" min="10" style="0" width="11.7125506072874"/>
    <col collapsed="false" hidden="false" max="1025" min="13" style="0" width="8.85425101214575"/>
  </cols>
  <sheetData>
    <row r="1" customFormat="false" ht="13.8" hidden="false" customHeight="false" outlineLevel="0" collapsed="false">
      <c r="A1" s="2" t="s">
        <v>73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149</v>
      </c>
      <c r="K1" s="5" t="s">
        <v>150</v>
      </c>
      <c r="L1" s="5" t="s">
        <v>110</v>
      </c>
    </row>
    <row r="2" customFormat="false" ht="13.8" hidden="false" customHeight="false" outlineLevel="0" collapsed="false">
      <c r="A2" s="0" t="str">
        <f aca="false">Speluitkomsten!$A$1</f>
        <v>TU Delft</v>
      </c>
      <c r="B2" s="0" t="s">
        <v>106</v>
      </c>
      <c r="C2" s="20" t="n">
        <f aca="false">Teamprofiel!$B$9</f>
        <v>0.75</v>
      </c>
      <c r="D2" s="20" t="n">
        <f aca="false">Teamprofiel!$F$9</f>
        <v>0.866666666666667</v>
      </c>
      <c r="E2" s="20" t="n">
        <f aca="false">Teamprofiel!$J$9</f>
        <v>0.866666666666667</v>
      </c>
      <c r="F2" s="6"/>
      <c r="G2" s="6"/>
      <c r="H2" s="6"/>
      <c r="J2" s="0" t="n">
        <f aca="false">E2</f>
        <v>0.866666666666667</v>
      </c>
      <c r="L2" s="2"/>
      <c r="Q2" s="20"/>
      <c r="R2" s="20"/>
      <c r="S2" s="20"/>
      <c r="T2" s="20"/>
    </row>
    <row r="3" customFormat="false" ht="13.8" hidden="false" customHeight="false" outlineLevel="0" collapsed="false">
      <c r="B3" s="0" t="s">
        <v>107</v>
      </c>
      <c r="C3" s="20" t="n">
        <f aca="false">Teamprofiel!$C$9</f>
        <v>0.3</v>
      </c>
      <c r="D3" s="20" t="n">
        <f aca="false">Teamprofiel!$G$9</f>
        <v>0.216666666666667</v>
      </c>
      <c r="E3" s="20" t="n">
        <f aca="false">Teamprofiel!$K$9</f>
        <v>0.166666666666667</v>
      </c>
      <c r="F3" s="6"/>
      <c r="G3" s="6"/>
      <c r="H3" s="6"/>
      <c r="J3" s="0" t="n">
        <f aca="false">E3</f>
        <v>0.166666666666667</v>
      </c>
      <c r="L3" s="2"/>
      <c r="Q3" s="20"/>
      <c r="R3" s="20"/>
      <c r="S3" s="20"/>
      <c r="T3" s="20"/>
    </row>
    <row r="4" customFormat="false" ht="13.8" hidden="false" customHeight="false" outlineLevel="0" collapsed="false">
      <c r="B4" s="0" t="s">
        <v>5</v>
      </c>
      <c r="C4" s="6" t="n">
        <f aca="false">Samenvattingen!B2</f>
        <v>13052.3333333333</v>
      </c>
      <c r="D4" s="6" t="n">
        <f aca="false">Samenvattingen!C2</f>
        <v>17533</v>
      </c>
      <c r="E4" s="6" t="n">
        <f aca="false">Samenvattingen!D2</f>
        <v>20039.3333333333</v>
      </c>
      <c r="J4" s="0" t="n">
        <f aca="false">E4</f>
        <v>20039.3333333333</v>
      </c>
      <c r="K4" s="2" t="n">
        <f aca="false">CORREL(C2:D2,C4:D4)</f>
        <v>1</v>
      </c>
      <c r="L4" s="2" t="n">
        <f aca="false">CORREL(C2:I2,C4:I4)</f>
        <v>0.935232811514928</v>
      </c>
      <c r="N4" s="23"/>
      <c r="O4" s="23"/>
      <c r="P4" s="23"/>
      <c r="Q4" s="20"/>
      <c r="R4" s="20"/>
      <c r="S4" s="20"/>
      <c r="T4" s="20"/>
    </row>
    <row r="5" customFormat="false" ht="13.8" hidden="false" customHeight="false" outlineLevel="0" collapsed="false">
      <c r="B5" s="0" t="s">
        <v>6</v>
      </c>
      <c r="C5" s="6" t="n">
        <f aca="false">Samenvattingen!B12</f>
        <v>32441.6666666667</v>
      </c>
      <c r="D5" s="6" t="n">
        <f aca="false">Samenvattingen!C12</f>
        <v>25154.6666666667</v>
      </c>
      <c r="E5" s="6" t="n">
        <f aca="false">Samenvattingen!D12</f>
        <v>31662</v>
      </c>
      <c r="J5" s="0" t="n">
        <f aca="false">E5</f>
        <v>31662</v>
      </c>
      <c r="K5" s="2" t="n">
        <f aca="false">CORREL(C3:D3,C5:D5)</f>
        <v>1</v>
      </c>
      <c r="L5" s="2" t="n">
        <f aca="false">CORREL(C3:I3,C5:I5)</f>
        <v>0.238609266500133</v>
      </c>
      <c r="R5" s="20"/>
      <c r="S5" s="20"/>
      <c r="T5" s="20"/>
    </row>
    <row r="6" customFormat="false" ht="13.8" hidden="false" customHeight="false" outlineLevel="0" collapsed="false">
      <c r="B6" s="0" t="s">
        <v>151</v>
      </c>
      <c r="C6" s="6" t="n">
        <f aca="false">C4+C5</f>
        <v>45494</v>
      </c>
      <c r="D6" s="6" t="n">
        <f aca="false">D4+D5</f>
        <v>42687.6666666667</v>
      </c>
      <c r="E6" s="6" t="n">
        <f aca="false">E4+E5</f>
        <v>51701.3333333333</v>
      </c>
      <c r="F6" s="6"/>
      <c r="G6" s="6"/>
      <c r="H6" s="6"/>
      <c r="I6" s="6"/>
      <c r="J6" s="0" t="n">
        <f aca="false">E6</f>
        <v>51701.3333333333</v>
      </c>
      <c r="K6" s="2" t="n">
        <f aca="false">CORREL(C2:D2,C6:D6)</f>
        <v>-1</v>
      </c>
      <c r="L6" s="2" t="n">
        <f aca="false">CORREL(C2:I2,C6:I6)</f>
        <v>0.212851475194877</v>
      </c>
      <c r="R6" s="20"/>
      <c r="S6" s="20"/>
      <c r="T6" s="20"/>
    </row>
    <row r="7" customFormat="false" ht="13.8" hidden="false" customHeight="false" outlineLevel="0" collapsed="false">
      <c r="A7" s="0" t="str">
        <f aca="false">Speluitkomsten!$A$12</f>
        <v>Almende</v>
      </c>
      <c r="B7" s="0" t="s">
        <v>106</v>
      </c>
      <c r="C7" s="20" t="n">
        <f aca="false">Teamprofiel!$B$20</f>
        <v>0.633333333333333</v>
      </c>
      <c r="D7" s="20" t="n">
        <f aca="false">Teamprofiel!$F$20</f>
        <v>0.633333333333333</v>
      </c>
      <c r="E7" s="20" t="n">
        <f aca="false">Teamprofiel!$J$20</f>
        <v>0.716666666666667</v>
      </c>
      <c r="F7" s="20" t="n">
        <f aca="false">Teamprofiel!$N$20</f>
        <v>0.716666666666667</v>
      </c>
      <c r="J7" s="0" t="n">
        <f aca="false">F7</f>
        <v>0.716666666666667</v>
      </c>
      <c r="L7" s="2"/>
      <c r="R7" s="20"/>
      <c r="S7" s="20"/>
      <c r="T7" s="20"/>
    </row>
    <row r="8" customFormat="false" ht="13.8" hidden="false" customHeight="false" outlineLevel="0" collapsed="false">
      <c r="B8" s="0" t="s">
        <v>107</v>
      </c>
      <c r="C8" s="20" t="n">
        <f aca="false">Teamprofiel!$C$20</f>
        <v>0.433333333333333</v>
      </c>
      <c r="D8" s="20" t="n">
        <f aca="false">Teamprofiel!$G$20</f>
        <v>0.433333333333333</v>
      </c>
      <c r="E8" s="20" t="n">
        <f aca="false">Teamprofiel!$K$20</f>
        <v>0.366666666666667</v>
      </c>
      <c r="F8" s="20" t="n">
        <f aca="false">Teamprofiel!$O$20</f>
        <v>0.366666666666667</v>
      </c>
      <c r="J8" s="0" t="n">
        <f aca="false">F8</f>
        <v>0.366666666666667</v>
      </c>
      <c r="L8" s="2"/>
      <c r="N8" s="23"/>
      <c r="O8" s="23"/>
      <c r="P8" s="23"/>
      <c r="Q8" s="23"/>
      <c r="R8" s="20"/>
      <c r="S8" s="20"/>
      <c r="T8" s="20"/>
    </row>
    <row r="9" customFormat="false" ht="13.8" hidden="false" customHeight="false" outlineLevel="0" collapsed="false">
      <c r="B9" s="0" t="s">
        <v>5</v>
      </c>
      <c r="C9" s="6" t="n">
        <f aca="false">Samenvattingen!B3</f>
        <v>8157.66666666667</v>
      </c>
      <c r="D9" s="6" t="n">
        <f aca="false">Samenvattingen!C3</f>
        <v>12464.3333333333</v>
      </c>
      <c r="E9" s="6" t="n">
        <f aca="false">Samenvattingen!D3</f>
        <v>18199</v>
      </c>
      <c r="F9" s="6" t="n">
        <f aca="false">Samenvattingen!E3</f>
        <v>20117.6666666667</v>
      </c>
      <c r="J9" s="0" t="n">
        <f aca="false">F9</f>
        <v>20117.6666666667</v>
      </c>
      <c r="K9" s="2" t="n">
        <f aca="false">CORREL(C7:E7,C9:E9)</f>
        <v>0.904036393661742</v>
      </c>
      <c r="L9" s="2" t="n">
        <f aca="false">CORREL(C7:I7,C9:I9)</f>
        <v>0.935769322546861</v>
      </c>
      <c r="R9" s="20"/>
      <c r="S9" s="20"/>
      <c r="T9" s="20"/>
    </row>
    <row r="10" customFormat="false" ht="13.8" hidden="false" customHeight="false" outlineLevel="0" collapsed="false">
      <c r="B10" s="0" t="s">
        <v>6</v>
      </c>
      <c r="C10" s="6" t="n">
        <f aca="false">Samenvattingen!B13</f>
        <v>36651</v>
      </c>
      <c r="D10" s="6" t="n">
        <f aca="false">Samenvattingen!C13</f>
        <v>24032</v>
      </c>
      <c r="E10" s="6" t="n">
        <f aca="false">Samenvattingen!D13</f>
        <v>25561</v>
      </c>
      <c r="F10" s="6" t="n">
        <f aca="false">Samenvattingen!E13</f>
        <v>24839.6666666667</v>
      </c>
      <c r="J10" s="0" t="n">
        <f aca="false">F10</f>
        <v>24839.6666666667</v>
      </c>
      <c r="K10" s="2" t="n">
        <f aca="false">CORREL(C8:E8,C10:E10)</f>
        <v>0.400772119148495</v>
      </c>
      <c r="L10" s="2" t="n">
        <f aca="false">CORREL(C8:I8,C10:I10)</f>
        <v>0.498622526529733</v>
      </c>
      <c r="R10" s="20"/>
      <c r="S10" s="20"/>
      <c r="T10" s="20"/>
    </row>
    <row r="11" customFormat="false" ht="13.8" hidden="false" customHeight="false" outlineLevel="0" collapsed="false">
      <c r="B11" s="0" t="s">
        <v>151</v>
      </c>
      <c r="C11" s="6" t="n">
        <f aca="false">C9+C10</f>
        <v>44808.6666666667</v>
      </c>
      <c r="D11" s="6" t="n">
        <f aca="false">D9+D10</f>
        <v>36496.3333333333</v>
      </c>
      <c r="E11" s="6" t="n">
        <f aca="false">E9+E10</f>
        <v>43760</v>
      </c>
      <c r="F11" s="6" t="n">
        <f aca="false">F9+F10</f>
        <v>44957.3333333333</v>
      </c>
      <c r="G11" s="6"/>
      <c r="H11" s="6"/>
      <c r="I11" s="6"/>
      <c r="J11" s="0" t="n">
        <f aca="false">F11</f>
        <v>44957.3333333333</v>
      </c>
      <c r="K11" s="2" t="n">
        <f aca="false">CORREL(C7:E7,C11:E11)</f>
        <v>0.396325722330194</v>
      </c>
      <c r="L11" s="2" t="n">
        <f aca="false">CORREL(C7:I7,C11:I11)</f>
        <v>0.529452825915048</v>
      </c>
      <c r="R11" s="20"/>
      <c r="S11" s="20"/>
      <c r="T11" s="20"/>
    </row>
    <row r="12" customFormat="false" ht="13.8" hidden="false" customHeight="false" outlineLevel="0" collapsed="false">
      <c r="A12" s="0" t="str">
        <f aca="false">Speluitkomsten!$A$23</f>
        <v>Eneco</v>
      </c>
      <c r="B12" s="0" t="s">
        <v>106</v>
      </c>
      <c r="C12" s="20" t="n">
        <f aca="false">Teamprofiel!$B$31</f>
        <v>0.75</v>
      </c>
      <c r="D12" s="20" t="n">
        <f aca="false">Teamprofiel!$F$31</f>
        <v>0.75</v>
      </c>
      <c r="E12" s="20" t="n">
        <f aca="false">Teamprofiel!$J$31</f>
        <v>0.816666666666667</v>
      </c>
      <c r="F12" s="20" t="n">
        <f aca="false">Teamprofiel!$N$31</f>
        <v>0.8</v>
      </c>
      <c r="J12" s="0" t="n">
        <f aca="false">F12</f>
        <v>0.8</v>
      </c>
      <c r="L12" s="2"/>
      <c r="N12" s="23"/>
      <c r="O12" s="23"/>
      <c r="P12" s="23"/>
      <c r="Q12" s="23"/>
      <c r="R12" s="20"/>
      <c r="S12" s="20"/>
      <c r="T12" s="20"/>
    </row>
    <row r="13" customFormat="false" ht="13.8" hidden="false" customHeight="false" outlineLevel="0" collapsed="false">
      <c r="B13" s="0" t="s">
        <v>107</v>
      </c>
      <c r="C13" s="20" t="n">
        <f aca="false">Teamprofiel!$C$31</f>
        <v>0.3</v>
      </c>
      <c r="D13" s="20" t="n">
        <f aca="false">Teamprofiel!$G$31</f>
        <v>0.3</v>
      </c>
      <c r="E13" s="20" t="n">
        <f aca="false">Teamprofiel!$K$31</f>
        <v>0.166666666666667</v>
      </c>
      <c r="F13" s="20" t="n">
        <f aca="false">Teamprofiel!$O$31</f>
        <v>0.15</v>
      </c>
      <c r="J13" s="0" t="n">
        <f aca="false">F13</f>
        <v>0.15</v>
      </c>
      <c r="L13" s="2"/>
      <c r="N13" s="20"/>
      <c r="O13" s="20"/>
      <c r="P13" s="20"/>
      <c r="Q13" s="20"/>
      <c r="R13" s="20"/>
      <c r="S13" s="20"/>
      <c r="T13" s="20"/>
    </row>
    <row r="14" customFormat="false" ht="13.8" hidden="false" customHeight="false" outlineLevel="0" collapsed="false">
      <c r="B14" s="0" t="s">
        <v>5</v>
      </c>
      <c r="C14" s="6" t="n">
        <f aca="false">Samenvattingen!B4</f>
        <v>16722</v>
      </c>
      <c r="D14" s="6" t="n">
        <f aca="false">Samenvattingen!C4</f>
        <v>18537</v>
      </c>
      <c r="E14" s="6" t="n">
        <f aca="false">Samenvattingen!D4</f>
        <v>20320</v>
      </c>
      <c r="F14" s="6" t="n">
        <f aca="false">Samenvattingen!E4</f>
        <v>23138.6666666667</v>
      </c>
      <c r="J14" s="0" t="n">
        <f aca="false">F14</f>
        <v>23138.6666666667</v>
      </c>
      <c r="K14" s="2" t="n">
        <f aca="false">CORREL(C12:E12,C14:E14)</f>
        <v>0.863446593179907</v>
      </c>
      <c r="L14" s="2" t="n">
        <f aca="false">CORREL(C12:I12,C14:I14)</f>
        <v>0.765217509666825</v>
      </c>
      <c r="N14" s="20"/>
      <c r="O14" s="20"/>
      <c r="P14" s="20"/>
      <c r="Q14" s="20"/>
      <c r="R14" s="20"/>
      <c r="S14" s="20"/>
      <c r="T14" s="20"/>
    </row>
    <row r="15" customFormat="false" ht="13.8" hidden="false" customHeight="false" outlineLevel="0" collapsed="false">
      <c r="B15" s="0" t="s">
        <v>6</v>
      </c>
      <c r="C15" s="6" t="n">
        <f aca="false">Samenvattingen!B14</f>
        <v>32369</v>
      </c>
      <c r="D15" s="6" t="n">
        <f aca="false">Samenvattingen!C14</f>
        <v>29603.3333333333</v>
      </c>
      <c r="E15" s="6" t="n">
        <f aca="false">Samenvattingen!D14</f>
        <v>26468</v>
      </c>
      <c r="F15" s="6" t="n">
        <f aca="false">Samenvattingen!E14</f>
        <v>25830.3333333333</v>
      </c>
      <c r="J15" s="0" t="n">
        <f aca="false">F15</f>
        <v>25830.3333333333</v>
      </c>
      <c r="K15" s="2" t="n">
        <f aca="false">CORREL(C13:E13,C15:E15)</f>
        <v>0.883531690712978</v>
      </c>
      <c r="L15" s="2" t="n">
        <f aca="false">CORREL(C13:I13,C15:I15)</f>
        <v>0.927609796985604</v>
      </c>
      <c r="N15" s="23"/>
      <c r="O15" s="23"/>
      <c r="P15" s="23"/>
      <c r="Q15" s="20"/>
      <c r="R15" s="20"/>
      <c r="S15" s="20"/>
      <c r="T15" s="20"/>
    </row>
    <row r="16" customFormat="false" ht="13.8" hidden="false" customHeight="false" outlineLevel="0" collapsed="false">
      <c r="B16" s="0" t="s">
        <v>151</v>
      </c>
      <c r="C16" s="6" t="n">
        <f aca="false">C14+C15</f>
        <v>49091</v>
      </c>
      <c r="D16" s="6" t="n">
        <f aca="false">D14+D15</f>
        <v>48140.3333333333</v>
      </c>
      <c r="E16" s="6" t="n">
        <f aca="false">E14+E15</f>
        <v>46788</v>
      </c>
      <c r="F16" s="6" t="n">
        <f aca="false">F14+F15</f>
        <v>48969</v>
      </c>
      <c r="G16" s="6"/>
      <c r="H16" s="6"/>
      <c r="I16" s="6"/>
      <c r="J16" s="0" t="n">
        <f aca="false">F16</f>
        <v>48969</v>
      </c>
      <c r="K16" s="2" t="n">
        <f aca="false">CORREL(C12:E12,C16:E16)</f>
        <v>-0.911762476494156</v>
      </c>
      <c r="L16" s="2" t="n">
        <f aca="false">CORREL(C12:I12,C16:I16)</f>
        <v>-0.559664980685468</v>
      </c>
      <c r="N16" s="23"/>
      <c r="O16" s="23"/>
      <c r="P16" s="23"/>
      <c r="Q16" s="20"/>
      <c r="R16" s="20"/>
      <c r="S16" s="20"/>
      <c r="T16" s="20"/>
    </row>
    <row r="17" customFormat="false" ht="13.8" hidden="false" customHeight="false" outlineLevel="0" collapsed="false">
      <c r="A17" s="0" t="str">
        <f aca="false">Speluitkomsten!$A$34</f>
        <v>RWS 21-11</v>
      </c>
      <c r="B17" s="0" t="s">
        <v>106</v>
      </c>
      <c r="C17" s="20" t="n">
        <f aca="false">Teamprofiel!$B$42</f>
        <v>0.716666666666667</v>
      </c>
      <c r="D17" s="20" t="n">
        <f aca="false">Teamprofiel!$F$42</f>
        <v>0.45</v>
      </c>
      <c r="E17" s="20" t="n">
        <f aca="false">Teamprofiel!$J$42</f>
        <v>0.5</v>
      </c>
      <c r="J17" s="0" t="n">
        <f aca="false">E17</f>
        <v>0.5</v>
      </c>
      <c r="L17" s="2"/>
    </row>
    <row r="18" customFormat="false" ht="13.8" hidden="false" customHeight="false" outlineLevel="0" collapsed="false">
      <c r="B18" s="0" t="s">
        <v>107</v>
      </c>
      <c r="C18" s="20" t="n">
        <f aca="false">Teamprofiel!$C$42</f>
        <v>0.266666666666667</v>
      </c>
      <c r="D18" s="20" t="n">
        <f aca="false">Teamprofiel!$G$42</f>
        <v>0.6</v>
      </c>
      <c r="E18" s="20" t="n">
        <f aca="false">Teamprofiel!$K$42</f>
        <v>0.55</v>
      </c>
      <c r="J18" s="0" t="n">
        <f aca="false">E18</f>
        <v>0.55</v>
      </c>
      <c r="L18" s="2"/>
    </row>
    <row r="19" customFormat="false" ht="13.8" hidden="false" customHeight="false" outlineLevel="0" collapsed="false">
      <c r="B19" s="0" t="s">
        <v>5</v>
      </c>
      <c r="C19" s="6" t="n">
        <f aca="false">Samenvattingen!B5</f>
        <v>19338.3333333333</v>
      </c>
      <c r="D19" s="6" t="n">
        <f aca="false">Samenvattingen!C5</f>
        <v>16981</v>
      </c>
      <c r="E19" s="6" t="n">
        <f aca="false">Samenvattingen!D5</f>
        <v>17352</v>
      </c>
      <c r="J19" s="0" t="n">
        <f aca="false">E19</f>
        <v>17352</v>
      </c>
      <c r="K19" s="2" t="n">
        <f aca="false">CORREL(C17:D17,C19:D19)</f>
        <v>1</v>
      </c>
      <c r="L19" s="2" t="n">
        <f aca="false">CORREL(C17:I17,C19:I19)</f>
        <v>0.999537221171954</v>
      </c>
      <c r="N19" s="23"/>
      <c r="O19" s="23"/>
      <c r="P19" s="23"/>
      <c r="Q19" s="23"/>
      <c r="R19" s="23"/>
      <c r="S19" s="23"/>
      <c r="T19" s="23"/>
    </row>
    <row r="20" customFormat="false" ht="13.8" hidden="false" customHeight="false" outlineLevel="0" collapsed="false">
      <c r="B20" s="0" t="s">
        <v>6</v>
      </c>
      <c r="C20" s="6" t="n">
        <f aca="false">Samenvattingen!B15</f>
        <v>25704</v>
      </c>
      <c r="D20" s="6" t="n">
        <f aca="false">Samenvattingen!C15</f>
        <v>15321</v>
      </c>
      <c r="E20" s="6" t="n">
        <f aca="false">Samenvattingen!D15</f>
        <v>16845</v>
      </c>
      <c r="J20" s="0" t="n">
        <f aca="false">E20</f>
        <v>16845</v>
      </c>
      <c r="K20" s="2" t="n">
        <f aca="false">CORREL(C18:D18,C20:D20)</f>
        <v>-1</v>
      </c>
      <c r="L20" s="2" t="n">
        <f aca="false">CORREL(C18:I18,C20:I20)</f>
        <v>-0.999994900567759</v>
      </c>
      <c r="R20" s="20"/>
      <c r="S20" s="20"/>
      <c r="T20" s="20"/>
    </row>
    <row r="21" customFormat="false" ht="13.8" hidden="false" customHeight="false" outlineLevel="0" collapsed="false">
      <c r="B21" s="0" t="s">
        <v>151</v>
      </c>
      <c r="C21" s="6" t="n">
        <f aca="false">C19+C20</f>
        <v>45042.3333333333</v>
      </c>
      <c r="D21" s="6" t="n">
        <f aca="false">D19+D20</f>
        <v>32302</v>
      </c>
      <c r="E21" s="6" t="n">
        <f aca="false">E19+E20</f>
        <v>34197</v>
      </c>
      <c r="F21" s="6"/>
      <c r="G21" s="6"/>
      <c r="H21" s="6"/>
      <c r="I21" s="6"/>
      <c r="J21" s="0" t="n">
        <f aca="false">E21</f>
        <v>34197</v>
      </c>
      <c r="K21" s="2" t="n">
        <f aca="false">CORREL(C17:D17,C21:D21)</f>
        <v>1</v>
      </c>
      <c r="L21" s="2" t="n">
        <f aca="false">CORREL(C17:I17,C21:I21)</f>
        <v>0.999238737452279</v>
      </c>
      <c r="R21" s="20"/>
      <c r="S21" s="20"/>
      <c r="T21" s="20"/>
    </row>
    <row r="22" customFormat="false" ht="13.8" hidden="false" customHeight="false" outlineLevel="0" collapsed="false">
      <c r="A22" s="0" t="str">
        <f aca="false">Speluitkomsten!$A$45</f>
        <v>RWS 18-12</v>
      </c>
      <c r="B22" s="0" t="s">
        <v>106</v>
      </c>
      <c r="C22" s="20" t="n">
        <f aca="false">Teamprofiel!$B$53</f>
        <v>0.566666666666667</v>
      </c>
      <c r="D22" s="20" t="n">
        <f aca="false">Teamprofiel!$F$53</f>
        <v>0.583333333333333</v>
      </c>
      <c r="E22" s="20" t="n">
        <f aca="false">Teamprofiel!$J$53</f>
        <v>0.6</v>
      </c>
      <c r="F22" s="20" t="n">
        <f aca="false">Teamprofiel!$N$53</f>
        <v>0.65</v>
      </c>
      <c r="G22" s="20" t="n">
        <f aca="false">Teamprofiel!$R$53</f>
        <v>0.65</v>
      </c>
      <c r="H22" s="20" t="n">
        <f aca="false">Teamprofiel!$V$53</f>
        <v>0.7</v>
      </c>
      <c r="I22" s="20" t="n">
        <f aca="false">Teamprofiel!$Z$53</f>
        <v>0.783333333333333</v>
      </c>
      <c r="J22" s="20" t="n">
        <f aca="false">I22</f>
        <v>0.783333333333333</v>
      </c>
      <c r="K22" s="20"/>
      <c r="L22" s="2"/>
      <c r="R22" s="20"/>
      <c r="S22" s="20"/>
      <c r="T22" s="20"/>
    </row>
    <row r="23" customFormat="false" ht="13.8" hidden="false" customHeight="false" outlineLevel="0" collapsed="false">
      <c r="B23" s="0" t="s">
        <v>107</v>
      </c>
      <c r="C23" s="20" t="n">
        <f aca="false">Teamprofiel!$C$53</f>
        <v>0.466666666666667</v>
      </c>
      <c r="D23" s="20" t="n">
        <f aca="false">Teamprofiel!$G$53</f>
        <v>0.483333333333333</v>
      </c>
      <c r="E23" s="20" t="n">
        <f aca="false">Teamprofiel!$K$53</f>
        <v>0.5</v>
      </c>
      <c r="F23" s="20" t="n">
        <f aca="false">Teamprofiel!$O$53</f>
        <v>0.45</v>
      </c>
      <c r="G23" s="20" t="n">
        <f aca="false">Teamprofiel!$S$53</f>
        <v>0.45</v>
      </c>
      <c r="H23" s="20" t="n">
        <f aca="false">Teamprofiel!$W$53</f>
        <v>0.4</v>
      </c>
      <c r="I23" s="20" t="n">
        <f aca="false">Teamprofiel!$AA$53</f>
        <v>0.283333333333333</v>
      </c>
      <c r="J23" s="20" t="n">
        <f aca="false">I23</f>
        <v>0.283333333333333</v>
      </c>
      <c r="K23" s="20"/>
      <c r="L23" s="2"/>
      <c r="N23" s="23"/>
      <c r="O23" s="23"/>
      <c r="P23" s="23"/>
      <c r="Q23" s="23"/>
      <c r="R23" s="20"/>
      <c r="S23" s="20"/>
      <c r="T23" s="20"/>
    </row>
    <row r="24" customFormat="false" ht="13.8" hidden="false" customHeight="false" outlineLevel="0" collapsed="false">
      <c r="B24" s="0" t="s">
        <v>5</v>
      </c>
      <c r="C24" s="6" t="n">
        <f aca="false">Samenvattingen!B6</f>
        <v>18295</v>
      </c>
      <c r="D24" s="6" t="n">
        <f aca="false">Samenvattingen!C6</f>
        <v>19964.3333333333</v>
      </c>
      <c r="E24" s="6" t="n">
        <f aca="false">Samenvattingen!D6</f>
        <v>21026</v>
      </c>
      <c r="F24" s="6" t="n">
        <f aca="false">Samenvattingen!E6</f>
        <v>22603</v>
      </c>
      <c r="G24" s="6" t="n">
        <f aca="false">Samenvattingen!F6</f>
        <v>22518.3333333333</v>
      </c>
      <c r="H24" s="6" t="n">
        <f aca="false">Samenvattingen!G6</f>
        <v>23090</v>
      </c>
      <c r="I24" s="6" t="n">
        <f aca="false">Samenvattingen!H6</f>
        <v>24439</v>
      </c>
      <c r="J24" s="20" t="n">
        <f aca="false">I24</f>
        <v>24439</v>
      </c>
      <c r="K24" s="2" t="n">
        <f aca="false">CORREL(C22:H22,C24:H24)</f>
        <v>0.931519288529054</v>
      </c>
      <c r="L24" s="2" t="n">
        <f aca="false">CORREL(C22:I22,C24:I24)</f>
        <v>0.92177420067993</v>
      </c>
      <c r="R24" s="20"/>
      <c r="S24" s="20"/>
      <c r="T24" s="20"/>
    </row>
    <row r="25" customFormat="false" ht="13.8" hidden="false" customHeight="false" outlineLevel="0" collapsed="false">
      <c r="B25" s="0" t="s">
        <v>6</v>
      </c>
      <c r="C25" s="6" t="n">
        <f aca="false">Samenvattingen!B16</f>
        <v>22146.3333333333</v>
      </c>
      <c r="D25" s="6" t="n">
        <f aca="false">Samenvattingen!C16</f>
        <v>19423.3333333333</v>
      </c>
      <c r="E25" s="6" t="n">
        <f aca="false">Samenvattingen!D16</f>
        <v>18672.3333333333</v>
      </c>
      <c r="F25" s="6" t="n">
        <f aca="false">Samenvattingen!E16</f>
        <v>19041</v>
      </c>
      <c r="G25" s="6" t="n">
        <f aca="false">Samenvattingen!F16</f>
        <v>19422.3333333333</v>
      </c>
      <c r="H25" s="6" t="n">
        <f aca="false">Samenvattingen!G16</f>
        <v>20357.3333333333</v>
      </c>
      <c r="I25" s="6" t="n">
        <f aca="false">Samenvattingen!H16</f>
        <v>25561.6666666667</v>
      </c>
      <c r="J25" s="20" t="n">
        <f aca="false">I25</f>
        <v>25561.6666666667</v>
      </c>
      <c r="K25" s="2" t="n">
        <f aca="false">CORREL(C23:H23,C25:H25)</f>
        <v>-0.275080849580881</v>
      </c>
      <c r="L25" s="2" t="n">
        <f aca="false">CORREL(C23:I23,C25:I25)</f>
        <v>-0.852414913909038</v>
      </c>
      <c r="R25" s="20"/>
      <c r="S25" s="20"/>
      <c r="T25" s="20"/>
    </row>
    <row r="26" customFormat="false" ht="13.8" hidden="false" customHeight="false" outlineLevel="0" collapsed="false">
      <c r="B26" s="0" t="s">
        <v>151</v>
      </c>
      <c r="C26" s="6" t="n">
        <f aca="false">C24+C25</f>
        <v>40441.3333333333</v>
      </c>
      <c r="D26" s="6" t="n">
        <f aca="false">D24+D25</f>
        <v>39387.6666666667</v>
      </c>
      <c r="E26" s="6" t="n">
        <f aca="false">E24+E25</f>
        <v>39698.3333333333</v>
      </c>
      <c r="F26" s="6" t="n">
        <f aca="false">F24+F25</f>
        <v>41644</v>
      </c>
      <c r="G26" s="6" t="n">
        <f aca="false">G24+G25</f>
        <v>41940.6666666667</v>
      </c>
      <c r="H26" s="6" t="n">
        <f aca="false">H24+H25</f>
        <v>43447.3333333333</v>
      </c>
      <c r="I26" s="6" t="n">
        <f aca="false">I24+I25</f>
        <v>50000.6666666667</v>
      </c>
      <c r="J26" s="20" t="n">
        <f aca="false">I26</f>
        <v>50000.6666666667</v>
      </c>
      <c r="K26" s="2" t="n">
        <f aca="false">CORREL(C22:H22,C26:H26)</f>
        <v>0.918814917640752</v>
      </c>
      <c r="L26" s="2" t="n">
        <f aca="false">CORREL(C22:I22,C26:I26)</f>
        <v>0.947640985217989</v>
      </c>
      <c r="R26" s="20"/>
      <c r="S26" s="20"/>
      <c r="T26" s="20"/>
    </row>
    <row r="27" customFormat="false" ht="13.8" hidden="false" customHeight="false" outlineLevel="0" collapsed="false">
      <c r="A27" s="0" t="str">
        <f aca="false">Speluitkomsten!$A$56</f>
        <v>TopTech</v>
      </c>
      <c r="B27" s="0" t="s">
        <v>106</v>
      </c>
      <c r="C27" s="20" t="n">
        <f aca="false">Teamprofiel!$B$64</f>
        <v>0.75</v>
      </c>
      <c r="D27" s="20" t="n">
        <f aca="false">Teamprofiel!$F$64</f>
        <v>0.766666666666667</v>
      </c>
      <c r="E27" s="20" t="n">
        <f aca="false">Teamprofiel!$J$64</f>
        <v>0.8</v>
      </c>
      <c r="F27" s="20" t="n">
        <f aca="false">Teamprofiel!$N$64</f>
        <v>0.883333333333333</v>
      </c>
      <c r="J27" s="0" t="n">
        <f aca="false">F27</f>
        <v>0.883333333333333</v>
      </c>
      <c r="L27" s="2"/>
      <c r="N27" s="23"/>
      <c r="O27" s="23"/>
      <c r="P27" s="23"/>
      <c r="Q27" s="23"/>
      <c r="R27" s="20"/>
      <c r="S27" s="20"/>
      <c r="T27" s="20"/>
    </row>
    <row r="28" customFormat="false" ht="13.8" hidden="false" customHeight="false" outlineLevel="0" collapsed="false">
      <c r="B28" s="0" t="s">
        <v>107</v>
      </c>
      <c r="C28" s="20" t="n">
        <f aca="false">Teamprofiel!$C$64</f>
        <v>0.25</v>
      </c>
      <c r="D28" s="20" t="n">
        <f aca="false">Teamprofiel!$G$64</f>
        <v>0.266666666666667</v>
      </c>
      <c r="E28" s="20" t="n">
        <f aca="false">Teamprofiel!$K$64</f>
        <v>0.25</v>
      </c>
      <c r="F28" s="20" t="n">
        <f aca="false">Teamprofiel!$O$64</f>
        <v>0.133333333333333</v>
      </c>
      <c r="J28" s="0" t="n">
        <f aca="false">F28</f>
        <v>0.133333333333333</v>
      </c>
      <c r="L28" s="2"/>
    </row>
    <row r="29" customFormat="false" ht="13.8" hidden="false" customHeight="false" outlineLevel="0" collapsed="false">
      <c r="B29" s="0" t="s">
        <v>5</v>
      </c>
      <c r="C29" s="6" t="n">
        <f aca="false">Samenvattingen!B7</f>
        <v>15590.6666666667</v>
      </c>
      <c r="D29" s="6" t="n">
        <f aca="false">Samenvattingen!C7</f>
        <v>20845</v>
      </c>
      <c r="E29" s="6" t="n">
        <f aca="false">Samenvattingen!D7</f>
        <v>23891.6666666667</v>
      </c>
      <c r="F29" s="6" t="n">
        <f aca="false">Samenvattingen!E7</f>
        <v>23365.3333333333</v>
      </c>
      <c r="G29" s="6"/>
      <c r="H29" s="6"/>
      <c r="I29" s="6"/>
      <c r="J29" s="0" t="n">
        <f aca="false">F29</f>
        <v>23365.3333333333</v>
      </c>
      <c r="K29" s="2" t="n">
        <f aca="false">CORREL(C27:E27,C29:E29)</f>
        <v>0.941923688352339</v>
      </c>
      <c r="L29" s="2" t="n">
        <f aca="false">CORREL(C27:I27,C29:I29)</f>
        <v>0.699929623143607</v>
      </c>
    </row>
    <row r="30" customFormat="false" ht="13.8" hidden="false" customHeight="false" outlineLevel="0" collapsed="false">
      <c r="B30" s="0" t="s">
        <v>6</v>
      </c>
      <c r="C30" s="6" t="n">
        <f aca="false">Samenvattingen!B17</f>
        <v>31989.6666666667</v>
      </c>
      <c r="D30" s="6" t="n">
        <f aca="false">Samenvattingen!C17</f>
        <v>22498</v>
      </c>
      <c r="E30" s="6" t="n">
        <f aca="false">Samenvattingen!D17</f>
        <v>23720</v>
      </c>
      <c r="F30" s="6" t="n">
        <f aca="false">Samenvattingen!E17</f>
        <v>29439</v>
      </c>
      <c r="G30" s="6"/>
      <c r="H30" s="6"/>
      <c r="I30" s="6"/>
      <c r="J30" s="0" t="n">
        <f aca="false">F30</f>
        <v>29439</v>
      </c>
      <c r="K30" s="2" t="n">
        <f aca="false">CORREL(C28:E28,C30:E30)</f>
        <v>-0.598963823835903</v>
      </c>
      <c r="L30" s="2" t="n">
        <f aca="false">CORREL(C28:I28,C30:I30)</f>
        <v>-0.438996883274378</v>
      </c>
    </row>
    <row r="31" customFormat="false" ht="13.8" hidden="false" customHeight="false" outlineLevel="0" collapsed="false">
      <c r="B31" s="0" t="s">
        <v>151</v>
      </c>
      <c r="C31" s="6" t="n">
        <f aca="false">C29+C30</f>
        <v>47580.3333333333</v>
      </c>
      <c r="D31" s="6" t="n">
        <f aca="false">D29+D30</f>
        <v>43343</v>
      </c>
      <c r="E31" s="6" t="n">
        <f aca="false">E29+E30</f>
        <v>47611.6666666667</v>
      </c>
      <c r="F31" s="6" t="n">
        <f aca="false">F29+F30</f>
        <v>52804.3333333333</v>
      </c>
      <c r="G31" s="6"/>
      <c r="H31" s="6"/>
      <c r="I31" s="6"/>
      <c r="J31" s="0" t="n">
        <f aca="false">F31</f>
        <v>52804.3333333333</v>
      </c>
      <c r="K31" s="2" t="n">
        <f aca="false">CORREL(C27:E27,C31:E31)</f>
        <v>0.195243603538224</v>
      </c>
      <c r="L31" s="2" t="n">
        <f aca="false">CORREL(C27:I27,C31:I31)</f>
        <v>0.836707178639806</v>
      </c>
    </row>
    <row r="32" customFormat="false" ht="13.8" hidden="false" customHeight="false" outlineLevel="0" collapsed="false">
      <c r="A32" s="0" t="str">
        <f aca="false">Speluitkomsten!$A$67</f>
        <v>BdeBont</v>
      </c>
      <c r="B32" s="0" t="s">
        <v>106</v>
      </c>
      <c r="C32" s="20" t="n">
        <f aca="false">Teamprofiel!$B$75</f>
        <v>0.85</v>
      </c>
      <c r="D32" s="20" t="n">
        <f aca="false">Teamprofiel!$F$75</f>
        <v>0.733333333333333</v>
      </c>
      <c r="E32" s="20" t="n">
        <f aca="false">Teamprofiel!$J$75</f>
        <v>0.733333333333333</v>
      </c>
      <c r="F32" s="20" t="n">
        <f aca="false">Teamprofiel!$N$75</f>
        <v>0.716666666666667</v>
      </c>
      <c r="J32" s="0" t="n">
        <f aca="false">F32</f>
        <v>0.716666666666667</v>
      </c>
      <c r="L32" s="2"/>
    </row>
    <row r="33" customFormat="false" ht="13.8" hidden="false" customHeight="false" outlineLevel="0" collapsed="false">
      <c r="B33" s="0" t="s">
        <v>107</v>
      </c>
      <c r="C33" s="20" t="n">
        <f aca="false">Teamprofiel!$C$75</f>
        <v>0.2</v>
      </c>
      <c r="D33" s="20" t="n">
        <f aca="false">Teamprofiel!$G$75</f>
        <v>0.333333333333333</v>
      </c>
      <c r="E33" s="20" t="n">
        <f aca="false">Teamprofiel!$K$75</f>
        <v>0.283333333333333</v>
      </c>
      <c r="F33" s="20" t="n">
        <f aca="false">Teamprofiel!$O$75</f>
        <v>0.316666666666667</v>
      </c>
      <c r="J33" s="0" t="n">
        <f aca="false">F33</f>
        <v>0.316666666666667</v>
      </c>
      <c r="L33" s="2"/>
    </row>
    <row r="34" customFormat="false" ht="13.8" hidden="false" customHeight="false" outlineLevel="0" collapsed="false">
      <c r="B34" s="0" t="s">
        <v>5</v>
      </c>
      <c r="C34" s="6" t="n">
        <f aca="false">Samenvattingen!B8</f>
        <v>8221.33333333333</v>
      </c>
      <c r="D34" s="6" t="n">
        <f aca="false">Samenvattingen!C8</f>
        <v>19849.3333333333</v>
      </c>
      <c r="E34" s="6" t="n">
        <f aca="false">Samenvattingen!D8</f>
        <v>24486.6666666667</v>
      </c>
      <c r="F34" s="6" t="n">
        <f aca="false">Samenvattingen!E8</f>
        <v>23818.6666666667</v>
      </c>
      <c r="G34" s="6"/>
      <c r="H34" s="6"/>
      <c r="I34" s="6"/>
      <c r="J34" s="0" t="n">
        <f aca="false">F34</f>
        <v>23818.6666666667</v>
      </c>
      <c r="K34" s="2" t="n">
        <f aca="false">CORREL(C32:E32,C34:E34)</f>
        <v>-0.960952450518611</v>
      </c>
      <c r="L34" s="2" t="n">
        <f aca="false">CORREL(C32:I32,C34:I34)</f>
        <v>-0.967683088367813</v>
      </c>
    </row>
    <row r="35" customFormat="false" ht="13.8" hidden="false" customHeight="false" outlineLevel="0" collapsed="false">
      <c r="B35" s="0" t="s">
        <v>6</v>
      </c>
      <c r="C35" s="6" t="n">
        <f aca="false">Samenvattingen!B18</f>
        <v>40850.6666666667</v>
      </c>
      <c r="D35" s="6" t="n">
        <f aca="false">Samenvattingen!C18</f>
        <v>21081</v>
      </c>
      <c r="E35" s="6" t="n">
        <f aca="false">Samenvattingen!D18</f>
        <v>20597.3333333333</v>
      </c>
      <c r="F35" s="6" t="n">
        <f aca="false">Samenvattingen!E18</f>
        <v>19339</v>
      </c>
      <c r="G35" s="6"/>
      <c r="H35" s="6"/>
      <c r="I35" s="6"/>
      <c r="J35" s="0" t="n">
        <f aca="false">F35</f>
        <v>19339</v>
      </c>
      <c r="K35" s="2" t="n">
        <f aca="false">CORREL(C33:E33,C35:E35)</f>
        <v>-0.920601035972863</v>
      </c>
      <c r="L35" s="2" t="n">
        <f aca="false">CORREL(C33:I33,C35:I35)</f>
        <v>-0.932141221669312</v>
      </c>
    </row>
    <row r="36" customFormat="false" ht="13.8" hidden="false" customHeight="false" outlineLevel="0" collapsed="false">
      <c r="B36" s="0" t="s">
        <v>151</v>
      </c>
      <c r="C36" s="6" t="n">
        <f aca="false">C34+C35</f>
        <v>49072</v>
      </c>
      <c r="D36" s="6" t="n">
        <f aca="false">D34+D35</f>
        <v>40930.3333333333</v>
      </c>
      <c r="E36" s="6" t="n">
        <f aca="false">E34+E35</f>
        <v>45084</v>
      </c>
      <c r="F36" s="6" t="n">
        <f aca="false">F34+F35</f>
        <v>43157.6666666667</v>
      </c>
      <c r="G36" s="6"/>
      <c r="H36" s="6"/>
      <c r="I36" s="6"/>
      <c r="J36" s="0" t="n">
        <f aca="false">F36</f>
        <v>43157.6666666667</v>
      </c>
      <c r="K36" s="2" t="n">
        <f aca="false">CORREL(C32:E32,C36:E36)</f>
        <v>0.860092090741186</v>
      </c>
      <c r="L36" s="2" t="n">
        <f aca="false">CORREL(C32:I32,C36:I36)</f>
        <v>0.861154291683163</v>
      </c>
    </row>
    <row r="38" customFormat="false" ht="13.8" hidden="false" customHeight="false" outlineLevel="0" collapsed="false">
      <c r="A38" s="2" t="s">
        <v>33</v>
      </c>
      <c r="B38" s="0" t="s">
        <v>106</v>
      </c>
      <c r="C38" s="0" t="n">
        <f aca="false">AVERAGE(C2,C7,C12,C17,C22,C27,C32)</f>
        <v>0.716666666666667</v>
      </c>
      <c r="D38" s="0" t="n">
        <f aca="false">AVERAGE(D2,D7,D12,D17,D22,D27,D32)</f>
        <v>0.683333333333333</v>
      </c>
      <c r="E38" s="0" t="n">
        <f aca="false">AVERAGE(E2,E7,E12,E17,E22,E27,E32)</f>
        <v>0.719047619047619</v>
      </c>
      <c r="F38" s="0" t="n">
        <f aca="false">AVERAGE(F2,F7,F12,F17,F22,F27,F32)</f>
        <v>0.753333333333333</v>
      </c>
      <c r="G38" s="0" t="n">
        <f aca="false">AVERAGE(G2,G7,G12,G17,G22,G27,G32)</f>
        <v>0.65</v>
      </c>
      <c r="H38" s="0" t="n">
        <f aca="false">AVERAGE(H2,H7,H12,H17,H22,H27,H32)</f>
        <v>0.7</v>
      </c>
      <c r="I38" s="0" t="n">
        <f aca="false">AVERAGE(I2,I7,I12,I17,I22,I27,I32)</f>
        <v>0.783333333333333</v>
      </c>
      <c r="J38" s="0" t="n">
        <f aca="false">AVERAGE(J2,J7,J12,J17,J22,J27,J32)</f>
        <v>0.752380952380952</v>
      </c>
    </row>
    <row r="39" customFormat="false" ht="13.8" hidden="false" customHeight="false" outlineLevel="0" collapsed="false">
      <c r="A39" s="2"/>
      <c r="B39" s="0" t="s">
        <v>107</v>
      </c>
      <c r="C39" s="0" t="n">
        <f aca="false">AVERAGE(C3,C8,C13,C18,C23,C28,C33)</f>
        <v>0.316666666666667</v>
      </c>
      <c r="D39" s="0" t="n">
        <f aca="false">AVERAGE(D3,D8,D13,D18,D23,D28,D33)</f>
        <v>0.376190476190476</v>
      </c>
      <c r="E39" s="0" t="n">
        <f aca="false">AVERAGE(E3,E8,E13,E18,E23,E28,E33)</f>
        <v>0.326190476190476</v>
      </c>
      <c r="F39" s="0" t="n">
        <f aca="false">AVERAGE(F3,F8,F13,F18,F23,F28,F33)</f>
        <v>0.283333333333333</v>
      </c>
      <c r="G39" s="0" t="n">
        <f aca="false">AVERAGE(G3,G8,G13,G18,G23,G28,G33)</f>
        <v>0.45</v>
      </c>
      <c r="H39" s="0" t="n">
        <f aca="false">AVERAGE(H3,H8,H13,H18,H23,H28,H33)</f>
        <v>0.4</v>
      </c>
      <c r="I39" s="0" t="n">
        <f aca="false">AVERAGE(I3,I8,I13,I18,I23,I28,I33)</f>
        <v>0.283333333333333</v>
      </c>
      <c r="J39" s="0" t="n">
        <f aca="false">AVERAGE(J3,J8,J13,J18,J23,J28,J33)</f>
        <v>0.280952380952381</v>
      </c>
    </row>
    <row r="40" customFormat="false" ht="13.8" hidden="false" customHeight="false" outlineLevel="0" collapsed="false">
      <c r="B40" s="0" t="s">
        <v>5</v>
      </c>
      <c r="C40" s="0" t="n">
        <f aca="false">AVERAGE(C4,C9,C14,C19,C24,C29,C34)</f>
        <v>14196.7619047619</v>
      </c>
      <c r="D40" s="0" t="n">
        <f aca="false">AVERAGE(D4,D9,D14,D19,D24,D29,D34)</f>
        <v>18024.8571428571</v>
      </c>
      <c r="E40" s="0" t="n">
        <f aca="false">AVERAGE(E4,E9,E14,E19,E24,E29,E34)</f>
        <v>20759.2380952381</v>
      </c>
      <c r="F40" s="0" t="n">
        <f aca="false">AVERAGE(F4,F9,F14,F19,F24,F29,F34)</f>
        <v>22608.6666666667</v>
      </c>
      <c r="G40" s="0" t="n">
        <f aca="false">AVERAGE(G4,G9,G14,G19,G24,G29,G34)</f>
        <v>22518.3333333333</v>
      </c>
      <c r="H40" s="0" t="n">
        <f aca="false">AVERAGE(H4,H9,H14,H19,H24,H29,H34)</f>
        <v>23090</v>
      </c>
      <c r="I40" s="0" t="n">
        <f aca="false">AVERAGE(I4,I9,I14,I19,I24,I29,I34)</f>
        <v>24439</v>
      </c>
      <c r="J40" s="0" t="n">
        <f aca="false">AVERAGE(J4,J9,J14,J19,J24,J29,J34)</f>
        <v>21752.9523809524</v>
      </c>
    </row>
    <row r="41" customFormat="false" ht="13.8" hidden="false" customHeight="false" outlineLevel="0" collapsed="false">
      <c r="B41" s="0" t="s">
        <v>6</v>
      </c>
      <c r="C41" s="0" t="n">
        <f aca="false">AVERAGE(C5,C10,C15,C20,C25,C30,C35)</f>
        <v>31736.0476190476</v>
      </c>
      <c r="D41" s="0" t="n">
        <f aca="false">AVERAGE(D5,D10,D15,D20,D25,D30,D35)</f>
        <v>22444.7619047619</v>
      </c>
      <c r="E41" s="0" t="n">
        <f aca="false">AVERAGE(E5,E10,E15,E20,E25,E30,E35)</f>
        <v>23360.8095238095</v>
      </c>
      <c r="F41" s="0" t="n">
        <f aca="false">AVERAGE(F5,F10,F15,F20,F25,F30,F35)</f>
        <v>23697.8</v>
      </c>
      <c r="G41" s="0" t="n">
        <f aca="false">AVERAGE(G5,G10,G15,G20,G25,G30,G35)</f>
        <v>19422.3333333333</v>
      </c>
      <c r="H41" s="0" t="n">
        <f aca="false">AVERAGE(H5,H10,H15,H20,H25,H30,H35)</f>
        <v>20357.3333333333</v>
      </c>
      <c r="I41" s="0" t="n">
        <f aca="false">AVERAGE(I5,I10,I15,I20,I25,I30,I35)</f>
        <v>25561.6666666667</v>
      </c>
      <c r="J41" s="0" t="n">
        <f aca="false">AVERAGE(J5,J10,J15,J20,J25,J30,J35)</f>
        <v>24788.0952380952</v>
      </c>
    </row>
    <row r="42" customFormat="false" ht="13.8" hidden="false" customHeight="false" outlineLevel="0" collapsed="false">
      <c r="B42" s="0" t="s">
        <v>151</v>
      </c>
      <c r="C42" s="0" t="n">
        <f aca="false">AVERAGE(C6,C11,C16,C21,C26,C31,C36)</f>
        <v>45932.8095238095</v>
      </c>
      <c r="D42" s="0" t="n">
        <f aca="false">AVERAGE(D6,D11,D16,D21,D26,D31,D36)</f>
        <v>40469.6190476191</v>
      </c>
      <c r="E42" s="0" t="n">
        <f aca="false">AVERAGE(E6,E11,E16,E21,E26,E31,E36)</f>
        <v>44120.0476190476</v>
      </c>
      <c r="F42" s="0" t="n">
        <f aca="false">AVERAGE(F6,F11,F16,F21,F26,F31,F36)</f>
        <v>46306.4666666667</v>
      </c>
      <c r="G42" s="0" t="n">
        <f aca="false">AVERAGE(G6,G11,G16,G21,G26,G31,G36)</f>
        <v>41940.6666666667</v>
      </c>
      <c r="H42" s="0" t="n">
        <f aca="false">AVERAGE(H6,H11,H16,H21,H26,H31,H36)</f>
        <v>43447.3333333333</v>
      </c>
      <c r="I42" s="0" t="n">
        <f aca="false">AVERAGE(I6,I11,I16,I21,I26,I31,I36)</f>
        <v>50000.6666666667</v>
      </c>
      <c r="J42" s="0" t="n">
        <f aca="false">AVERAGE(J6,J11,J16,J21,J26,J31,J36)</f>
        <v>46541.0476190476</v>
      </c>
    </row>
    <row r="44" customFormat="false" ht="13.8" hidden="false" customHeight="false" outlineLevel="0" collapsed="false">
      <c r="K44" s="0" t="s">
        <v>64</v>
      </c>
      <c r="L44" s="0" t="n">
        <f aca="false">AVERAGE(L4,L9,L14,L19,L24,L29,L34)</f>
        <v>0.61282537147947</v>
      </c>
    </row>
    <row r="45" customFormat="false" ht="13.8" hidden="false" customHeight="false" outlineLevel="0" collapsed="false">
      <c r="L45" s="0" t="n">
        <f aca="false">AVERAGE(L5,L10,L15,L20,L25,L30,L35)</f>
        <v>-0.222672332772145</v>
      </c>
    </row>
    <row r="46" customFormat="false" ht="13.8" hidden="false" customHeight="false" outlineLevel="0" collapsed="false">
      <c r="L46" s="0" t="n">
        <f aca="false">AVERAGE(L6,L11,L16,L21,L26,L31,L36)</f>
        <v>0.546768644773956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selection pane="topLeft" activeCell="R1" activeCellId="0" sqref="R1"/>
    </sheetView>
  </sheetViews>
  <sheetFormatPr defaultRowHeight="15"/>
  <cols>
    <col collapsed="false" hidden="false" max="1" min="1" style="0" width="19.8542510121458"/>
    <col collapsed="false" hidden="false" max="2" min="2" style="0" width="11.1417004048583"/>
    <col collapsed="false" hidden="false" max="4" min="3" style="0" width="10.7125506072875"/>
    <col collapsed="false" hidden="false" max="5" min="5" style="0" width="10.4251012145749"/>
    <col collapsed="false" hidden="false" max="7" min="6" style="0" width="9.2834008097166"/>
    <col collapsed="false" hidden="false" max="8" min="8" style="0" width="12.4251012145749"/>
    <col collapsed="false" hidden="false" max="10" min="9" style="0" width="12.7125506072875"/>
    <col collapsed="false" hidden="false" max="11" min="11" style="0" width="12.4251012145749"/>
    <col collapsed="false" hidden="false" max="1025" min="12" style="0" width="8.53441295546559"/>
  </cols>
  <sheetData>
    <row r="1" customFormat="false" ht="13.8" hidden="false" customHeight="false" outlineLevel="0" collapsed="false">
      <c r="A1" s="2" t="s">
        <v>73</v>
      </c>
      <c r="B1" s="5" t="s">
        <v>152</v>
      </c>
      <c r="C1" s="5" t="s">
        <v>94</v>
      </c>
      <c r="D1" s="5" t="s">
        <v>95</v>
      </c>
      <c r="E1" s="5" t="s">
        <v>96</v>
      </c>
      <c r="F1" s="5" t="s">
        <v>97</v>
      </c>
      <c r="G1" s="5" t="s">
        <v>98</v>
      </c>
      <c r="H1" s="5" t="s">
        <v>99</v>
      </c>
      <c r="I1" s="5" t="s">
        <v>118</v>
      </c>
      <c r="J1" s="5" t="s">
        <v>119</v>
      </c>
      <c r="K1" s="5" t="s">
        <v>120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108</v>
      </c>
      <c r="R1" s="2" t="s">
        <v>109</v>
      </c>
    </row>
    <row r="2" customFormat="false" ht="13.8" hidden="false" customHeight="false" outlineLevel="0" collapsed="false">
      <c r="A2" s="0" t="str">
        <f aca="false">Speluitkomsten!$A$1</f>
        <v>TU Delft</v>
      </c>
      <c r="B2" s="0" t="n">
        <v>1</v>
      </c>
      <c r="C2" s="6" t="n">
        <f aca="false">Samenvattingen!J2</f>
        <v>13052.3333333333</v>
      </c>
      <c r="D2" s="6" t="n">
        <f aca="false">Samenvattingen!K2</f>
        <v>20039.3333333333</v>
      </c>
      <c r="E2" s="6" t="n">
        <f aca="false">Samenvattingen!L2</f>
        <v>16874.8888888889</v>
      </c>
      <c r="F2" s="6" t="n">
        <f aca="false">Samenvattingen!J12</f>
        <v>25154.6666666667</v>
      </c>
      <c r="G2" s="6" t="n">
        <f aca="false">Samenvattingen!K12</f>
        <v>32441.6666666667</v>
      </c>
      <c r="H2" s="6" t="n">
        <f aca="false">Samenvattingen!L12</f>
        <v>29752.7777777778</v>
      </c>
      <c r="I2" s="6" t="n">
        <f aca="false">Samenvattingen!J22</f>
        <v>42687.6666666667</v>
      </c>
      <c r="J2" s="6" t="n">
        <f aca="false">Samenvattingen!K22</f>
        <v>51701.3333333333</v>
      </c>
      <c r="K2" s="6" t="n">
        <f aca="false">Samenvattingen!L22</f>
        <v>46627.6666666667</v>
      </c>
      <c r="L2" s="6" t="n">
        <f aca="false">Spelersprofiel!K3</f>
        <v>0.862068965517241</v>
      </c>
      <c r="M2" s="6" t="n">
        <f aca="false">Spelersprofiel!L3</f>
        <v>0.655172413793103</v>
      </c>
      <c r="N2" s="6" t="n">
        <f aca="false">Spelersprofiel!M3</f>
        <v>0.655172413793104</v>
      </c>
      <c r="O2" s="6" t="n">
        <f aca="false">Rationaliteit!$N$2</f>
        <v>0.827777777777778</v>
      </c>
      <c r="P2" s="6" t="n">
        <f aca="false">Rationaliteit!$N$3</f>
        <v>0.227777777777778</v>
      </c>
      <c r="Q2" s="6" t="n">
        <f aca="false">Rationaliteit!$N$4</f>
        <v>0.188888888888889</v>
      </c>
      <c r="R2" s="6" t="n">
        <f aca="false">Leereffect!K31</f>
        <v>1.69700784480017</v>
      </c>
    </row>
    <row r="3" customFormat="false" ht="13.8" hidden="false" customHeight="false" outlineLevel="0" collapsed="false">
      <c r="A3" s="0" t="str">
        <f aca="false">Speluitkomsten!$A$12</f>
        <v>Almende</v>
      </c>
      <c r="B3" s="0" t="n">
        <v>1</v>
      </c>
      <c r="C3" s="6" t="n">
        <f aca="false">Samenvattingen!J3</f>
        <v>8157.66666666667</v>
      </c>
      <c r="D3" s="6" t="n">
        <f aca="false">Samenvattingen!K3</f>
        <v>20117.6666666667</v>
      </c>
      <c r="E3" s="6" t="n">
        <f aca="false">Samenvattingen!L3</f>
        <v>14734.6666666667</v>
      </c>
      <c r="F3" s="6" t="n">
        <f aca="false">Samenvattingen!J13</f>
        <v>24032</v>
      </c>
      <c r="G3" s="6" t="n">
        <f aca="false">Samenvattingen!K13</f>
        <v>36651</v>
      </c>
      <c r="H3" s="6" t="n">
        <f aca="false">Samenvattingen!L13</f>
        <v>27770.9166666667</v>
      </c>
      <c r="I3" s="6" t="n">
        <f aca="false">Samenvattingen!J23</f>
        <v>36496.3333333333</v>
      </c>
      <c r="J3" s="6" t="n">
        <f aca="false">Samenvattingen!K23</f>
        <v>44957.3333333333</v>
      </c>
      <c r="K3" s="6" t="n">
        <f aca="false">Samenvattingen!L23</f>
        <v>42505.5833333333</v>
      </c>
      <c r="L3" s="6" t="n">
        <f aca="false">Spelersprofiel!K4</f>
        <v>0.737931034482759</v>
      </c>
      <c r="M3" s="6" t="n">
        <f aca="false">Spelersprofiel!L4</f>
        <v>0.660098522167488</v>
      </c>
      <c r="N3" s="6" t="n">
        <f aca="false">Spelersprofiel!M4</f>
        <v>0.540229885057471</v>
      </c>
      <c r="O3" s="6" t="n">
        <f aca="false">Rationaliteit!$N$6</f>
        <v>0.675</v>
      </c>
      <c r="P3" s="6" t="n">
        <f aca="false">Rationaliteit!$N$7</f>
        <v>0.4</v>
      </c>
      <c r="Q3" s="6" t="n">
        <f aca="false">Rationaliteit!$N$8</f>
        <v>0.258333333333333</v>
      </c>
      <c r="R3" s="6" t="n">
        <f aca="false">Leereffect!K32</f>
        <v>1.80990083066064</v>
      </c>
    </row>
    <row r="4" customFormat="false" ht="13.8" hidden="false" customHeight="false" outlineLevel="0" collapsed="false">
      <c r="A4" s="0" t="str">
        <f aca="false">Speluitkomsten!$A$23</f>
        <v>Eneco</v>
      </c>
      <c r="B4" s="0" t="n">
        <v>2</v>
      </c>
      <c r="C4" s="6" t="n">
        <f aca="false">Samenvattingen!J4</f>
        <v>16722</v>
      </c>
      <c r="D4" s="6" t="n">
        <f aca="false">Samenvattingen!K4</f>
        <v>23138.6666666667</v>
      </c>
      <c r="E4" s="6" t="n">
        <f aca="false">Samenvattingen!L4</f>
        <v>19679.4166666667</v>
      </c>
      <c r="F4" s="6" t="n">
        <f aca="false">Samenvattingen!J14</f>
        <v>25830.3333333333</v>
      </c>
      <c r="G4" s="6" t="n">
        <f aca="false">Samenvattingen!K14</f>
        <v>32369</v>
      </c>
      <c r="H4" s="6" t="n">
        <f aca="false">Samenvattingen!L14</f>
        <v>28567.6666666667</v>
      </c>
      <c r="I4" s="6" t="n">
        <f aca="false">Samenvattingen!J24</f>
        <v>46788</v>
      </c>
      <c r="J4" s="6" t="n">
        <f aca="false">Samenvattingen!K24</f>
        <v>49091</v>
      </c>
      <c r="K4" s="6" t="n">
        <f aca="false">Samenvattingen!L24</f>
        <v>48247.0833333333</v>
      </c>
      <c r="L4" s="6" t="n">
        <f aca="false">Spelersprofiel!K5</f>
        <v>0.820689655172414</v>
      </c>
      <c r="M4" s="6" t="n">
        <f aca="false">Spelersprofiel!L5</f>
        <v>0.738916256157635</v>
      </c>
      <c r="N4" s="6" t="n">
        <f aca="false">Spelersprofiel!M5</f>
        <v>0.494252873563218</v>
      </c>
      <c r="O4" s="6" t="n">
        <f aca="false">Rationaliteit!$N$10</f>
        <v>0.779166666666667</v>
      </c>
      <c r="P4" s="6" t="n">
        <f aca="false">Rationaliteit!$N$11</f>
        <v>0.229166666666667</v>
      </c>
      <c r="Q4" s="6" t="n">
        <f aca="false">Rationaliteit!$N$12</f>
        <v>0.225</v>
      </c>
      <c r="R4" s="6" t="n">
        <f aca="false">Leereffect!K33</f>
        <v>1.89579435031165</v>
      </c>
    </row>
    <row r="5" customFormat="false" ht="13.8" hidden="false" customHeight="false" outlineLevel="0" collapsed="false">
      <c r="A5" s="0" t="str">
        <f aca="false">Speluitkomsten!$A$34</f>
        <v>RWS 21-11</v>
      </c>
      <c r="B5" s="0" t="n">
        <v>2</v>
      </c>
      <c r="C5" s="6" t="n">
        <f aca="false">Samenvattingen!J5</f>
        <v>16981</v>
      </c>
      <c r="D5" s="6" t="n">
        <f aca="false">Samenvattingen!K5</f>
        <v>19338.3333333333</v>
      </c>
      <c r="E5" s="6" t="n">
        <f aca="false">Samenvattingen!L5</f>
        <v>17890.4444444444</v>
      </c>
      <c r="F5" s="6" t="n">
        <f aca="false">Samenvattingen!J15</f>
        <v>15321</v>
      </c>
      <c r="G5" s="6" t="n">
        <f aca="false">Samenvattingen!K15</f>
        <v>25704</v>
      </c>
      <c r="H5" s="6" t="n">
        <f aca="false">Samenvattingen!L15</f>
        <v>19290</v>
      </c>
      <c r="I5" s="6" t="n">
        <f aca="false">Samenvattingen!J25</f>
        <v>32302</v>
      </c>
      <c r="J5" s="6" t="n">
        <f aca="false">Samenvattingen!K25</f>
        <v>45042.3333333333</v>
      </c>
      <c r="K5" s="6" t="n">
        <f aca="false">Samenvattingen!L25</f>
        <v>37180.4444444444</v>
      </c>
      <c r="L5" s="6" t="n">
        <f aca="false">Spelersprofiel!K6</f>
        <v>0.8</v>
      </c>
      <c r="M5" s="6" t="n">
        <f aca="false">Spelersprofiel!L6</f>
        <v>0.788177339901478</v>
      </c>
      <c r="N5" s="6" t="n">
        <f aca="false">Spelersprofiel!M6</f>
        <v>0.494252873563218</v>
      </c>
      <c r="O5" s="6" t="n">
        <f aca="false">Rationaliteit!$N$14</f>
        <v>0.555555555555555</v>
      </c>
      <c r="P5" s="6" t="n">
        <f aca="false">Rationaliteit!$N$15</f>
        <v>0.472222222222222</v>
      </c>
      <c r="Q5" s="6" t="n">
        <f aca="false">Rationaliteit!$N$16</f>
        <v>0.472222222222222</v>
      </c>
      <c r="R5" s="6" t="n">
        <f aca="false">Leereffect!K34</f>
        <v>2.10834801905881</v>
      </c>
    </row>
    <row r="6" customFormat="false" ht="13.8" hidden="false" customHeight="false" outlineLevel="0" collapsed="false">
      <c r="A6" s="0" t="str">
        <f aca="false">Speluitkomsten!$A$45</f>
        <v>RWS 18-12</v>
      </c>
      <c r="B6" s="0" t="n">
        <v>2</v>
      </c>
      <c r="C6" s="6" t="n">
        <f aca="false">Samenvattingen!J6</f>
        <v>18295</v>
      </c>
      <c r="D6" s="6" t="n">
        <f aca="false">Samenvattingen!K6</f>
        <v>24439</v>
      </c>
      <c r="E6" s="6" t="n">
        <f aca="false">Samenvattingen!L6</f>
        <v>21705.0952380952</v>
      </c>
      <c r="F6" s="6" t="n">
        <f aca="false">Samenvattingen!J16</f>
        <v>18672.3333333333</v>
      </c>
      <c r="G6" s="6" t="n">
        <f aca="false">Samenvattingen!K16</f>
        <v>25561.6666666667</v>
      </c>
      <c r="H6" s="6" t="n">
        <f aca="false">Samenvattingen!L16</f>
        <v>20660.619047619</v>
      </c>
      <c r="I6" s="6" t="n">
        <f aca="false">Samenvattingen!J26</f>
        <v>39387.6666666667</v>
      </c>
      <c r="J6" s="6" t="n">
        <f aca="false">Samenvattingen!K26</f>
        <v>50000.6666666667</v>
      </c>
      <c r="K6" s="6" t="n">
        <f aca="false">Samenvattingen!L26</f>
        <v>42365.7142857143</v>
      </c>
      <c r="L6" s="6" t="n">
        <f aca="false">Spelersprofiel!K7</f>
        <v>0.882758620689655</v>
      </c>
      <c r="M6" s="6" t="n">
        <f aca="false">Spelersprofiel!L7</f>
        <v>0.655172413793103</v>
      </c>
      <c r="N6" s="6" t="n">
        <f aca="false">Spelersprofiel!M7</f>
        <v>0.448275862068966</v>
      </c>
      <c r="O6" s="6" t="n">
        <f aca="false">Rationaliteit!$N$18</f>
        <v>0.647619047619047</v>
      </c>
      <c r="P6" s="6" t="n">
        <f aca="false">Rationaliteit!$N$19</f>
        <v>0.433333333333333</v>
      </c>
      <c r="Q6" s="6" t="n">
        <f aca="false">Rationaliteit!$N$20</f>
        <v>0.347619047619048</v>
      </c>
      <c r="R6" s="6" t="n">
        <f aca="false">Leereffect!K35</f>
        <v>2.18707000682737</v>
      </c>
    </row>
    <row r="7" customFormat="false" ht="13.8" hidden="false" customHeight="false" outlineLevel="0" collapsed="false">
      <c r="A7" s="0" t="str">
        <f aca="false">Speluitkomsten!$A$56</f>
        <v>TopTech</v>
      </c>
      <c r="B7" s="0" t="n">
        <v>3</v>
      </c>
      <c r="C7" s="6" t="n">
        <f aca="false">Samenvattingen!J7</f>
        <v>15590.6666666667</v>
      </c>
      <c r="D7" s="6" t="n">
        <f aca="false">Samenvattingen!K7</f>
        <v>23891.6666666667</v>
      </c>
      <c r="E7" s="6" t="n">
        <f aca="false">Samenvattingen!L7</f>
        <v>20923.1666666667</v>
      </c>
      <c r="F7" s="6" t="n">
        <f aca="false">Samenvattingen!J17</f>
        <v>22498</v>
      </c>
      <c r="G7" s="6" t="n">
        <f aca="false">Samenvattingen!K17</f>
        <v>31989.6666666667</v>
      </c>
      <c r="H7" s="6" t="n">
        <f aca="false">Samenvattingen!L17</f>
        <v>26911.6666666667</v>
      </c>
      <c r="I7" s="6" t="n">
        <f aca="false">Samenvattingen!J27</f>
        <v>43343</v>
      </c>
      <c r="J7" s="6" t="n">
        <f aca="false">Samenvattingen!K27</f>
        <v>52804.3333333333</v>
      </c>
      <c r="K7" s="6" t="n">
        <f aca="false">Samenvattingen!L27</f>
        <v>47834.8333333333</v>
      </c>
      <c r="L7" s="6" t="n">
        <f aca="false">Spelersprofiel!K8</f>
        <v>0.8</v>
      </c>
      <c r="M7" s="6" t="n">
        <f aca="false">Spelersprofiel!L8</f>
        <v>0.699507389162562</v>
      </c>
      <c r="N7" s="6" t="n">
        <f aca="false">Spelersprofiel!M8</f>
        <v>0.402298850574713</v>
      </c>
      <c r="O7" s="6" t="n">
        <f aca="false">Rationaliteit!$N$22</f>
        <v>0.8</v>
      </c>
      <c r="P7" s="6" t="n">
        <f aca="false">Rationaliteit!$N$23</f>
        <v>0.225</v>
      </c>
      <c r="Q7" s="6" t="n">
        <f aca="false">Rationaliteit!$N$24</f>
        <v>0.225</v>
      </c>
      <c r="R7" s="6" t="n">
        <f aca="false">Leereffect!K36</f>
        <v>2.00723721191681</v>
      </c>
    </row>
    <row r="8" customFormat="false" ht="13.8" hidden="false" customHeight="false" outlineLevel="0" collapsed="false">
      <c r="A8" s="0" t="str">
        <f aca="false">Speluitkomsten!$A$67</f>
        <v>BdeBont</v>
      </c>
      <c r="B8" s="0" t="n">
        <v>3</v>
      </c>
      <c r="C8" s="6" t="n">
        <f aca="false">Samenvattingen!J8</f>
        <v>8221.33333333333</v>
      </c>
      <c r="D8" s="6" t="n">
        <f aca="false">Samenvattingen!K8</f>
        <v>24486.6666666667</v>
      </c>
      <c r="E8" s="6" t="n">
        <f aca="false">Samenvattingen!L8</f>
        <v>19094</v>
      </c>
      <c r="F8" s="6" t="n">
        <f aca="false">Samenvattingen!J18</f>
        <v>19339</v>
      </c>
      <c r="G8" s="6" t="n">
        <f aca="false">Samenvattingen!K18</f>
        <v>40850.6666666667</v>
      </c>
      <c r="H8" s="6" t="n">
        <f aca="false">Samenvattingen!L18</f>
        <v>25467</v>
      </c>
      <c r="I8" s="6" t="n">
        <f aca="false">Samenvattingen!J28</f>
        <v>40930.3333333333</v>
      </c>
      <c r="J8" s="6" t="n">
        <f aca="false">Samenvattingen!K28</f>
        <v>49072</v>
      </c>
      <c r="K8" s="6" t="n">
        <f aca="false">Samenvattingen!L28</f>
        <v>44561</v>
      </c>
      <c r="L8" s="6" t="n">
        <f aca="false">Spelersprofiel!K9</f>
        <v>0.8</v>
      </c>
      <c r="M8" s="6" t="n">
        <f aca="false">Spelersprofiel!L9</f>
        <v>0.77832512315271</v>
      </c>
      <c r="N8" s="6" t="n">
        <f aca="false">Spelersprofiel!M9</f>
        <v>0.35632183908046</v>
      </c>
      <c r="O8" s="6" t="n">
        <f aca="false">Rationaliteit!$N$26</f>
        <v>0.758333333333333</v>
      </c>
      <c r="P8" s="6" t="n">
        <f aca="false">Rationaliteit!$N$27</f>
        <v>0.283333333333333</v>
      </c>
      <c r="Q8" s="6" t="n">
        <f aca="false">Rationaliteit!$N$28</f>
        <v>0.308333333333333</v>
      </c>
      <c r="R8" s="6" t="n">
        <f aca="false">Leereffect!K37</f>
        <v>2.23163900236138</v>
      </c>
    </row>
    <row r="9" customFormat="false" ht="13.8" hidden="false" customHeight="false" outlineLevel="0" collapsed="false">
      <c r="A9" s="29" t="s">
        <v>121</v>
      </c>
      <c r="B9" s="26"/>
      <c r="C9" s="27" t="n">
        <f aca="false">CORREL($B2:$B8,C2:C8)</f>
        <v>0.12662760957475</v>
      </c>
      <c r="D9" s="27" t="n">
        <f aca="false">CORREL($B2:$B8,D2:D8)</f>
        <v>0.736185226624005</v>
      </c>
      <c r="E9" s="27" t="n">
        <f aca="false">CORREL($B2:$B8,E2:E8)</f>
        <v>0.712633905315694</v>
      </c>
      <c r="F9" s="27" t="n">
        <f aca="false">CORREL($B2:$B8,F2:F8)</f>
        <v>-0.386623634330998</v>
      </c>
      <c r="G9" s="27" t="n">
        <f aca="false">CORREL($B2:$B8,G2:G8)</f>
        <v>0.139266274845122</v>
      </c>
      <c r="H9" s="27" t="n">
        <f aca="false">CORREL($B2:$B8,H2:H8)</f>
        <v>-0.261698180986294</v>
      </c>
      <c r="I9" s="27" t="n">
        <f aca="false">CORREL($B2:$B8,I2:I8)</f>
        <v>0.217630749076601</v>
      </c>
      <c r="J9" s="27" t="n">
        <f aca="false">CORREL($B2:$B8,J2:J8)</f>
        <v>0.352494902679288</v>
      </c>
      <c r="K9" s="27" t="n">
        <f aca="false">CORREL($B2:$B8,K2:K8)</f>
        <v>0.170889691177915</v>
      </c>
      <c r="L9" s="27" t="n">
        <f aca="false">CORREL($B2:$B8,L2:L8)</f>
        <v>-4.78591147554286E-016</v>
      </c>
      <c r="M9" s="27" t="n">
        <f aca="false">CORREL($B2:$B8,M2:M8)</f>
        <v>0.57154410776751</v>
      </c>
      <c r="N9" s="27" t="n">
        <f aca="false">CORREL($B2:$B8,N2:N8)</f>
        <v>-0.91534950783043</v>
      </c>
      <c r="O9" s="27" t="n">
        <f aca="false">CORREL($B2:$B8,O2:O8)</f>
        <v>0.116052989603776</v>
      </c>
      <c r="P9" s="27" t="n">
        <f aca="false">CORREL($B2:$B8,P2:P8)</f>
        <v>-0.226693778051227</v>
      </c>
      <c r="Q9" s="27" t="n">
        <f aca="false">CORREL($B2:$B8,Q2:Q8)</f>
        <v>0.181081268232323</v>
      </c>
      <c r="R9" s="27" t="n">
        <f aca="false">CORREL($B2:$B8,R2:R8)</f>
        <v>0.749128576661594</v>
      </c>
    </row>
    <row r="12" customFormat="false" ht="13.8" hidden="false" customHeight="false" outlineLevel="0" collapsed="false">
      <c r="A12" s="2" t="s">
        <v>153</v>
      </c>
      <c r="B12" s="5" t="s">
        <v>94</v>
      </c>
      <c r="C12" s="5" t="s">
        <v>95</v>
      </c>
      <c r="D12" s="5" t="s">
        <v>96</v>
      </c>
      <c r="E12" s="5" t="s">
        <v>97</v>
      </c>
      <c r="F12" s="5" t="s">
        <v>98</v>
      </c>
      <c r="G12" s="5" t="s">
        <v>99</v>
      </c>
      <c r="H12" s="30" t="s">
        <v>118</v>
      </c>
      <c r="I12" s="30" t="s">
        <v>119</v>
      </c>
      <c r="J12" s="30" t="s">
        <v>120</v>
      </c>
      <c r="K12" s="5" t="s">
        <v>103</v>
      </c>
      <c r="L12" s="5" t="s">
        <v>104</v>
      </c>
      <c r="M12" s="5" t="s">
        <v>105</v>
      </c>
      <c r="N12" s="5" t="s">
        <v>106</v>
      </c>
      <c r="O12" s="5" t="s">
        <v>107</v>
      </c>
      <c r="P12" s="5" t="s">
        <v>108</v>
      </c>
      <c r="Q12" s="5" t="s">
        <v>109</v>
      </c>
    </row>
    <row r="13" customFormat="false" ht="13.8" hidden="false" customHeight="false" outlineLevel="0" collapsed="false">
      <c r="A13" s="0" t="n">
        <v>1</v>
      </c>
      <c r="B13" s="6" t="n">
        <f aca="false">AVERAGEIFS(C$2:C$8,$B$2:$B$8,"=" &amp; $A13)</f>
        <v>10605</v>
      </c>
      <c r="C13" s="6" t="n">
        <f aca="false">AVERAGEIFS(D$2:D$8,$B$2:$B$8,"=" &amp; $A13)</f>
        <v>20078.5</v>
      </c>
      <c r="D13" s="6" t="n">
        <f aca="false">AVERAGEIFS(E$2:E$8,$B$2:$B$8,"=" &amp; $A13)</f>
        <v>15804.7777777778</v>
      </c>
      <c r="E13" s="6" t="n">
        <f aca="false">AVERAGEIFS(F$2:F$8,$B$2:$B$8,"=" &amp; $A13)</f>
        <v>24593.3333333333</v>
      </c>
      <c r="F13" s="6" t="n">
        <f aca="false">AVERAGEIFS(G$2:G$8,$B$2:$B$8,"=" &amp; $A13)</f>
        <v>34546.3333333333</v>
      </c>
      <c r="G13" s="6" t="n">
        <f aca="false">AVERAGEIFS(H$2:H$8,$B$2:$B$8,"=" &amp; $A13)</f>
        <v>28761.8472222222</v>
      </c>
      <c r="H13" s="6" t="n">
        <f aca="false">AVERAGEIFS(I$2:I$8,$B$2:$B$8,"=" &amp; $A13)</f>
        <v>39592</v>
      </c>
      <c r="I13" s="6" t="n">
        <f aca="false">AVERAGEIFS(J$2:J$8,$B$2:$B$8,"=" &amp; $A13)</f>
        <v>48329.3333333333</v>
      </c>
      <c r="J13" s="6" t="n">
        <f aca="false">AVERAGEIFS(K$2:K$8,$B$2:$B$8,"=" &amp; $A13)</f>
        <v>44566.625</v>
      </c>
      <c r="K13" s="6" t="n">
        <f aca="false">AVERAGEIFS(L$2:L$8,$B$2:$B$8,"=" &amp; $A13)</f>
        <v>0.8</v>
      </c>
      <c r="L13" s="6" t="n">
        <f aca="false">AVERAGEIFS(M$2:M$8,$B$2:$B$8,"=" &amp; $A13)</f>
        <v>0.657635467980296</v>
      </c>
      <c r="M13" s="6" t="n">
        <f aca="false">AVERAGEIFS(N$2:N$8,$B$2:$B$8,"=" &amp; $A13)</f>
        <v>0.597701149425288</v>
      </c>
      <c r="N13" s="6" t="n">
        <f aca="false">AVERAGEIFS(O$2:O$8,$B$2:$B$8,"=" &amp; $A13)</f>
        <v>0.751388888888889</v>
      </c>
      <c r="O13" s="6" t="n">
        <f aca="false">AVERAGEIFS(P$2:P$8,$B$2:$B$8,"=" &amp; $A13)</f>
        <v>0.313888888888889</v>
      </c>
      <c r="P13" s="6" t="n">
        <f aca="false">AVERAGEIFS(Q$2:Q$8,$B$2:$B$8,"=" &amp; $A13)</f>
        <v>0.223611111111111</v>
      </c>
      <c r="Q13" s="6" t="n">
        <f aca="false">AVERAGEIFS(R$2:R$8,$B$2:$B$8,"=" &amp; $A13)</f>
        <v>1.7534543377304</v>
      </c>
    </row>
    <row r="14" customFormat="false" ht="13.8" hidden="false" customHeight="false" outlineLevel="0" collapsed="false">
      <c r="A14" s="0" t="n">
        <v>2</v>
      </c>
      <c r="B14" s="6" t="n">
        <f aca="false">AVERAGEIFS(C$2:C$8,$B$2:$B$8,"=" &amp; $A14)</f>
        <v>17332.6666666667</v>
      </c>
      <c r="C14" s="6" t="n">
        <f aca="false">AVERAGEIFS(D$2:D$8,$B$2:$B$8,"=" &amp; $A14)</f>
        <v>22305.3333333333</v>
      </c>
      <c r="D14" s="6" t="n">
        <f aca="false">AVERAGEIFS(E$2:E$8,$B$2:$B$8,"=" &amp; $A14)</f>
        <v>19758.3187830688</v>
      </c>
      <c r="E14" s="6" t="n">
        <f aca="false">AVERAGEIFS(F$2:F$8,$B$2:$B$8,"=" &amp; $A14)</f>
        <v>19941.2222222222</v>
      </c>
      <c r="F14" s="6" t="n">
        <f aca="false">AVERAGEIFS(G$2:G$8,$B$2:$B$8,"=" &amp; $A14)</f>
        <v>27878.2222222222</v>
      </c>
      <c r="G14" s="6" t="n">
        <f aca="false">AVERAGEIFS(H$2:H$8,$B$2:$B$8,"=" &amp; $A14)</f>
        <v>22839.4285714286</v>
      </c>
      <c r="H14" s="6" t="n">
        <f aca="false">AVERAGEIFS(I$2:I$8,$B$2:$B$8,"=" &amp; $A14)</f>
        <v>39492.5555555556</v>
      </c>
      <c r="I14" s="6" t="n">
        <f aca="false">AVERAGEIFS(J$2:J$8,$B$2:$B$8,"=" &amp; $A14)</f>
        <v>48044.6666666667</v>
      </c>
      <c r="J14" s="6" t="n">
        <f aca="false">AVERAGEIFS(K$2:K$8,$B$2:$B$8,"=" &amp; $A14)</f>
        <v>42597.7473544974</v>
      </c>
      <c r="K14" s="6" t="n">
        <f aca="false">AVERAGEIFS(L$2:L$8,$B$2:$B$8,"=" &amp; $A14)</f>
        <v>0.83448275862069</v>
      </c>
      <c r="L14" s="6" t="n">
        <f aca="false">AVERAGEIFS(M$2:M$8,$B$2:$B$8,"=" &amp; $A14)</f>
        <v>0.727422003284072</v>
      </c>
      <c r="M14" s="6" t="n">
        <f aca="false">AVERAGEIFS(N$2:N$8,$B$2:$B$8,"=" &amp; $A14)</f>
        <v>0.478927203065134</v>
      </c>
      <c r="N14" s="6" t="n">
        <f aca="false">AVERAGEIFS(O$2:O$8,$B$2:$B$8,"=" &amp; $A14)</f>
        <v>0.660780423280423</v>
      </c>
      <c r="O14" s="6" t="n">
        <f aca="false">AVERAGEIFS(P$2:P$8,$B$2:$B$8,"=" &amp; $A14)</f>
        <v>0.378240740740741</v>
      </c>
      <c r="P14" s="6" t="n">
        <f aca="false">AVERAGEIFS(Q$2:Q$8,$B$2:$B$8,"=" &amp; $A14)</f>
        <v>0.348280423280423</v>
      </c>
      <c r="Q14" s="6" t="n">
        <f aca="false">AVERAGEIFS(R$2:R$8,$B$2:$B$8,"=" &amp; $A14)</f>
        <v>2.06373745873261</v>
      </c>
    </row>
    <row r="15" customFormat="false" ht="13.8" hidden="false" customHeight="false" outlineLevel="0" collapsed="false">
      <c r="A15" s="0" t="n">
        <v>3</v>
      </c>
      <c r="B15" s="6" t="n">
        <f aca="false">AVERAGEIFS(C$2:C$8,$B$2:$B$8,"=" &amp; $A15)</f>
        <v>11906</v>
      </c>
      <c r="C15" s="6" t="n">
        <f aca="false">AVERAGEIFS(D$2:D$8,$B$2:$B$8,"=" &amp; $A15)</f>
        <v>24189.1666666667</v>
      </c>
      <c r="D15" s="6" t="n">
        <f aca="false">AVERAGEIFS(E$2:E$8,$B$2:$B$8,"=" &amp; $A15)</f>
        <v>20008.5833333333</v>
      </c>
      <c r="E15" s="6" t="n">
        <f aca="false">AVERAGEIFS(F$2:F$8,$B$2:$B$8,"=" &amp; $A15)</f>
        <v>20918.5</v>
      </c>
      <c r="F15" s="6" t="n">
        <f aca="false">AVERAGEIFS(G$2:G$8,$B$2:$B$8,"=" &amp; $A15)</f>
        <v>36420.1666666667</v>
      </c>
      <c r="G15" s="6" t="n">
        <f aca="false">AVERAGEIFS(H$2:H$8,$B$2:$B$8,"=" &amp; $A15)</f>
        <v>26189.3333333333</v>
      </c>
      <c r="H15" s="6" t="n">
        <f aca="false">AVERAGEIFS(I$2:I$8,$B$2:$B$8,"=" &amp; $A15)</f>
        <v>42136.6666666667</v>
      </c>
      <c r="I15" s="6" t="n">
        <f aca="false">AVERAGEIFS(J$2:J$8,$B$2:$B$8,"=" &amp; $A15)</f>
        <v>50938.1666666667</v>
      </c>
      <c r="J15" s="6" t="n">
        <f aca="false">AVERAGEIFS(K$2:K$8,$B$2:$B$8,"=" &amp; $A15)</f>
        <v>46197.9166666667</v>
      </c>
      <c r="K15" s="6" t="n">
        <f aca="false">AVERAGEIFS(L$2:L$8,$B$2:$B$8,"=" &amp; $A15)</f>
        <v>0.8</v>
      </c>
      <c r="L15" s="6" t="n">
        <f aca="false">AVERAGEIFS(M$2:M$8,$B$2:$B$8,"=" &amp; $A15)</f>
        <v>0.738916256157636</v>
      </c>
      <c r="M15" s="6" t="n">
        <f aca="false">AVERAGEIFS(N$2:N$8,$B$2:$B$8,"=" &amp; $A15)</f>
        <v>0.379310344827587</v>
      </c>
      <c r="N15" s="6" t="n">
        <f aca="false">AVERAGEIFS(O$2:O$8,$B$2:$B$8,"=" &amp; $A15)</f>
        <v>0.779166666666667</v>
      </c>
      <c r="O15" s="6" t="n">
        <f aca="false">AVERAGEIFS(P$2:P$8,$B$2:$B$8,"=" &amp; $A15)</f>
        <v>0.254166666666667</v>
      </c>
      <c r="P15" s="6" t="n">
        <f aca="false">AVERAGEIFS(Q$2:Q$8,$B$2:$B$8,"=" &amp; $A15)</f>
        <v>0.266666666666667</v>
      </c>
      <c r="Q15" s="6" t="n">
        <f aca="false">AVERAGEIFS(R$2:R$8,$B$2:$B$8,"=" &amp; $A15)</f>
        <v>2.11943810713909</v>
      </c>
    </row>
    <row r="16" customFormat="false" ht="13.8" hidden="false" customHeight="false" outlineLevel="0" collapsed="false">
      <c r="A16" s="2" t="s">
        <v>121</v>
      </c>
      <c r="B16" s="31" t="n">
        <f aca="false">C9</f>
        <v>0.12662760957475</v>
      </c>
      <c r="C16" s="31" t="n">
        <f aca="false">D9</f>
        <v>0.736185226624005</v>
      </c>
      <c r="D16" s="31" t="n">
        <f aca="false">E9</f>
        <v>0.712633905315694</v>
      </c>
      <c r="E16" s="31" t="n">
        <f aca="false">F9</f>
        <v>-0.386623634330998</v>
      </c>
      <c r="F16" s="31" t="n">
        <f aca="false">G9</f>
        <v>0.139266274845122</v>
      </c>
      <c r="G16" s="31" t="n">
        <f aca="false">H9</f>
        <v>-0.261698180986294</v>
      </c>
      <c r="H16" s="31" t="n">
        <f aca="false">I9</f>
        <v>0.217630749076601</v>
      </c>
      <c r="I16" s="31" t="n">
        <f aca="false">J9</f>
        <v>0.352494902679288</v>
      </c>
      <c r="J16" s="31" t="n">
        <f aca="false">K9</f>
        <v>0.170889691177915</v>
      </c>
      <c r="K16" s="31" t="n">
        <f aca="false">L9</f>
        <v>-4.78591147554286E-016</v>
      </c>
      <c r="L16" s="31" t="n">
        <f aca="false">M9</f>
        <v>0.57154410776751</v>
      </c>
      <c r="M16" s="31" t="n">
        <f aca="false">N9</f>
        <v>-0.91534950783043</v>
      </c>
      <c r="N16" s="31" t="n">
        <f aca="false">O9</f>
        <v>0.116052989603776</v>
      </c>
      <c r="O16" s="31" t="n">
        <f aca="false">P9</f>
        <v>-0.226693778051227</v>
      </c>
      <c r="P16" s="31" t="n">
        <f aca="false">Q9</f>
        <v>0.181081268232323</v>
      </c>
      <c r="Q16" s="31" t="n">
        <f aca="false">R9</f>
        <v>0.749128576661594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C70" activeCellId="0" sqref="C70"/>
    </sheetView>
  </sheetViews>
  <sheetFormatPr defaultRowHeight="15"/>
  <cols>
    <col collapsed="false" hidden="false" max="1" min="1" style="0" width="21.4251012145749"/>
    <col collapsed="false" hidden="false" max="8" min="2" style="0" width="12.7125506072875"/>
    <col collapsed="false" hidden="false" max="9" min="9" style="0" width="8.85425101214575"/>
    <col collapsed="false" hidden="false" max="12" min="10" style="0" width="12.7125506072875"/>
    <col collapsed="false" hidden="false" max="1025" min="13" style="0" width="8.85425101214575"/>
  </cols>
  <sheetData>
    <row r="1" customFormat="false" ht="15" hidden="false" customHeight="false" outlineLevel="0" collapsed="false">
      <c r="A1" s="2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J1" s="5" t="s">
        <v>31</v>
      </c>
      <c r="K1" s="5" t="s">
        <v>32</v>
      </c>
      <c r="L1" s="5" t="s">
        <v>33</v>
      </c>
    </row>
    <row r="2" customFormat="false" ht="15" hidden="false" customHeight="false" outlineLevel="0" collapsed="false">
      <c r="A2" s="0" t="str">
        <f aca="false">Speluitkomsten!$A$1</f>
        <v>TU Delft</v>
      </c>
      <c r="B2" s="6" t="n">
        <f aca="false">Speluitkomsten!$D$9</f>
        <v>13052.3333333333</v>
      </c>
      <c r="C2" s="6" t="n">
        <f aca="false">Speluitkomsten!$L$9</f>
        <v>17533</v>
      </c>
      <c r="D2" s="6" t="n">
        <f aca="false">Speluitkomsten!$T$9</f>
        <v>20039.3333333333</v>
      </c>
      <c r="E2" s="6"/>
      <c r="F2" s="6"/>
      <c r="G2" s="6"/>
      <c r="H2" s="6"/>
      <c r="J2" s="6" t="n">
        <f aca="false">MIN(B2:H2)</f>
        <v>13052.3333333333</v>
      </c>
      <c r="K2" s="6" t="n">
        <f aca="false">MAX(B2:H2)</f>
        <v>20039.3333333333</v>
      </c>
      <c r="L2" s="6" t="n">
        <f aca="false">AVERAGE(B2:H2)</f>
        <v>16874.8888888889</v>
      </c>
    </row>
    <row r="3" customFormat="false" ht="15" hidden="false" customHeight="false" outlineLevel="0" collapsed="false">
      <c r="A3" s="0" t="str">
        <f aca="false">Speluitkomsten!$A$12</f>
        <v>Almende</v>
      </c>
      <c r="B3" s="6" t="n">
        <f aca="false">Speluitkomsten!$D$20</f>
        <v>8157.66666666667</v>
      </c>
      <c r="C3" s="6" t="n">
        <f aca="false">Speluitkomsten!$L$20</f>
        <v>12464.3333333333</v>
      </c>
      <c r="D3" s="6" t="n">
        <f aca="false">Speluitkomsten!$T$20</f>
        <v>18199</v>
      </c>
      <c r="E3" s="6" t="n">
        <f aca="false">Speluitkomsten!$AB$20</f>
        <v>20117.6666666667</v>
      </c>
      <c r="F3" s="6"/>
      <c r="J3" s="6" t="n">
        <f aca="false">MIN(B3:H3)</f>
        <v>8157.66666666667</v>
      </c>
      <c r="K3" s="6" t="n">
        <f aca="false">MAX(B3:H3)</f>
        <v>20117.6666666667</v>
      </c>
      <c r="L3" s="6" t="n">
        <f aca="false">AVERAGE(B3:H3)</f>
        <v>14734.6666666667</v>
      </c>
    </row>
    <row r="4" customFormat="false" ht="15" hidden="false" customHeight="false" outlineLevel="0" collapsed="false">
      <c r="A4" s="0" t="str">
        <f aca="false">Speluitkomsten!$A$23</f>
        <v>Eneco</v>
      </c>
      <c r="B4" s="6" t="n">
        <f aca="false">Speluitkomsten!$D$31</f>
        <v>16722</v>
      </c>
      <c r="C4" s="6" t="n">
        <f aca="false">Speluitkomsten!$L$31</f>
        <v>18537</v>
      </c>
      <c r="D4" s="6" t="n">
        <f aca="false">Speluitkomsten!$T$31</f>
        <v>20320</v>
      </c>
      <c r="E4" s="6" t="n">
        <f aca="false">Speluitkomsten!$AB$31</f>
        <v>23138.6666666667</v>
      </c>
      <c r="F4" s="6"/>
      <c r="J4" s="6" t="n">
        <f aca="false">MIN(B4:H4)</f>
        <v>16722</v>
      </c>
      <c r="K4" s="6" t="n">
        <f aca="false">MAX(B4:H4)</f>
        <v>23138.6666666667</v>
      </c>
      <c r="L4" s="6" t="n">
        <f aca="false">AVERAGE(B4:H4)</f>
        <v>19679.4166666667</v>
      </c>
    </row>
    <row r="5" customFormat="false" ht="15" hidden="false" customHeight="false" outlineLevel="0" collapsed="false">
      <c r="A5" s="0" t="str">
        <f aca="false">Speluitkomsten!$A$34</f>
        <v>RWS 21-11</v>
      </c>
      <c r="B5" s="6" t="n">
        <f aca="false">Speluitkomsten!$D$42</f>
        <v>19338.3333333333</v>
      </c>
      <c r="C5" s="6" t="n">
        <f aca="false">Speluitkomsten!$L$42</f>
        <v>16981</v>
      </c>
      <c r="D5" s="6" t="n">
        <f aca="false">Speluitkomsten!$T$42</f>
        <v>17352</v>
      </c>
      <c r="E5" s="6"/>
      <c r="F5" s="6"/>
      <c r="J5" s="6" t="n">
        <f aca="false">MIN(B5:H5)</f>
        <v>16981</v>
      </c>
      <c r="K5" s="6" t="n">
        <f aca="false">MAX(B5:H5)</f>
        <v>19338.3333333333</v>
      </c>
      <c r="L5" s="6" t="n">
        <f aca="false">AVERAGE(B5:H5)</f>
        <v>17890.4444444444</v>
      </c>
    </row>
    <row r="6" customFormat="false" ht="15" hidden="false" customHeight="false" outlineLevel="0" collapsed="false">
      <c r="A6" s="0" t="str">
        <f aca="false">Speluitkomsten!$A$45</f>
        <v>RWS 18-12</v>
      </c>
      <c r="B6" s="6" t="n">
        <f aca="false">Speluitkomsten!$D$53</f>
        <v>18295</v>
      </c>
      <c r="C6" s="6" t="n">
        <f aca="false">Speluitkomsten!$L$53</f>
        <v>19964.3333333333</v>
      </c>
      <c r="D6" s="6" t="n">
        <f aca="false">Speluitkomsten!$T$53</f>
        <v>21026</v>
      </c>
      <c r="E6" s="6" t="n">
        <f aca="false">Speluitkomsten!$AB$53</f>
        <v>22603</v>
      </c>
      <c r="F6" s="6" t="n">
        <f aca="false">Speluitkomsten!$AJ$53</f>
        <v>22518.3333333333</v>
      </c>
      <c r="G6" s="6" t="n">
        <f aca="false">Speluitkomsten!$AR$53</f>
        <v>23090</v>
      </c>
      <c r="H6" s="6" t="n">
        <f aca="false">Speluitkomsten!$AZ$53</f>
        <v>24439</v>
      </c>
      <c r="J6" s="6" t="n">
        <f aca="false">MIN(B6:H6)</f>
        <v>18295</v>
      </c>
      <c r="K6" s="6" t="n">
        <f aca="false">MAX(B6:H6)</f>
        <v>24439</v>
      </c>
      <c r="L6" s="6" t="n">
        <f aca="false">AVERAGE(B6:H6)</f>
        <v>21705.0952380952</v>
      </c>
    </row>
    <row r="7" customFormat="false" ht="15" hidden="false" customHeight="false" outlineLevel="0" collapsed="false">
      <c r="A7" s="0" t="str">
        <f aca="false">Speluitkomsten!$A$56</f>
        <v>TopTech</v>
      </c>
      <c r="B7" s="6" t="n">
        <f aca="false">Speluitkomsten!$D$64</f>
        <v>15590.6666666667</v>
      </c>
      <c r="C7" s="6" t="n">
        <f aca="false">Speluitkomsten!$L$64</f>
        <v>20845</v>
      </c>
      <c r="D7" s="6" t="n">
        <f aca="false">Speluitkomsten!$T$64</f>
        <v>23891.6666666667</v>
      </c>
      <c r="E7" s="6" t="n">
        <f aca="false">Speluitkomsten!$AB$64</f>
        <v>23365.3333333333</v>
      </c>
      <c r="F7" s="6"/>
      <c r="G7" s="6"/>
      <c r="H7" s="6"/>
      <c r="J7" s="6" t="n">
        <f aca="false">MIN(B7:H7)</f>
        <v>15590.6666666667</v>
      </c>
      <c r="K7" s="6" t="n">
        <f aca="false">MAX(B7:H7)</f>
        <v>23891.6666666667</v>
      </c>
      <c r="L7" s="6" t="n">
        <f aca="false">AVERAGE(B7:H7)</f>
        <v>20923.1666666667</v>
      </c>
    </row>
    <row r="8" customFormat="false" ht="15" hidden="false" customHeight="false" outlineLevel="0" collapsed="false">
      <c r="A8" s="0" t="str">
        <f aca="false">Speluitkomsten!$A$67</f>
        <v>BdeBont</v>
      </c>
      <c r="B8" s="6" t="n">
        <f aca="false">Speluitkomsten!$D$75</f>
        <v>8221.33333333333</v>
      </c>
      <c r="C8" s="6" t="n">
        <f aca="false">Speluitkomsten!$L$75</f>
        <v>19849.3333333333</v>
      </c>
      <c r="D8" s="6" t="n">
        <f aca="false">Speluitkomsten!$T$75</f>
        <v>24486.6666666667</v>
      </c>
      <c r="E8" s="6" t="n">
        <f aca="false">Speluitkomsten!$AB$75</f>
        <v>23818.6666666667</v>
      </c>
      <c r="F8" s="6"/>
      <c r="G8" s="6"/>
      <c r="H8" s="6"/>
      <c r="J8" s="6" t="n">
        <f aca="false">MIN(B8:H8)</f>
        <v>8221.33333333333</v>
      </c>
      <c r="K8" s="6" t="n">
        <f aca="false">MAX(B8:H8)</f>
        <v>24486.6666666667</v>
      </c>
      <c r="L8" s="6" t="n">
        <f aca="false">AVERAGE(B8:H8)</f>
        <v>19094</v>
      </c>
    </row>
    <row r="10" customFormat="false" ht="15" hidden="false" customHeight="false" outlineLevel="0" collapsed="false">
      <c r="A10" s="2"/>
      <c r="B10" s="5"/>
      <c r="C10" s="5"/>
      <c r="D10" s="5"/>
      <c r="E10" s="5"/>
      <c r="F10" s="5"/>
      <c r="G10" s="5"/>
      <c r="H10" s="5"/>
    </row>
    <row r="11" customFormat="false" ht="15" hidden="false" customHeight="false" outlineLevel="0" collapsed="false">
      <c r="A11" s="2" t="s">
        <v>34</v>
      </c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  <c r="G11" s="5" t="s">
        <v>29</v>
      </c>
      <c r="H11" s="5" t="s">
        <v>30</v>
      </c>
      <c r="J11" s="5" t="s">
        <v>31</v>
      </c>
      <c r="K11" s="5" t="s">
        <v>32</v>
      </c>
      <c r="L11" s="5" t="s">
        <v>33</v>
      </c>
    </row>
    <row r="12" customFormat="false" ht="15" hidden="false" customHeight="false" outlineLevel="0" collapsed="false">
      <c r="A12" s="0" t="str">
        <f aca="false">Speluitkomsten!$A$1</f>
        <v>TU Delft</v>
      </c>
      <c r="B12" s="6" t="n">
        <f aca="false">Speluitkomsten!$H$9</f>
        <v>32441.6666666667</v>
      </c>
      <c r="C12" s="6" t="n">
        <f aca="false">Speluitkomsten!$P$9</f>
        <v>25154.6666666667</v>
      </c>
      <c r="D12" s="6" t="n">
        <f aca="false">Speluitkomsten!$X$9</f>
        <v>31662</v>
      </c>
      <c r="E12" s="6"/>
      <c r="F12" s="6"/>
      <c r="G12" s="6"/>
      <c r="H12" s="6"/>
      <c r="J12" s="6" t="n">
        <f aca="false">MIN(B12:H12)</f>
        <v>25154.6666666667</v>
      </c>
      <c r="K12" s="6" t="n">
        <f aca="false">MAX(B12:H12)</f>
        <v>32441.6666666667</v>
      </c>
      <c r="L12" s="6" t="n">
        <f aca="false">AVERAGE(B12:H12)</f>
        <v>29752.7777777778</v>
      </c>
    </row>
    <row r="13" customFormat="false" ht="15" hidden="false" customHeight="false" outlineLevel="0" collapsed="false">
      <c r="A13" s="0" t="str">
        <f aca="false">Speluitkomsten!$A$12</f>
        <v>Almende</v>
      </c>
      <c r="B13" s="6" t="n">
        <f aca="false">Speluitkomsten!$H$20</f>
        <v>36651</v>
      </c>
      <c r="C13" s="6" t="n">
        <f aca="false">Speluitkomsten!$P$20</f>
        <v>24032</v>
      </c>
      <c r="D13" s="6" t="n">
        <f aca="false">Speluitkomsten!$X$20</f>
        <v>25561</v>
      </c>
      <c r="E13" s="6" t="n">
        <f aca="false">Speluitkomsten!$AF$20</f>
        <v>24839.6666666667</v>
      </c>
      <c r="F13" s="6"/>
      <c r="J13" s="6" t="n">
        <f aca="false">MIN(B13:H13)</f>
        <v>24032</v>
      </c>
      <c r="K13" s="6" t="n">
        <f aca="false">MAX(B13:H13)</f>
        <v>36651</v>
      </c>
      <c r="L13" s="6" t="n">
        <f aca="false">AVERAGE(B13:H13)</f>
        <v>27770.9166666667</v>
      </c>
    </row>
    <row r="14" customFormat="false" ht="15" hidden="false" customHeight="false" outlineLevel="0" collapsed="false">
      <c r="A14" s="0" t="str">
        <f aca="false">Speluitkomsten!$A$23</f>
        <v>Eneco</v>
      </c>
      <c r="B14" s="6" t="n">
        <f aca="false">Speluitkomsten!$H$31</f>
        <v>32369</v>
      </c>
      <c r="C14" s="6" t="n">
        <f aca="false">Speluitkomsten!$P$31</f>
        <v>29603.3333333333</v>
      </c>
      <c r="D14" s="6" t="n">
        <f aca="false">Speluitkomsten!$X$31</f>
        <v>26468</v>
      </c>
      <c r="E14" s="6" t="n">
        <f aca="false">Speluitkomsten!$AF$31</f>
        <v>25830.3333333333</v>
      </c>
      <c r="F14" s="6"/>
      <c r="J14" s="6" t="n">
        <f aca="false">MIN(B14:H14)</f>
        <v>25830.3333333333</v>
      </c>
      <c r="K14" s="6" t="n">
        <f aca="false">MAX(B14:H14)</f>
        <v>32369</v>
      </c>
      <c r="L14" s="6" t="n">
        <f aca="false">AVERAGE(B14:H14)</f>
        <v>28567.6666666667</v>
      </c>
    </row>
    <row r="15" customFormat="false" ht="15" hidden="false" customHeight="false" outlineLevel="0" collapsed="false">
      <c r="A15" s="0" t="str">
        <f aca="false">Speluitkomsten!$A$34</f>
        <v>RWS 21-11</v>
      </c>
      <c r="B15" s="6" t="n">
        <f aca="false">Speluitkomsten!$H$42</f>
        <v>25704</v>
      </c>
      <c r="C15" s="6" t="n">
        <f aca="false">Speluitkomsten!$P$42</f>
        <v>15321</v>
      </c>
      <c r="D15" s="6" t="n">
        <f aca="false">Speluitkomsten!$X$42</f>
        <v>16845</v>
      </c>
      <c r="E15" s="6"/>
      <c r="F15" s="6"/>
      <c r="J15" s="6" t="n">
        <f aca="false">MIN(B15:H15)</f>
        <v>15321</v>
      </c>
      <c r="K15" s="6" t="n">
        <f aca="false">MAX(B15:H15)</f>
        <v>25704</v>
      </c>
      <c r="L15" s="6" t="n">
        <f aca="false">AVERAGE(B15:H15)</f>
        <v>19290</v>
      </c>
    </row>
    <row r="16" customFormat="false" ht="15" hidden="false" customHeight="false" outlineLevel="0" collapsed="false">
      <c r="A16" s="0" t="str">
        <f aca="false">Speluitkomsten!$A$45</f>
        <v>RWS 18-12</v>
      </c>
      <c r="B16" s="6" t="n">
        <f aca="false">Speluitkomsten!$H$53</f>
        <v>22146.3333333333</v>
      </c>
      <c r="C16" s="6" t="n">
        <f aca="false">Speluitkomsten!$P$53</f>
        <v>19423.3333333333</v>
      </c>
      <c r="D16" s="6" t="n">
        <f aca="false">Speluitkomsten!$X$53</f>
        <v>18672.3333333333</v>
      </c>
      <c r="E16" s="6" t="n">
        <f aca="false">Speluitkomsten!$AF$53</f>
        <v>19041</v>
      </c>
      <c r="F16" s="6" t="n">
        <f aca="false">Speluitkomsten!$AN$53</f>
        <v>19422.3333333333</v>
      </c>
      <c r="G16" s="6" t="n">
        <f aca="false">Speluitkomsten!$AV$53</f>
        <v>20357.3333333333</v>
      </c>
      <c r="H16" s="6" t="n">
        <f aca="false">Speluitkomsten!$BD$53</f>
        <v>25561.6666666667</v>
      </c>
      <c r="J16" s="6" t="n">
        <f aca="false">MIN(B16:H16)</f>
        <v>18672.3333333333</v>
      </c>
      <c r="K16" s="6" t="n">
        <f aca="false">MAX(B16:H16)</f>
        <v>25561.6666666667</v>
      </c>
      <c r="L16" s="6" t="n">
        <f aca="false">AVERAGE(B16:H16)</f>
        <v>20660.619047619</v>
      </c>
    </row>
    <row r="17" customFormat="false" ht="15" hidden="false" customHeight="false" outlineLevel="0" collapsed="false">
      <c r="A17" s="0" t="str">
        <f aca="false">Speluitkomsten!$A$56</f>
        <v>TopTech</v>
      </c>
      <c r="B17" s="6" t="n">
        <f aca="false">Speluitkomsten!$H$64</f>
        <v>31989.6666666667</v>
      </c>
      <c r="C17" s="6" t="n">
        <f aca="false">Speluitkomsten!$P$64</f>
        <v>22498</v>
      </c>
      <c r="D17" s="6" t="n">
        <f aca="false">Speluitkomsten!$X$64</f>
        <v>23720</v>
      </c>
      <c r="E17" s="6" t="n">
        <f aca="false">Speluitkomsten!$AF$64</f>
        <v>29439</v>
      </c>
      <c r="F17" s="6"/>
      <c r="G17" s="6"/>
      <c r="H17" s="6"/>
      <c r="J17" s="6" t="n">
        <f aca="false">MIN(B17:H17)</f>
        <v>22498</v>
      </c>
      <c r="K17" s="6" t="n">
        <f aca="false">MAX(B17:H17)</f>
        <v>31989.6666666667</v>
      </c>
      <c r="L17" s="6" t="n">
        <f aca="false">AVERAGE(B17:H17)</f>
        <v>26911.6666666667</v>
      </c>
    </row>
    <row r="18" customFormat="false" ht="15" hidden="false" customHeight="false" outlineLevel="0" collapsed="false">
      <c r="A18" s="0" t="str">
        <f aca="false">Speluitkomsten!$A$67</f>
        <v>BdeBont</v>
      </c>
      <c r="B18" s="6" t="n">
        <f aca="false">Speluitkomsten!$H$75</f>
        <v>40850.6666666667</v>
      </c>
      <c r="C18" s="6" t="n">
        <f aca="false">Speluitkomsten!$P$75</f>
        <v>21081</v>
      </c>
      <c r="D18" s="6" t="n">
        <f aca="false">Speluitkomsten!$X$75</f>
        <v>20597.3333333333</v>
      </c>
      <c r="E18" s="6" t="n">
        <f aca="false">Speluitkomsten!$AF$75</f>
        <v>19339</v>
      </c>
      <c r="F18" s="6"/>
      <c r="G18" s="6"/>
      <c r="H18" s="6"/>
      <c r="J18" s="6" t="n">
        <f aca="false">MIN(B18:H18)</f>
        <v>19339</v>
      </c>
      <c r="K18" s="6" t="n">
        <f aca="false">MAX(B18:H18)</f>
        <v>40850.6666666667</v>
      </c>
      <c r="L18" s="6" t="n">
        <f aca="false">AVERAGE(B18:H18)</f>
        <v>25467</v>
      </c>
    </row>
    <row r="21" customFormat="false" ht="15" hidden="false" customHeight="false" outlineLevel="0" collapsed="false">
      <c r="A21" s="2" t="s">
        <v>35</v>
      </c>
      <c r="B21" s="5" t="s">
        <v>24</v>
      </c>
      <c r="C21" s="5" t="s">
        <v>25</v>
      </c>
      <c r="D21" s="5" t="s">
        <v>26</v>
      </c>
      <c r="E21" s="5" t="s">
        <v>27</v>
      </c>
      <c r="F21" s="5" t="s">
        <v>28</v>
      </c>
      <c r="G21" s="5" t="s">
        <v>29</v>
      </c>
      <c r="H21" s="5" t="s">
        <v>30</v>
      </c>
      <c r="J21" s="5" t="s">
        <v>31</v>
      </c>
      <c r="K21" s="5" t="s">
        <v>32</v>
      </c>
      <c r="L21" s="5" t="s">
        <v>33</v>
      </c>
    </row>
    <row r="22" customFormat="false" ht="15" hidden="false" customHeight="false" outlineLevel="0" collapsed="false">
      <c r="A22" s="0" t="str">
        <f aca="false">Speluitkomsten!$A$1</f>
        <v>TU Delft</v>
      </c>
      <c r="B22" s="6" t="n">
        <f aca="false">B2+B12</f>
        <v>45494</v>
      </c>
      <c r="C22" s="6" t="n">
        <f aca="false">C2+C12</f>
        <v>42687.6666666667</v>
      </c>
      <c r="D22" s="6" t="n">
        <f aca="false">D2+D12</f>
        <v>51701.3333333333</v>
      </c>
      <c r="E22" s="6"/>
      <c r="F22" s="6"/>
      <c r="G22" s="6"/>
      <c r="H22" s="6"/>
      <c r="J22" s="6" t="n">
        <f aca="false">MIN(B22:H22)</f>
        <v>42687.6666666667</v>
      </c>
      <c r="K22" s="6" t="n">
        <f aca="false">MAX(B22:H22)</f>
        <v>51701.3333333333</v>
      </c>
      <c r="L22" s="6" t="n">
        <f aca="false">AVERAGE(B22:H22)</f>
        <v>46627.6666666667</v>
      </c>
    </row>
    <row r="23" customFormat="false" ht="15" hidden="false" customHeight="false" outlineLevel="0" collapsed="false">
      <c r="A23" s="0" t="str">
        <f aca="false">Speluitkomsten!$A$12</f>
        <v>Almende</v>
      </c>
      <c r="B23" s="6" t="n">
        <f aca="false">B3+B13</f>
        <v>44808.6666666667</v>
      </c>
      <c r="C23" s="6" t="n">
        <f aca="false">C3+C13</f>
        <v>36496.3333333333</v>
      </c>
      <c r="D23" s="6" t="n">
        <f aca="false">D3+D13</f>
        <v>43760</v>
      </c>
      <c r="E23" s="6" t="n">
        <f aca="false">E3+E13</f>
        <v>44957.3333333333</v>
      </c>
      <c r="F23" s="6"/>
      <c r="J23" s="6" t="n">
        <f aca="false">MIN(B23:H23)</f>
        <v>36496.3333333333</v>
      </c>
      <c r="K23" s="6" t="n">
        <f aca="false">MAX(B23:H23)</f>
        <v>44957.3333333333</v>
      </c>
      <c r="L23" s="6" t="n">
        <f aca="false">AVERAGE(B23:H23)</f>
        <v>42505.5833333333</v>
      </c>
    </row>
    <row r="24" customFormat="false" ht="15" hidden="false" customHeight="false" outlineLevel="0" collapsed="false">
      <c r="A24" s="0" t="str">
        <f aca="false">Speluitkomsten!$A$23</f>
        <v>Eneco</v>
      </c>
      <c r="B24" s="6" t="n">
        <f aca="false">B4+B14</f>
        <v>49091</v>
      </c>
      <c r="C24" s="6" t="n">
        <f aca="false">C4+C14</f>
        <v>48140.3333333333</v>
      </c>
      <c r="D24" s="6" t="n">
        <f aca="false">D4+D14</f>
        <v>46788</v>
      </c>
      <c r="E24" s="6" t="n">
        <f aca="false">E4+E14</f>
        <v>48969</v>
      </c>
      <c r="F24" s="6"/>
      <c r="J24" s="6" t="n">
        <f aca="false">MIN(B24:H24)</f>
        <v>46788</v>
      </c>
      <c r="K24" s="6" t="n">
        <f aca="false">MAX(B24:H24)</f>
        <v>49091</v>
      </c>
      <c r="L24" s="6" t="n">
        <f aca="false">AVERAGE(B24:H24)</f>
        <v>48247.0833333333</v>
      </c>
    </row>
    <row r="25" customFormat="false" ht="15" hidden="false" customHeight="false" outlineLevel="0" collapsed="false">
      <c r="A25" s="0" t="str">
        <f aca="false">Speluitkomsten!$A$34</f>
        <v>RWS 21-11</v>
      </c>
      <c r="B25" s="6" t="n">
        <f aca="false">B5+B15</f>
        <v>45042.3333333333</v>
      </c>
      <c r="C25" s="6" t="n">
        <f aca="false">C5+C15</f>
        <v>32302</v>
      </c>
      <c r="D25" s="6" t="n">
        <f aca="false">D5+D15</f>
        <v>34197</v>
      </c>
      <c r="E25" s="6"/>
      <c r="F25" s="6"/>
      <c r="J25" s="6" t="n">
        <f aca="false">MIN(B25:H25)</f>
        <v>32302</v>
      </c>
      <c r="K25" s="6" t="n">
        <f aca="false">MAX(B25:H25)</f>
        <v>45042.3333333333</v>
      </c>
      <c r="L25" s="6" t="n">
        <f aca="false">AVERAGE(B25:H25)</f>
        <v>37180.4444444444</v>
      </c>
    </row>
    <row r="26" customFormat="false" ht="15" hidden="false" customHeight="false" outlineLevel="0" collapsed="false">
      <c r="A26" s="0" t="str">
        <f aca="false">Speluitkomsten!$A$45</f>
        <v>RWS 18-12</v>
      </c>
      <c r="B26" s="6" t="n">
        <f aca="false">B6+B16</f>
        <v>40441.3333333333</v>
      </c>
      <c r="C26" s="6" t="n">
        <f aca="false">C6+C16</f>
        <v>39387.6666666667</v>
      </c>
      <c r="D26" s="6" t="n">
        <f aca="false">D6+D16</f>
        <v>39698.3333333333</v>
      </c>
      <c r="E26" s="6" t="n">
        <f aca="false">E6+E16</f>
        <v>41644</v>
      </c>
      <c r="F26" s="6" t="n">
        <f aca="false">F6+F16</f>
        <v>41940.6666666667</v>
      </c>
      <c r="G26" s="6" t="n">
        <f aca="false">G6+G16</f>
        <v>43447.3333333333</v>
      </c>
      <c r="H26" s="6" t="n">
        <f aca="false">H6+H16</f>
        <v>50000.6666666667</v>
      </c>
      <c r="J26" s="6" t="n">
        <f aca="false">MIN(B26:H26)</f>
        <v>39387.6666666667</v>
      </c>
      <c r="K26" s="6" t="n">
        <f aca="false">MAX(B26:H26)</f>
        <v>50000.6666666667</v>
      </c>
      <c r="L26" s="6" t="n">
        <f aca="false">AVERAGE(B26:H26)</f>
        <v>42365.7142857143</v>
      </c>
    </row>
    <row r="27" customFormat="false" ht="15" hidden="false" customHeight="false" outlineLevel="0" collapsed="false">
      <c r="A27" s="0" t="str">
        <f aca="false">Speluitkomsten!$A$56</f>
        <v>TopTech</v>
      </c>
      <c r="B27" s="6" t="n">
        <f aca="false">B7+B17</f>
        <v>47580.3333333333</v>
      </c>
      <c r="C27" s="6" t="n">
        <f aca="false">C7+C17</f>
        <v>43343</v>
      </c>
      <c r="D27" s="6" t="n">
        <f aca="false">D7+D17</f>
        <v>47611.6666666667</v>
      </c>
      <c r="E27" s="6" t="n">
        <f aca="false">E7+E17</f>
        <v>52804.3333333333</v>
      </c>
      <c r="F27" s="6"/>
      <c r="G27" s="6"/>
      <c r="H27" s="6"/>
      <c r="J27" s="6" t="n">
        <f aca="false">MIN(B27:H27)</f>
        <v>43343</v>
      </c>
      <c r="K27" s="6" t="n">
        <f aca="false">MAX(B27:H27)</f>
        <v>52804.3333333333</v>
      </c>
      <c r="L27" s="6" t="n">
        <f aca="false">AVERAGE(B27:H27)</f>
        <v>47834.8333333333</v>
      </c>
    </row>
    <row r="28" customFormat="false" ht="15" hidden="false" customHeight="false" outlineLevel="0" collapsed="false">
      <c r="A28" s="0" t="str">
        <f aca="false">Speluitkomsten!$A$67</f>
        <v>BdeBont</v>
      </c>
      <c r="B28" s="6" t="n">
        <f aca="false">B8+B18</f>
        <v>49072</v>
      </c>
      <c r="C28" s="6" t="n">
        <f aca="false">C8+C18</f>
        <v>40930.3333333333</v>
      </c>
      <c r="D28" s="6" t="n">
        <f aca="false">D8+D18</f>
        <v>45084</v>
      </c>
      <c r="E28" s="6" t="n">
        <f aca="false">E8+E18</f>
        <v>43157.6666666667</v>
      </c>
      <c r="F28" s="6"/>
      <c r="G28" s="6"/>
      <c r="H28" s="6"/>
      <c r="J28" s="6" t="n">
        <f aca="false">MIN(B28:H28)</f>
        <v>40930.3333333333</v>
      </c>
      <c r="K28" s="6" t="n">
        <f aca="false">MAX(B28:H28)</f>
        <v>49072</v>
      </c>
      <c r="L28" s="6" t="n">
        <f aca="false">AVERAGE(B28:H28)</f>
        <v>44561</v>
      </c>
    </row>
    <row r="29" customFormat="false" ht="15" hidden="false" customHeight="false" outlineLevel="0" collapsed="false">
      <c r="B29" s="6"/>
      <c r="C29" s="6"/>
      <c r="D29" s="6"/>
      <c r="E29" s="6"/>
      <c r="F29" s="6"/>
      <c r="G29" s="6"/>
      <c r="H29" s="6"/>
      <c r="J29" s="6"/>
      <c r="K29" s="6"/>
      <c r="L29" s="6"/>
    </row>
    <row r="30" customFormat="false" ht="15" hidden="false" customHeight="false" outlineLevel="0" collapsed="false">
      <c r="B30" s="6"/>
      <c r="C30" s="6"/>
      <c r="D30" s="6"/>
      <c r="E30" s="6"/>
      <c r="F30" s="6"/>
      <c r="G30" s="6"/>
      <c r="H30" s="6"/>
      <c r="J30" s="6"/>
      <c r="K30" s="6"/>
      <c r="L30" s="6"/>
    </row>
    <row r="31" customFormat="false" ht="15" hidden="false" customHeight="false" outlineLevel="0" collapsed="false">
      <c r="A31" s="2" t="s">
        <v>36</v>
      </c>
      <c r="B31" s="5" t="s">
        <v>24</v>
      </c>
      <c r="C31" s="5" t="s">
        <v>25</v>
      </c>
      <c r="D31" s="5" t="s">
        <v>26</v>
      </c>
      <c r="E31" s="5" t="s">
        <v>27</v>
      </c>
      <c r="F31" s="5" t="s">
        <v>28</v>
      </c>
      <c r="G31" s="5" t="s">
        <v>29</v>
      </c>
      <c r="H31" s="5" t="s">
        <v>30</v>
      </c>
      <c r="J31" s="5" t="s">
        <v>31</v>
      </c>
      <c r="K31" s="5" t="s">
        <v>32</v>
      </c>
      <c r="L31" s="5" t="s">
        <v>33</v>
      </c>
    </row>
    <row r="32" customFormat="false" ht="15" hidden="false" customHeight="false" outlineLevel="0" collapsed="false">
      <c r="A32" s="0" t="str">
        <f aca="false">Speluitkomsten!$A$1</f>
        <v>TU Delft</v>
      </c>
      <c r="B32" s="7" t="n">
        <f aca="false">Teamprofiel!$B$9</f>
        <v>0.75</v>
      </c>
      <c r="C32" s="7" t="n">
        <f aca="false">Teamprofiel!$F$9</f>
        <v>0.866666666666667</v>
      </c>
      <c r="D32" s="7" t="n">
        <f aca="false">Teamprofiel!$J$9</f>
        <v>0.866666666666667</v>
      </c>
      <c r="E32" s="7"/>
      <c r="F32" s="7"/>
      <c r="G32" s="7"/>
      <c r="H32" s="7"/>
      <c r="J32" s="6" t="n">
        <f aca="false">MIN(B32:H32)</f>
        <v>0.75</v>
      </c>
      <c r="K32" s="6" t="n">
        <f aca="false">MAX(B32:H32)</f>
        <v>0.866666666666667</v>
      </c>
      <c r="L32" s="6" t="n">
        <f aca="false">AVERAGE(B32:H32)</f>
        <v>0.827777777777778</v>
      </c>
    </row>
    <row r="33" customFormat="false" ht="15" hidden="false" customHeight="false" outlineLevel="0" collapsed="false">
      <c r="A33" s="0" t="str">
        <f aca="false">Speluitkomsten!$A$12</f>
        <v>Almende</v>
      </c>
      <c r="B33" s="7" t="n">
        <f aca="false">Teamprofiel!$B$20</f>
        <v>0.633333333333333</v>
      </c>
      <c r="C33" s="7" t="n">
        <f aca="false">Teamprofiel!$F$20</f>
        <v>0.633333333333333</v>
      </c>
      <c r="D33" s="7" t="n">
        <f aca="false">Teamprofiel!$J$20</f>
        <v>0.716666666666667</v>
      </c>
      <c r="E33" s="7" t="n">
        <f aca="false">Teamprofiel!$N$20</f>
        <v>0.716666666666667</v>
      </c>
      <c r="F33" s="7"/>
      <c r="G33" s="7"/>
      <c r="H33" s="7"/>
      <c r="J33" s="6" t="n">
        <f aca="false">MIN(B33:H33)</f>
        <v>0.633333333333333</v>
      </c>
      <c r="K33" s="6" t="n">
        <f aca="false">MAX(B33:H33)</f>
        <v>0.716666666666667</v>
      </c>
      <c r="L33" s="6" t="n">
        <f aca="false">AVERAGE(B33:H33)</f>
        <v>0.675</v>
      </c>
    </row>
    <row r="34" customFormat="false" ht="15" hidden="false" customHeight="false" outlineLevel="0" collapsed="false">
      <c r="A34" s="0" t="str">
        <f aca="false">Speluitkomsten!$A$23</f>
        <v>Eneco</v>
      </c>
      <c r="B34" s="7" t="n">
        <f aca="false">Teamprofiel!$B$31</f>
        <v>0.75</v>
      </c>
      <c r="C34" s="7" t="n">
        <f aca="false">Teamprofiel!$F$31</f>
        <v>0.75</v>
      </c>
      <c r="D34" s="7" t="n">
        <f aca="false">Teamprofiel!$J$31</f>
        <v>0.816666666666667</v>
      </c>
      <c r="E34" s="7" t="n">
        <f aca="false">Teamprofiel!$N$31</f>
        <v>0.8</v>
      </c>
      <c r="F34" s="7"/>
      <c r="G34" s="7"/>
      <c r="H34" s="7"/>
      <c r="J34" s="6" t="n">
        <f aca="false">MIN(B34:H34)</f>
        <v>0.75</v>
      </c>
      <c r="K34" s="6" t="n">
        <f aca="false">MAX(B34:H34)</f>
        <v>0.816666666666667</v>
      </c>
      <c r="L34" s="6" t="n">
        <f aca="false">AVERAGE(B34:H34)</f>
        <v>0.779166666666667</v>
      </c>
    </row>
    <row r="35" customFormat="false" ht="15" hidden="false" customHeight="false" outlineLevel="0" collapsed="false">
      <c r="A35" s="0" t="str">
        <f aca="false">Speluitkomsten!$A$34</f>
        <v>RWS 21-11</v>
      </c>
      <c r="B35" s="7" t="n">
        <f aca="false">Teamprofiel!$B$42</f>
        <v>0.716666666666667</v>
      </c>
      <c r="C35" s="7" t="n">
        <f aca="false">Teamprofiel!$F$42</f>
        <v>0.45</v>
      </c>
      <c r="D35" s="7" t="n">
        <f aca="false">Teamprofiel!$J$42</f>
        <v>0.5</v>
      </c>
      <c r="E35" s="7"/>
      <c r="F35" s="7"/>
      <c r="G35" s="7"/>
      <c r="H35" s="7"/>
      <c r="J35" s="6" t="n">
        <f aca="false">MIN(B35:H35)</f>
        <v>0.45</v>
      </c>
      <c r="K35" s="6" t="n">
        <f aca="false">MAX(B35:H35)</f>
        <v>0.716666666666667</v>
      </c>
      <c r="L35" s="6" t="n">
        <f aca="false">AVERAGE(B35:H35)</f>
        <v>0.555555555555555</v>
      </c>
    </row>
    <row r="36" customFormat="false" ht="15" hidden="false" customHeight="false" outlineLevel="0" collapsed="false">
      <c r="A36" s="0" t="str">
        <f aca="false">Speluitkomsten!$A$45</f>
        <v>RWS 18-12</v>
      </c>
      <c r="B36" s="7" t="n">
        <f aca="false">Teamprofiel!$B$53</f>
        <v>0.566666666666667</v>
      </c>
      <c r="C36" s="7" t="n">
        <f aca="false">Teamprofiel!$F$53</f>
        <v>0.583333333333333</v>
      </c>
      <c r="D36" s="7" t="n">
        <f aca="false">Teamprofiel!$J$53</f>
        <v>0.6</v>
      </c>
      <c r="E36" s="7" t="n">
        <f aca="false">Teamprofiel!$N$53</f>
        <v>0.65</v>
      </c>
      <c r="F36" s="7" t="n">
        <f aca="false">Teamprofiel!$R$53</f>
        <v>0.65</v>
      </c>
      <c r="G36" s="7" t="n">
        <f aca="false">Teamprofiel!$V$53</f>
        <v>0.7</v>
      </c>
      <c r="H36" s="7" t="n">
        <f aca="false">Teamprofiel!$Z$53</f>
        <v>0.783333333333333</v>
      </c>
      <c r="J36" s="6" t="n">
        <f aca="false">MIN(B36:H36)</f>
        <v>0.566666666666667</v>
      </c>
      <c r="K36" s="6" t="n">
        <f aca="false">MAX(B36:H36)</f>
        <v>0.783333333333333</v>
      </c>
      <c r="L36" s="6" t="n">
        <f aca="false">AVERAGE(B36:H36)</f>
        <v>0.647619047619047</v>
      </c>
    </row>
    <row r="37" customFormat="false" ht="15" hidden="false" customHeight="false" outlineLevel="0" collapsed="false">
      <c r="A37" s="0" t="str">
        <f aca="false">Speluitkomsten!$A$56</f>
        <v>TopTech</v>
      </c>
      <c r="B37" s="7" t="n">
        <f aca="false">Teamprofiel!$B$64</f>
        <v>0.75</v>
      </c>
      <c r="C37" s="7" t="n">
        <f aca="false">Teamprofiel!$F$64</f>
        <v>0.766666666666667</v>
      </c>
      <c r="D37" s="7" t="n">
        <f aca="false">Teamprofiel!$J$64</f>
        <v>0.8</v>
      </c>
      <c r="E37" s="7" t="n">
        <f aca="false">Teamprofiel!$N$64</f>
        <v>0.883333333333333</v>
      </c>
      <c r="F37" s="7"/>
      <c r="G37" s="7"/>
      <c r="H37" s="7"/>
      <c r="J37" s="6" t="n">
        <f aca="false">MIN(B37:H37)</f>
        <v>0.75</v>
      </c>
      <c r="K37" s="6" t="n">
        <f aca="false">MAX(B37:H37)</f>
        <v>0.883333333333333</v>
      </c>
      <c r="L37" s="6" t="n">
        <f aca="false">AVERAGE(B37:H37)</f>
        <v>0.8</v>
      </c>
    </row>
    <row r="38" customFormat="false" ht="15" hidden="false" customHeight="false" outlineLevel="0" collapsed="false">
      <c r="A38" s="0" t="str">
        <f aca="false">Speluitkomsten!$A$67</f>
        <v>BdeBont</v>
      </c>
      <c r="B38" s="7" t="n">
        <f aca="false">Teamprofiel!$B$75</f>
        <v>0.85</v>
      </c>
      <c r="C38" s="7" t="n">
        <f aca="false">Teamprofiel!$F$75</f>
        <v>0.733333333333333</v>
      </c>
      <c r="D38" s="7" t="n">
        <f aca="false">Teamprofiel!$J$75</f>
        <v>0.733333333333333</v>
      </c>
      <c r="E38" s="7" t="n">
        <f aca="false">Teamprofiel!$N$75</f>
        <v>0.716666666666667</v>
      </c>
      <c r="F38" s="7"/>
      <c r="G38" s="7"/>
      <c r="H38" s="7"/>
      <c r="J38" s="6" t="n">
        <f aca="false">MIN(B38:H38)</f>
        <v>0.716666666666667</v>
      </c>
      <c r="K38" s="6" t="n">
        <f aca="false">MAX(B38:H38)</f>
        <v>0.85</v>
      </c>
      <c r="L38" s="6" t="n">
        <f aca="false">AVERAGE(B38:H38)</f>
        <v>0.758333333333333</v>
      </c>
    </row>
    <row r="39" customFormat="false" ht="15" hidden="false" customHeight="false" outlineLevel="0" collapsed="false">
      <c r="B39" s="6"/>
      <c r="C39" s="6"/>
      <c r="D39" s="6"/>
      <c r="E39" s="6"/>
      <c r="F39" s="6"/>
      <c r="G39" s="6"/>
      <c r="H39" s="6"/>
    </row>
    <row r="40" customFormat="false" ht="15" hidden="false" customHeight="false" outlineLevel="0" collapsed="false">
      <c r="B40" s="6"/>
      <c r="C40" s="6"/>
      <c r="D40" s="6"/>
      <c r="E40" s="6"/>
      <c r="F40" s="6"/>
    </row>
    <row r="41" customFormat="false" ht="15" hidden="false" customHeight="false" outlineLevel="0" collapsed="false">
      <c r="A41" s="2" t="s">
        <v>37</v>
      </c>
      <c r="B41" s="5" t="s">
        <v>24</v>
      </c>
      <c r="C41" s="5" t="s">
        <v>25</v>
      </c>
      <c r="D41" s="5" t="s">
        <v>26</v>
      </c>
      <c r="E41" s="5" t="s">
        <v>27</v>
      </c>
      <c r="F41" s="5" t="s">
        <v>28</v>
      </c>
      <c r="G41" s="5" t="s">
        <v>29</v>
      </c>
      <c r="H41" s="5" t="s">
        <v>30</v>
      </c>
      <c r="J41" s="5" t="s">
        <v>31</v>
      </c>
      <c r="K41" s="5" t="s">
        <v>32</v>
      </c>
      <c r="L41" s="5" t="s">
        <v>33</v>
      </c>
    </row>
    <row r="42" customFormat="false" ht="15" hidden="false" customHeight="false" outlineLevel="0" collapsed="false">
      <c r="A42" s="0" t="str">
        <f aca="false">Speluitkomsten!$A$1</f>
        <v>TU Delft</v>
      </c>
      <c r="B42" s="7" t="n">
        <f aca="false">Teamprofiel!$C$9</f>
        <v>0.3</v>
      </c>
      <c r="C42" s="7" t="n">
        <f aca="false">Teamprofiel!$G$9</f>
        <v>0.216666666666667</v>
      </c>
      <c r="D42" s="7" t="n">
        <f aca="false">Teamprofiel!$K$9</f>
        <v>0.166666666666667</v>
      </c>
      <c r="E42" s="7"/>
      <c r="F42" s="7"/>
      <c r="G42" s="7"/>
      <c r="H42" s="7"/>
      <c r="J42" s="6" t="n">
        <f aca="false">MIN(B42:H42)</f>
        <v>0.166666666666667</v>
      </c>
      <c r="K42" s="6" t="n">
        <f aca="false">MAX(B42:H42)</f>
        <v>0.3</v>
      </c>
      <c r="L42" s="6" t="n">
        <f aca="false">AVERAGE(B42:H42)</f>
        <v>0.227777777777778</v>
      </c>
    </row>
    <row r="43" customFormat="false" ht="15" hidden="false" customHeight="false" outlineLevel="0" collapsed="false">
      <c r="A43" s="0" t="str">
        <f aca="false">Speluitkomsten!$A$12</f>
        <v>Almende</v>
      </c>
      <c r="B43" s="7" t="n">
        <f aca="false">Teamprofiel!$C$20</f>
        <v>0.433333333333333</v>
      </c>
      <c r="C43" s="7" t="n">
        <f aca="false">Teamprofiel!$G$20</f>
        <v>0.433333333333333</v>
      </c>
      <c r="D43" s="7" t="n">
        <f aca="false">Teamprofiel!$K$20</f>
        <v>0.366666666666667</v>
      </c>
      <c r="E43" s="7" t="n">
        <f aca="false">Teamprofiel!$O$20</f>
        <v>0.366666666666667</v>
      </c>
      <c r="F43" s="7"/>
      <c r="G43" s="7"/>
      <c r="H43" s="7"/>
      <c r="J43" s="6" t="n">
        <f aca="false">MIN(B43:H43)</f>
        <v>0.366666666666667</v>
      </c>
      <c r="K43" s="6" t="n">
        <f aca="false">MAX(B43:H43)</f>
        <v>0.433333333333333</v>
      </c>
      <c r="L43" s="6" t="n">
        <f aca="false">AVERAGE(B43:H43)</f>
        <v>0.4</v>
      </c>
    </row>
    <row r="44" customFormat="false" ht="15" hidden="false" customHeight="false" outlineLevel="0" collapsed="false">
      <c r="A44" s="0" t="str">
        <f aca="false">Speluitkomsten!$A$23</f>
        <v>Eneco</v>
      </c>
      <c r="B44" s="7" t="n">
        <f aca="false">Teamprofiel!$C$31</f>
        <v>0.3</v>
      </c>
      <c r="C44" s="7" t="n">
        <f aca="false">Teamprofiel!$G$31</f>
        <v>0.3</v>
      </c>
      <c r="D44" s="7" t="n">
        <f aca="false">Teamprofiel!$K$31</f>
        <v>0.166666666666667</v>
      </c>
      <c r="E44" s="7" t="n">
        <f aca="false">Teamprofiel!$O$31</f>
        <v>0.15</v>
      </c>
      <c r="F44" s="7"/>
      <c r="G44" s="7"/>
      <c r="H44" s="7"/>
      <c r="J44" s="6" t="n">
        <f aca="false">MIN(B44:H44)</f>
        <v>0.15</v>
      </c>
      <c r="K44" s="6" t="n">
        <f aca="false">MAX(B44:H44)</f>
        <v>0.3</v>
      </c>
      <c r="L44" s="6" t="n">
        <f aca="false">AVERAGE(B44:H44)</f>
        <v>0.229166666666667</v>
      </c>
    </row>
    <row r="45" customFormat="false" ht="15" hidden="false" customHeight="false" outlineLevel="0" collapsed="false">
      <c r="A45" s="0" t="str">
        <f aca="false">Speluitkomsten!$A$34</f>
        <v>RWS 21-11</v>
      </c>
      <c r="B45" s="7" t="n">
        <f aca="false">Teamprofiel!$C$42</f>
        <v>0.266666666666667</v>
      </c>
      <c r="C45" s="7" t="n">
        <f aca="false">Teamprofiel!$G$42</f>
        <v>0.6</v>
      </c>
      <c r="D45" s="7" t="n">
        <f aca="false">Teamprofiel!$K$42</f>
        <v>0.55</v>
      </c>
      <c r="E45" s="7"/>
      <c r="F45" s="7"/>
      <c r="G45" s="7"/>
      <c r="H45" s="7"/>
      <c r="J45" s="6" t="n">
        <f aca="false">MIN(B45:H45)</f>
        <v>0.266666666666667</v>
      </c>
      <c r="K45" s="6" t="n">
        <f aca="false">MAX(B45:H45)</f>
        <v>0.6</v>
      </c>
      <c r="L45" s="6" t="n">
        <f aca="false">AVERAGE(B45:H45)</f>
        <v>0.472222222222222</v>
      </c>
    </row>
    <row r="46" customFormat="false" ht="15" hidden="false" customHeight="false" outlineLevel="0" collapsed="false">
      <c r="A46" s="0" t="str">
        <f aca="false">Speluitkomsten!$A$45</f>
        <v>RWS 18-12</v>
      </c>
      <c r="B46" s="7" t="n">
        <f aca="false">Teamprofiel!$C$53</f>
        <v>0.466666666666667</v>
      </c>
      <c r="C46" s="7" t="n">
        <f aca="false">Teamprofiel!$G$53</f>
        <v>0.483333333333333</v>
      </c>
      <c r="D46" s="7" t="n">
        <f aca="false">Teamprofiel!$K$53</f>
        <v>0.5</v>
      </c>
      <c r="E46" s="7" t="n">
        <f aca="false">Teamprofiel!$O$53</f>
        <v>0.45</v>
      </c>
      <c r="F46" s="7" t="n">
        <f aca="false">Teamprofiel!$S$53</f>
        <v>0.45</v>
      </c>
      <c r="G46" s="7" t="n">
        <f aca="false">Teamprofiel!$W$53</f>
        <v>0.4</v>
      </c>
      <c r="H46" s="7" t="n">
        <f aca="false">Teamprofiel!$AA$53</f>
        <v>0.283333333333333</v>
      </c>
      <c r="J46" s="6" t="n">
        <f aca="false">MIN(B46:H46)</f>
        <v>0.283333333333333</v>
      </c>
      <c r="K46" s="6" t="n">
        <f aca="false">MAX(B46:H46)</f>
        <v>0.5</v>
      </c>
      <c r="L46" s="6" t="n">
        <f aca="false">AVERAGE(B46:H46)</f>
        <v>0.433333333333333</v>
      </c>
    </row>
    <row r="47" customFormat="false" ht="15" hidden="false" customHeight="false" outlineLevel="0" collapsed="false">
      <c r="A47" s="0" t="str">
        <f aca="false">Speluitkomsten!$A$56</f>
        <v>TopTech</v>
      </c>
      <c r="B47" s="7" t="n">
        <f aca="false">Teamprofiel!$C$64</f>
        <v>0.25</v>
      </c>
      <c r="C47" s="7" t="n">
        <f aca="false">Teamprofiel!$G$64</f>
        <v>0.266666666666667</v>
      </c>
      <c r="D47" s="7" t="n">
        <f aca="false">Teamprofiel!$K$64</f>
        <v>0.25</v>
      </c>
      <c r="E47" s="7" t="n">
        <f aca="false">Teamprofiel!$O$64</f>
        <v>0.133333333333333</v>
      </c>
      <c r="F47" s="7"/>
      <c r="G47" s="7"/>
      <c r="H47" s="7"/>
      <c r="J47" s="6" t="n">
        <f aca="false">MIN(B47:H47)</f>
        <v>0.133333333333333</v>
      </c>
      <c r="K47" s="6" t="n">
        <f aca="false">MAX(B47:H47)</f>
        <v>0.266666666666667</v>
      </c>
      <c r="L47" s="6" t="n">
        <f aca="false">AVERAGE(B47:H47)</f>
        <v>0.225</v>
      </c>
    </row>
    <row r="48" customFormat="false" ht="15" hidden="false" customHeight="false" outlineLevel="0" collapsed="false">
      <c r="A48" s="0" t="str">
        <f aca="false">Speluitkomsten!$A$67</f>
        <v>BdeBont</v>
      </c>
      <c r="B48" s="7" t="n">
        <f aca="false">Teamprofiel!$C$75</f>
        <v>0.2</v>
      </c>
      <c r="C48" s="7" t="n">
        <f aca="false">Teamprofiel!$G$75</f>
        <v>0.333333333333333</v>
      </c>
      <c r="D48" s="7" t="n">
        <f aca="false">Teamprofiel!$K$75</f>
        <v>0.283333333333333</v>
      </c>
      <c r="E48" s="7" t="n">
        <f aca="false">Teamprofiel!$O$75</f>
        <v>0.316666666666667</v>
      </c>
      <c r="F48" s="7"/>
      <c r="G48" s="7"/>
      <c r="H48" s="7"/>
      <c r="J48" s="6" t="n">
        <f aca="false">MIN(B48:H48)</f>
        <v>0.2</v>
      </c>
      <c r="K48" s="6" t="n">
        <f aca="false">MAX(B48:H48)</f>
        <v>0.333333333333333</v>
      </c>
      <c r="L48" s="6" t="n">
        <f aca="false">AVERAGE(B48:H48)</f>
        <v>0.283333333333333</v>
      </c>
    </row>
    <row r="51" customFormat="false" ht="15" hidden="false" customHeight="false" outlineLevel="0" collapsed="false">
      <c r="A51" s="2" t="s">
        <v>38</v>
      </c>
      <c r="B51" s="5" t="s">
        <v>24</v>
      </c>
      <c r="C51" s="5" t="s">
        <v>25</v>
      </c>
      <c r="D51" s="5" t="s">
        <v>26</v>
      </c>
      <c r="E51" s="5" t="s">
        <v>27</v>
      </c>
      <c r="F51" s="5" t="s">
        <v>28</v>
      </c>
      <c r="G51" s="5" t="s">
        <v>29</v>
      </c>
      <c r="H51" s="5" t="s">
        <v>30</v>
      </c>
      <c r="J51" s="5" t="s">
        <v>31</v>
      </c>
      <c r="K51" s="5" t="s">
        <v>32</v>
      </c>
      <c r="L51" s="5" t="s">
        <v>33</v>
      </c>
    </row>
    <row r="52" customFormat="false" ht="15" hidden="false" customHeight="false" outlineLevel="0" collapsed="false">
      <c r="A52" s="0" t="str">
        <f aca="false">Speluitkomsten!$A$1</f>
        <v>TU Delft</v>
      </c>
      <c r="B52" s="7" t="n">
        <f aca="false">Teamprofiel!$D$9</f>
        <v>0.25</v>
      </c>
      <c r="C52" s="7" t="n">
        <f aca="false">Teamprofiel!$H$9</f>
        <v>0.15</v>
      </c>
      <c r="D52" s="7" t="n">
        <f aca="false">Teamprofiel!$L$9</f>
        <v>0.166666666666667</v>
      </c>
      <c r="E52" s="7"/>
      <c r="F52" s="7"/>
      <c r="G52" s="7"/>
      <c r="H52" s="7"/>
      <c r="J52" s="6" t="n">
        <f aca="false">MIN(B52:H52)</f>
        <v>0.15</v>
      </c>
      <c r="K52" s="6" t="n">
        <f aca="false">MAX(B52:H52)</f>
        <v>0.25</v>
      </c>
      <c r="L52" s="6" t="n">
        <f aca="false">AVERAGE(B52:H52)</f>
        <v>0.188888888888889</v>
      </c>
    </row>
    <row r="53" customFormat="false" ht="15" hidden="false" customHeight="false" outlineLevel="0" collapsed="false">
      <c r="A53" s="0" t="str">
        <f aca="false">Speluitkomsten!$A$12</f>
        <v>Almende</v>
      </c>
      <c r="B53" s="7" t="n">
        <f aca="false">Teamprofiel!$D$20</f>
        <v>0.3</v>
      </c>
      <c r="C53" s="7" t="n">
        <f aca="false">Teamprofiel!$H$20</f>
        <v>0.3</v>
      </c>
      <c r="D53" s="7" t="n">
        <f aca="false">Teamprofiel!$L$20</f>
        <v>0.216666666666667</v>
      </c>
      <c r="E53" s="7" t="n">
        <f aca="false">Teamprofiel!$P$20</f>
        <v>0.216666666666667</v>
      </c>
      <c r="F53" s="7"/>
      <c r="G53" s="7"/>
      <c r="H53" s="7"/>
      <c r="J53" s="6" t="n">
        <f aca="false">MIN(B53:H53)</f>
        <v>0.216666666666667</v>
      </c>
      <c r="K53" s="6" t="n">
        <f aca="false">MAX(B53:H53)</f>
        <v>0.3</v>
      </c>
      <c r="L53" s="6" t="n">
        <f aca="false">AVERAGE(B53:H53)</f>
        <v>0.258333333333333</v>
      </c>
    </row>
    <row r="54" customFormat="false" ht="15" hidden="false" customHeight="false" outlineLevel="0" collapsed="false">
      <c r="A54" s="0" t="str">
        <f aca="false">Speluitkomsten!$A$23</f>
        <v>Eneco</v>
      </c>
      <c r="B54" s="7" t="n">
        <f aca="false">Teamprofiel!$D$31</f>
        <v>0.216666666666667</v>
      </c>
      <c r="C54" s="7" t="n">
        <f aca="false">Teamprofiel!$H$31</f>
        <v>0.216666666666667</v>
      </c>
      <c r="D54" s="7" t="n">
        <f aca="false">Teamprofiel!$L$31</f>
        <v>0.216666666666667</v>
      </c>
      <c r="E54" s="7" t="n">
        <f aca="false">Teamprofiel!$P$31</f>
        <v>0.25</v>
      </c>
      <c r="F54" s="7"/>
      <c r="G54" s="7"/>
      <c r="H54" s="7"/>
      <c r="J54" s="6" t="n">
        <f aca="false">MIN(B54:H54)</f>
        <v>0.216666666666667</v>
      </c>
      <c r="K54" s="6" t="n">
        <f aca="false">MAX(B54:H54)</f>
        <v>0.25</v>
      </c>
      <c r="L54" s="6" t="n">
        <f aca="false">AVERAGE(B54:H54)</f>
        <v>0.225</v>
      </c>
    </row>
    <row r="55" customFormat="false" ht="15" hidden="false" customHeight="false" outlineLevel="0" collapsed="false">
      <c r="A55" s="0" t="str">
        <f aca="false">Speluitkomsten!$A$34</f>
        <v>RWS 21-11</v>
      </c>
      <c r="B55" s="7" t="n">
        <f aca="false">Teamprofiel!$D$42</f>
        <v>0.35</v>
      </c>
      <c r="C55" s="7" t="n">
        <f aca="false">Teamprofiel!$H$42</f>
        <v>0.55</v>
      </c>
      <c r="D55" s="7" t="n">
        <f aca="false">Teamprofiel!$L$42</f>
        <v>0.516666666666667</v>
      </c>
      <c r="E55" s="7"/>
      <c r="F55" s="7"/>
      <c r="G55" s="7"/>
      <c r="H55" s="7"/>
      <c r="J55" s="6" t="n">
        <f aca="false">MIN(B55:H55)</f>
        <v>0.35</v>
      </c>
      <c r="K55" s="6" t="n">
        <f aca="false">MAX(B55:H55)</f>
        <v>0.55</v>
      </c>
      <c r="L55" s="6" t="n">
        <f aca="false">AVERAGE(B55:H55)</f>
        <v>0.472222222222222</v>
      </c>
    </row>
    <row r="56" customFormat="false" ht="15" hidden="false" customHeight="false" outlineLevel="0" collapsed="false">
      <c r="A56" s="0" t="str">
        <f aca="false">Speluitkomsten!$A$45</f>
        <v>RWS 18-12</v>
      </c>
      <c r="B56" s="7" t="n">
        <f aca="false">Teamprofiel!$D$53</f>
        <v>0.433333333333333</v>
      </c>
      <c r="C56" s="7" t="n">
        <f aca="false">Teamprofiel!$H$53</f>
        <v>0.4</v>
      </c>
      <c r="D56" s="7" t="n">
        <f aca="false">Teamprofiel!$L$53</f>
        <v>0.4</v>
      </c>
      <c r="E56" s="7" t="n">
        <f aca="false">Teamprofiel!$P$53</f>
        <v>0.333333333333333</v>
      </c>
      <c r="F56" s="7" t="n">
        <f aca="false">Teamprofiel!$T$53</f>
        <v>0.333333333333333</v>
      </c>
      <c r="G56" s="7" t="n">
        <f aca="false">Teamprofiel!$X$53</f>
        <v>0.3</v>
      </c>
      <c r="H56" s="7" t="n">
        <f aca="false">Teamprofiel!$AB$53</f>
        <v>0.233333333333333</v>
      </c>
      <c r="J56" s="6" t="n">
        <f aca="false">MIN(B56:H56)</f>
        <v>0.233333333333333</v>
      </c>
      <c r="K56" s="6" t="n">
        <f aca="false">MAX(B56:H56)</f>
        <v>0.433333333333333</v>
      </c>
      <c r="L56" s="6" t="n">
        <f aca="false">AVERAGE(B56:H56)</f>
        <v>0.347619047619048</v>
      </c>
    </row>
    <row r="57" customFormat="false" ht="15" hidden="false" customHeight="false" outlineLevel="0" collapsed="false">
      <c r="A57" s="0" t="str">
        <f aca="false">Speluitkomsten!$A$56</f>
        <v>TopTech</v>
      </c>
      <c r="B57" s="7" t="n">
        <f aca="false">Teamprofiel!$D$64</f>
        <v>0.266666666666667</v>
      </c>
      <c r="C57" s="7" t="n">
        <f aca="false">Teamprofiel!$H$64</f>
        <v>0.266666666666667</v>
      </c>
      <c r="D57" s="7" t="n">
        <f aca="false">Teamprofiel!$L$64</f>
        <v>0.216666666666667</v>
      </c>
      <c r="E57" s="7" t="n">
        <f aca="false">Teamprofiel!$P$64</f>
        <v>0.15</v>
      </c>
      <c r="F57" s="7"/>
      <c r="G57" s="7"/>
      <c r="H57" s="7"/>
      <c r="J57" s="6" t="n">
        <f aca="false">MIN(B57:H57)</f>
        <v>0.15</v>
      </c>
      <c r="K57" s="6" t="n">
        <f aca="false">MAX(B57:H57)</f>
        <v>0.266666666666667</v>
      </c>
      <c r="L57" s="6" t="n">
        <f aca="false">AVERAGE(B57:H57)</f>
        <v>0.225</v>
      </c>
    </row>
    <row r="58" customFormat="false" ht="15" hidden="false" customHeight="false" outlineLevel="0" collapsed="false">
      <c r="A58" s="0" t="str">
        <f aca="false">Speluitkomsten!$A$67</f>
        <v>BdeBont</v>
      </c>
      <c r="B58" s="7" t="n">
        <f aca="false">Teamprofiel!$D$75</f>
        <v>0.183333333333333</v>
      </c>
      <c r="C58" s="7" t="n">
        <f aca="false">Teamprofiel!$H$75</f>
        <v>0.333333333333333</v>
      </c>
      <c r="D58" s="7" t="n">
        <f aca="false">Teamprofiel!$L$75</f>
        <v>0.35</v>
      </c>
      <c r="E58" s="7" t="n">
        <f aca="false">Teamprofiel!$P$75</f>
        <v>0.366666666666667</v>
      </c>
      <c r="F58" s="7"/>
      <c r="G58" s="7"/>
      <c r="H58" s="7"/>
      <c r="J58" s="6" t="n">
        <f aca="false">MIN(B58:H58)</f>
        <v>0.183333333333333</v>
      </c>
      <c r="K58" s="6" t="n">
        <f aca="false">MAX(B58:H58)</f>
        <v>0.366666666666667</v>
      </c>
      <c r="L58" s="6" t="n">
        <f aca="false">AVERAGE(B58:H58)</f>
        <v>0.308333333333333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3" activeCellId="0" sqref="H33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B1" s="0" t="n">
        <v>1</v>
      </c>
      <c r="J1" s="0" t="n">
        <v>2</v>
      </c>
      <c r="R1" s="0" t="n">
        <v>3</v>
      </c>
    </row>
    <row r="17" customFormat="false" ht="15" hidden="false" customHeight="false" outlineLevel="0" collapsed="false">
      <c r="B17" s="0" t="n">
        <v>4</v>
      </c>
      <c r="J17" s="0" t="n">
        <v>5</v>
      </c>
    </row>
    <row r="41" customFormat="false" ht="15" hidden="false" customHeight="false" outlineLevel="0" collapsed="false">
      <c r="H41" s="0" t="s">
        <v>39</v>
      </c>
    </row>
    <row r="43" customFormat="false" ht="15" hidden="false" customHeight="false" outlineLevel="0" collapsed="false">
      <c r="H43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7" activeCellId="0" sqref="E27"/>
    </sheetView>
  </sheetViews>
  <sheetFormatPr defaultRowHeight="15"/>
  <cols>
    <col collapsed="false" hidden="false" max="1" min="1" style="0" width="27.4210526315789"/>
    <col collapsed="false" hidden="false" max="8" min="2" style="8" width="12.7125506072875"/>
    <col collapsed="false" hidden="false" max="1025" min="9" style="0" width="8.85425101214575"/>
  </cols>
  <sheetData>
    <row r="1" customFormat="false" ht="15" hidden="false" customHeight="false" outlineLevel="0" collapsed="false">
      <c r="A1" s="2" t="s">
        <v>41</v>
      </c>
      <c r="B1" s="5" t="s">
        <v>42</v>
      </c>
      <c r="C1" s="5" t="s">
        <v>13</v>
      </c>
      <c r="D1" s="5" t="s">
        <v>15</v>
      </c>
      <c r="E1" s="5" t="s">
        <v>16</v>
      </c>
      <c r="F1" s="5" t="s">
        <v>17</v>
      </c>
      <c r="G1" s="5" t="s">
        <v>21</v>
      </c>
      <c r="H1" s="5" t="s">
        <v>22</v>
      </c>
    </row>
    <row r="2" customFormat="false" ht="15" hidden="false" customHeight="false" outlineLevel="0" collapsed="false">
      <c r="A2" s="0" t="s">
        <v>43</v>
      </c>
      <c r="B2" s="8" t="s">
        <v>44</v>
      </c>
      <c r="C2" s="8" t="s">
        <v>44</v>
      </c>
      <c r="D2" s="0"/>
      <c r="E2" s="8" t="s">
        <v>44</v>
      </c>
      <c r="F2" s="8" t="s">
        <v>44</v>
      </c>
      <c r="G2" s="8" t="s">
        <v>44</v>
      </c>
      <c r="H2" s="8" t="s">
        <v>44</v>
      </c>
    </row>
    <row r="3" customFormat="false" ht="15" hidden="false" customHeight="false" outlineLevel="0" collapsed="false">
      <c r="A3" s="0" t="s">
        <v>45</v>
      </c>
      <c r="B3" s="0"/>
      <c r="C3" s="8" t="s">
        <v>44</v>
      </c>
      <c r="D3" s="8" t="s">
        <v>44</v>
      </c>
      <c r="E3" s="8" t="s">
        <v>44</v>
      </c>
      <c r="F3" s="8" t="s">
        <v>44</v>
      </c>
      <c r="G3" s="8" t="s">
        <v>44</v>
      </c>
      <c r="H3" s="8" t="s">
        <v>44</v>
      </c>
    </row>
    <row r="4" customFormat="false" ht="15" hidden="false" customHeight="false" outlineLevel="0" collapsed="false">
      <c r="A4" s="0" t="s">
        <v>46</v>
      </c>
      <c r="B4" s="0"/>
      <c r="C4" s="0"/>
      <c r="D4" s="0"/>
      <c r="E4" s="8" t="s">
        <v>44</v>
      </c>
      <c r="F4" s="8" t="s">
        <v>44</v>
      </c>
      <c r="G4" s="8" t="s">
        <v>44</v>
      </c>
      <c r="H4" s="8" t="s">
        <v>44</v>
      </c>
    </row>
    <row r="5" customFormat="false" ht="15" hidden="false" customHeight="false" outlineLevel="0" collapsed="false">
      <c r="A5" s="0" t="s">
        <v>47</v>
      </c>
      <c r="B5" s="0"/>
      <c r="C5" s="0"/>
      <c r="D5" s="0"/>
      <c r="E5" s="8" t="s">
        <v>44</v>
      </c>
      <c r="F5" s="8" t="s">
        <v>44</v>
      </c>
      <c r="G5" s="0"/>
      <c r="H5" s="8" t="s">
        <v>44</v>
      </c>
    </row>
    <row r="6" customFormat="false" ht="15" hidden="false" customHeight="false" outlineLevel="0" collapsed="false">
      <c r="A6" s="0" t="s">
        <v>48</v>
      </c>
      <c r="B6" s="0"/>
      <c r="C6" s="0"/>
      <c r="D6" s="0"/>
      <c r="E6" s="8" t="s">
        <v>44</v>
      </c>
      <c r="F6" s="0"/>
      <c r="G6" s="0"/>
      <c r="H6" s="8" t="s">
        <v>44</v>
      </c>
    </row>
    <row r="7" customFormat="false" ht="15" hidden="false" customHeight="false" outlineLevel="0" collapsed="false">
      <c r="A7" s="9" t="s">
        <v>49</v>
      </c>
      <c r="B7" s="10" t="n">
        <f aca="false">COUNTIF(B2:B6,"x")</f>
        <v>1</v>
      </c>
      <c r="C7" s="10" t="n">
        <f aca="false">COUNTIF(C2:C6,"x")</f>
        <v>2</v>
      </c>
      <c r="D7" s="10" t="n">
        <f aca="false">COUNTIF(D2:D6,"x")</f>
        <v>1</v>
      </c>
      <c r="E7" s="10" t="n">
        <f aca="false">COUNTIF(E2:E6,"x")</f>
        <v>5</v>
      </c>
      <c r="F7" s="10" t="n">
        <f aca="false">COUNTIF(F2:F6,"x")</f>
        <v>4</v>
      </c>
      <c r="G7" s="10" t="n">
        <f aca="false">COUNTIF(G2:G6,"x")</f>
        <v>3</v>
      </c>
      <c r="H7" s="10" t="n">
        <f aca="false">COUNTIF(H2:H6,"x")</f>
        <v>5</v>
      </c>
    </row>
    <row r="8" customFormat="false" ht="15" hidden="false" customHeight="false" outlineLevel="0" collapsed="false">
      <c r="B8" s="0"/>
      <c r="C8" s="0"/>
      <c r="D8" s="0"/>
      <c r="E8" s="0"/>
      <c r="F8" s="0"/>
      <c r="G8" s="0"/>
      <c r="H8" s="0"/>
    </row>
    <row r="9" customFormat="false" ht="15" hidden="false" customHeight="false" outlineLevel="0" collapsed="false">
      <c r="B9" s="0"/>
      <c r="C9" s="0"/>
      <c r="D9" s="0"/>
      <c r="E9" s="0"/>
      <c r="F9" s="0"/>
      <c r="G9" s="0"/>
      <c r="H9" s="0"/>
    </row>
    <row r="10" customFormat="false" ht="15" hidden="false" customHeight="false" outlineLevel="0" collapsed="false">
      <c r="A10" s="2" t="s">
        <v>50</v>
      </c>
      <c r="B10" s="5" t="s">
        <v>42</v>
      </c>
      <c r="C10" s="5" t="s">
        <v>13</v>
      </c>
      <c r="D10" s="5" t="s">
        <v>15</v>
      </c>
      <c r="E10" s="5" t="s">
        <v>16</v>
      </c>
      <c r="F10" s="5" t="s">
        <v>17</v>
      </c>
      <c r="G10" s="5" t="s">
        <v>21</v>
      </c>
      <c r="H10" s="5" t="s">
        <v>22</v>
      </c>
    </row>
    <row r="11" customFormat="false" ht="15" hidden="false" customHeight="false" outlineLevel="0" collapsed="false">
      <c r="A11" s="0" t="s">
        <v>51</v>
      </c>
      <c r="B11" s="8" t="s">
        <v>44</v>
      </c>
      <c r="C11" s="0"/>
      <c r="D11" s="8" t="s">
        <v>44</v>
      </c>
      <c r="E11" s="0"/>
      <c r="F11" s="0"/>
      <c r="G11" s="8" t="s">
        <v>44</v>
      </c>
      <c r="H11" s="0"/>
    </row>
    <row r="12" customFormat="false" ht="15" hidden="false" customHeight="false" outlineLevel="0" collapsed="false">
      <c r="A12" s="0" t="s">
        <v>52</v>
      </c>
      <c r="B12" s="0"/>
      <c r="C12" s="0"/>
      <c r="D12" s="0"/>
      <c r="E12" s="0"/>
      <c r="F12" s="0"/>
      <c r="G12" s="0"/>
      <c r="H12" s="0"/>
    </row>
    <row r="13" customFormat="false" ht="15" hidden="false" customHeight="false" outlineLevel="0" collapsed="false">
      <c r="A13" s="0" t="s">
        <v>53</v>
      </c>
      <c r="B13" s="0"/>
      <c r="C13" s="8" t="s">
        <v>44</v>
      </c>
      <c r="D13" s="0"/>
      <c r="E13" s="8" t="s">
        <v>44</v>
      </c>
      <c r="F13" s="8" t="s">
        <v>44</v>
      </c>
      <c r="G13" s="0"/>
      <c r="H13" s="8" t="s">
        <v>44</v>
      </c>
    </row>
    <row r="14" customFormat="false" ht="15" hidden="false" customHeight="false" outlineLevel="0" collapsed="false">
      <c r="A14" s="9" t="s">
        <v>49</v>
      </c>
      <c r="B14" s="10" t="n">
        <f aca="false">MATCH("x",B11:B13,0)</f>
        <v>1</v>
      </c>
      <c r="C14" s="10" t="n">
        <f aca="false">MATCH("x",C11:C13,0)</f>
        <v>3</v>
      </c>
      <c r="D14" s="10" t="n">
        <f aca="false">MATCH("x",D11:D13,0)</f>
        <v>1</v>
      </c>
      <c r="E14" s="10" t="n">
        <f aca="false">MATCH("x",E11:E13,0)</f>
        <v>3</v>
      </c>
      <c r="F14" s="10" t="n">
        <f aca="false">MATCH("x",F11:F13,0)</f>
        <v>3</v>
      </c>
      <c r="G14" s="10" t="n">
        <f aca="false">MATCH("x",G11:G13,0)</f>
        <v>1</v>
      </c>
      <c r="H14" s="10" t="n">
        <f aca="false">MATCH("x",H11:H13,0)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21" activeCellId="0" sqref="F21"/>
    </sheetView>
  </sheetViews>
  <sheetFormatPr defaultRowHeight="15"/>
  <cols>
    <col collapsed="false" hidden="false" max="1" min="1" style="0" width="17.1376518218624"/>
    <col collapsed="false" hidden="false" max="4" min="2" style="0" width="9.71255060728745"/>
    <col collapsed="false" hidden="false" max="5" min="5" style="0" width="8.85425101214575"/>
    <col collapsed="false" hidden="false" max="8" min="6" style="0" width="9.71255060728745"/>
    <col collapsed="false" hidden="false" max="1025" min="9" style="0" width="8.85425101214575"/>
  </cols>
  <sheetData>
    <row r="1" customFormat="false" ht="13.8" hidden="false" customHeight="false" outlineLevel="0" collapsed="false">
      <c r="B1" s="2" t="s">
        <v>54</v>
      </c>
      <c r="F1" s="2" t="s">
        <v>55</v>
      </c>
      <c r="K1" s="2" t="s">
        <v>56</v>
      </c>
      <c r="O1" s="2" t="s">
        <v>57</v>
      </c>
    </row>
    <row r="2" customFormat="false" ht="13.8" hidden="false" customHeight="false" outlineLevel="0" collapsed="false">
      <c r="A2" s="4" t="s">
        <v>58</v>
      </c>
      <c r="B2" s="2" t="s">
        <v>5</v>
      </c>
      <c r="C2" s="2" t="s">
        <v>6</v>
      </c>
      <c r="D2" s="2" t="s">
        <v>59</v>
      </c>
      <c r="F2" s="2" t="s">
        <v>5</v>
      </c>
      <c r="G2" s="2" t="s">
        <v>6</v>
      </c>
      <c r="H2" s="2" t="s">
        <v>59</v>
      </c>
      <c r="K2" s="2" t="s">
        <v>5</v>
      </c>
      <c r="L2" s="2" t="s">
        <v>6</v>
      </c>
      <c r="M2" s="2" t="s">
        <v>59</v>
      </c>
      <c r="O2" s="2" t="s">
        <v>60</v>
      </c>
      <c r="X2" s="0" t="s">
        <v>61</v>
      </c>
    </row>
    <row r="3" customFormat="false" ht="15" hidden="false" customHeight="false" outlineLevel="0" collapsed="false">
      <c r="A3" s="11" t="s">
        <v>42</v>
      </c>
      <c r="B3" s="12" t="n">
        <v>0.844827586206896</v>
      </c>
      <c r="C3" s="13" t="n">
        <v>0.517241379310345</v>
      </c>
      <c r="D3" s="13" t="n">
        <v>0.689655172413793</v>
      </c>
      <c r="E3" s="13"/>
      <c r="F3" s="13" t="n">
        <v>0.931034482758621</v>
      </c>
      <c r="G3" s="13" t="n">
        <v>1</v>
      </c>
      <c r="H3" s="13" t="n">
        <v>0.586206896551724</v>
      </c>
      <c r="I3" s="13"/>
      <c r="J3" s="13"/>
      <c r="K3" s="13" t="n">
        <v>0.862068965517241</v>
      </c>
      <c r="L3" s="13" t="n">
        <v>0.655172413793103</v>
      </c>
      <c r="M3" s="13" t="n">
        <v>0.655172413793104</v>
      </c>
      <c r="O3" s="0" t="n">
        <f aca="false">B25</f>
        <v>9</v>
      </c>
      <c r="X3" s="0" t="s">
        <v>62</v>
      </c>
      <c r="Y3" s="0" t="s">
        <v>63</v>
      </c>
    </row>
    <row r="4" customFormat="false" ht="13.8" hidden="false" customHeight="false" outlineLevel="0" collapsed="false">
      <c r="A4" s="11" t="s">
        <v>13</v>
      </c>
      <c r="B4" s="13" t="n">
        <v>0.689655172413793</v>
      </c>
      <c r="C4" s="13" t="n">
        <v>0.620689655172414</v>
      </c>
      <c r="D4" s="13" t="n">
        <v>0.655172413793103</v>
      </c>
      <c r="E4" s="13"/>
      <c r="F4" s="13" t="n">
        <v>0.931034482758621</v>
      </c>
      <c r="G4" s="13" t="n">
        <v>0.758620689655172</v>
      </c>
      <c r="H4" s="13" t="n">
        <v>0.310344827586207</v>
      </c>
      <c r="I4" s="13"/>
      <c r="J4" s="13"/>
      <c r="K4" s="13" t="n">
        <v>0.737931034482759</v>
      </c>
      <c r="L4" s="13" t="n">
        <v>0.660098522167488</v>
      </c>
      <c r="M4" s="13" t="n">
        <v>0.540229885057471</v>
      </c>
      <c r="O4" s="0" t="n">
        <f aca="false">B38</f>
        <v>9</v>
      </c>
      <c r="X4" s="14" t="n">
        <v>0</v>
      </c>
      <c r="Y4" s="0" t="n">
        <v>1</v>
      </c>
    </row>
    <row r="5" customFormat="false" ht="13.8" hidden="false" customHeight="false" outlineLevel="0" collapsed="false">
      <c r="A5" s="11" t="s">
        <v>15</v>
      </c>
      <c r="B5" s="13" t="n">
        <v>0.793103448275862</v>
      </c>
      <c r="C5" s="13" t="n">
        <v>0.717241379310345</v>
      </c>
      <c r="D5" s="13" t="n">
        <v>0.586206896551724</v>
      </c>
      <c r="E5" s="13"/>
      <c r="F5" s="13" t="n">
        <v>0.931034482758621</v>
      </c>
      <c r="G5" s="13" t="n">
        <v>0.793103448275862</v>
      </c>
      <c r="H5" s="13" t="n">
        <v>0.310344827586207</v>
      </c>
      <c r="I5" s="13"/>
      <c r="J5" s="13"/>
      <c r="K5" s="13" t="n">
        <v>0.820689655172414</v>
      </c>
      <c r="L5" s="13" t="n">
        <v>0.738916256157635</v>
      </c>
      <c r="M5" s="13" t="n">
        <v>0.494252873563218</v>
      </c>
      <c r="O5" s="0" t="n">
        <f aca="false">B45</f>
        <v>3</v>
      </c>
      <c r="X5" s="14" t="n">
        <v>0.759</v>
      </c>
      <c r="Y5" s="0" t="n">
        <v>0.993</v>
      </c>
    </row>
    <row r="6" customFormat="false" ht="13.8" hidden="false" customHeight="false" outlineLevel="0" collapsed="false">
      <c r="A6" s="11" t="s">
        <v>16</v>
      </c>
      <c r="B6" s="13" t="n">
        <v>0.767241379310345</v>
      </c>
      <c r="C6" s="13" t="n">
        <v>0.786206896551724</v>
      </c>
      <c r="D6" s="13" t="n">
        <v>0.586206896551724</v>
      </c>
      <c r="E6" s="13"/>
      <c r="F6" s="13" t="n">
        <v>0.931034482758621</v>
      </c>
      <c r="G6" s="13" t="n">
        <v>0.793103448275862</v>
      </c>
      <c r="H6" s="13" t="n">
        <v>0.310344827586207</v>
      </c>
      <c r="I6" s="13"/>
      <c r="J6" s="13"/>
      <c r="K6" s="13" t="n">
        <v>0.8</v>
      </c>
      <c r="L6" s="13" t="n">
        <v>0.788177339901478</v>
      </c>
      <c r="M6" s="13" t="n">
        <v>0.494252873563218</v>
      </c>
      <c r="O6" s="0" t="n">
        <f aca="false">B63</f>
        <v>15</v>
      </c>
      <c r="X6" s="14" t="n">
        <v>0.767</v>
      </c>
      <c r="Y6" s="0" t="n">
        <v>0.986</v>
      </c>
    </row>
    <row r="7" customFormat="false" ht="13.8" hidden="false" customHeight="false" outlineLevel="0" collapsed="false">
      <c r="A7" s="11" t="s">
        <v>17</v>
      </c>
      <c r="B7" s="13" t="n">
        <v>0.853448275862069</v>
      </c>
      <c r="C7" s="13" t="n">
        <v>0.586206896551724</v>
      </c>
      <c r="D7" s="13" t="n">
        <v>0.413793103448276</v>
      </c>
      <c r="E7" s="13"/>
      <c r="F7" s="13" t="n">
        <v>1</v>
      </c>
      <c r="G7" s="13" t="n">
        <v>0.827586206896552</v>
      </c>
      <c r="H7" s="13" t="n">
        <v>0.517241379310345</v>
      </c>
      <c r="I7" s="13"/>
      <c r="J7" s="13"/>
      <c r="K7" s="13" t="n">
        <v>0.882758620689655</v>
      </c>
      <c r="L7" s="13" t="n">
        <v>0.655172413793103</v>
      </c>
      <c r="M7" s="13" t="n">
        <v>0.448275862068966</v>
      </c>
      <c r="O7" s="0" t="n">
        <f aca="false">B71</f>
        <v>5</v>
      </c>
      <c r="X7" s="14" t="n">
        <v>0.767</v>
      </c>
      <c r="Y7" s="0" t="n">
        <v>0.983</v>
      </c>
    </row>
    <row r="8" customFormat="false" ht="13.8" hidden="false" customHeight="false" outlineLevel="0" collapsed="false">
      <c r="A8" s="11" t="s">
        <v>21</v>
      </c>
      <c r="B8" s="13" t="n">
        <v>0.801724137931035</v>
      </c>
      <c r="C8" s="13" t="n">
        <v>0.63448275862069</v>
      </c>
      <c r="D8" s="13" t="n">
        <v>0.517241379310345</v>
      </c>
      <c r="E8" s="13"/>
      <c r="F8" s="13" t="n">
        <v>0.793103448275862</v>
      </c>
      <c r="G8" s="13" t="n">
        <v>0.862068965517241</v>
      </c>
      <c r="H8" s="13" t="n">
        <v>0.172413793103448</v>
      </c>
      <c r="I8" s="13"/>
      <c r="J8" s="13"/>
      <c r="K8" s="13" t="n">
        <v>0.8</v>
      </c>
      <c r="L8" s="13" t="n">
        <v>0.699507389162562</v>
      </c>
      <c r="M8" s="13" t="n">
        <v>0.402298850574713</v>
      </c>
      <c r="O8" s="0" t="n">
        <f aca="false">B83</f>
        <v>9</v>
      </c>
      <c r="X8" s="14" t="n">
        <v>0.793</v>
      </c>
      <c r="Y8" s="0" t="n">
        <v>0.976</v>
      </c>
    </row>
    <row r="9" customFormat="false" ht="13.8" hidden="false" customHeight="false" outlineLevel="0" collapsed="false">
      <c r="A9" s="11" t="s">
        <v>22</v>
      </c>
      <c r="B9" s="13" t="n">
        <v>0.801724137931035</v>
      </c>
      <c r="C9" s="13" t="n">
        <v>0.786206896551724</v>
      </c>
      <c r="D9" s="13" t="n">
        <v>0.448275862068966</v>
      </c>
      <c r="E9" s="13"/>
      <c r="F9" s="13" t="n">
        <v>0.793103448275862</v>
      </c>
      <c r="G9" s="13" t="n">
        <v>0.758620689655172</v>
      </c>
      <c r="H9" s="13" t="n">
        <v>0.172413793103448</v>
      </c>
      <c r="I9" s="13"/>
      <c r="J9" s="13"/>
      <c r="K9" s="13" t="n">
        <v>0.8</v>
      </c>
      <c r="L9" s="13" t="n">
        <v>0.77832512315271</v>
      </c>
      <c r="M9" s="13" t="n">
        <v>0.35632183908046</v>
      </c>
      <c r="O9" s="0" t="n">
        <f aca="false">B95</f>
        <v>9</v>
      </c>
      <c r="X9" s="14" t="n">
        <v>0.802</v>
      </c>
      <c r="Y9" s="0" t="n">
        <v>0.969</v>
      </c>
    </row>
    <row r="10" customFormat="false" ht="13.8" hidden="false" customHeight="false" outlineLevel="0" collapsed="false">
      <c r="A10" s="15" t="s">
        <v>64</v>
      </c>
      <c r="B10" s="3" t="n">
        <f aca="false">AVERAGE(B3:B9)</f>
        <v>0.793103448275862</v>
      </c>
      <c r="C10" s="3" t="n">
        <f aca="false">AVERAGE(C3:C9)</f>
        <v>0.664039408866995</v>
      </c>
      <c r="D10" s="3" t="n">
        <f aca="false">AVERAGE(D3:D9)</f>
        <v>0.556650246305419</v>
      </c>
      <c r="E10" s="3"/>
      <c r="F10" s="3" t="n">
        <f aca="false">AVERAGE(F3:F9)</f>
        <v>0.901477832512316</v>
      </c>
      <c r="G10" s="3" t="n">
        <f aca="false">AVERAGE(G3:G9)</f>
        <v>0.827586206896552</v>
      </c>
      <c r="H10" s="3" t="n">
        <f aca="false">AVERAGE(H3:H9)</f>
        <v>0.339901477832512</v>
      </c>
      <c r="I10" s="3"/>
      <c r="J10" s="3"/>
      <c r="K10" s="3" t="n">
        <f aca="false">AVERAGE(K3:K9)</f>
        <v>0.814778325123153</v>
      </c>
      <c r="L10" s="3" t="n">
        <f aca="false">AVERAGE(L3:L9)</f>
        <v>0.710767065446869</v>
      </c>
      <c r="M10" s="3" t="n">
        <f aca="false">AVERAGE(M3:M9)</f>
        <v>0.48440065681445</v>
      </c>
      <c r="O10" s="0" t="n">
        <f aca="false">SUM(O3:O9)</f>
        <v>59</v>
      </c>
      <c r="X10" s="14" t="n">
        <v>0.815</v>
      </c>
      <c r="Y10" s="0" t="n">
        <v>0.959</v>
      </c>
    </row>
    <row r="11" customFormat="false" ht="13.8" hidden="false" customHeight="false" outlineLevel="0" collapsed="false">
      <c r="X11" s="14"/>
    </row>
    <row r="12" customFormat="false" ht="13.8" hidden="false" customHeight="false" outlineLevel="0" collapsed="false">
      <c r="X12" s="14"/>
    </row>
    <row r="13" customFormat="false" ht="13.8" hidden="false" customHeight="false" outlineLevel="0" collapsed="false">
      <c r="A13" s="4" t="s">
        <v>54</v>
      </c>
      <c r="X13" s="14" t="n">
        <v>0.819</v>
      </c>
      <c r="Y13" s="0" t="n">
        <v>0.955</v>
      </c>
    </row>
    <row r="14" customFormat="false" ht="13.8" hidden="false" customHeight="false" outlineLevel="0" collapsed="false">
      <c r="A14" s="2" t="s">
        <v>42</v>
      </c>
      <c r="B14" s="6" t="n">
        <v>0.78448275862069</v>
      </c>
      <c r="C14" s="6" t="n">
        <v>0.468965517241379</v>
      </c>
      <c r="D14" s="6" t="n">
        <v>0.327586206896552</v>
      </c>
      <c r="E14" s="6"/>
      <c r="F14" s="6" t="n">
        <v>1</v>
      </c>
      <c r="G14" s="6" t="n">
        <v>0.965517241379311</v>
      </c>
      <c r="H14" s="6" t="n">
        <v>0.517241379310345</v>
      </c>
      <c r="I14" s="6"/>
      <c r="J14" s="6"/>
      <c r="K14" s="13" t="n">
        <f aca="false">AVERAGE(B14,F14)</f>
        <v>0.892241379310345</v>
      </c>
      <c r="L14" s="13" t="n">
        <f aca="false">AVERAGE(C14,G14)</f>
        <v>0.717241379310345</v>
      </c>
      <c r="M14" s="13" t="n">
        <f aca="false">AVERAGE(D14,H14)</f>
        <v>0.422413793103449</v>
      </c>
      <c r="X14" s="14" t="n">
        <v>0.823</v>
      </c>
      <c r="Y14" s="0" t="n">
        <v>0.952</v>
      </c>
    </row>
    <row r="15" customFormat="false" ht="13.8" hidden="false" customHeight="false" outlineLevel="0" collapsed="false">
      <c r="B15" s="6" t="n">
        <v>0.767241379310345</v>
      </c>
      <c r="C15" s="6" t="n">
        <v>0.524137931034483</v>
      </c>
      <c r="D15" s="6" t="n">
        <v>0.293103448275862</v>
      </c>
      <c r="E15" s="6"/>
      <c r="F15" s="6" t="n">
        <v>0.931034482758621</v>
      </c>
      <c r="G15" s="6" t="n">
        <v>0.965517241379311</v>
      </c>
      <c r="H15" s="6" t="n">
        <v>0.586206896551724</v>
      </c>
      <c r="I15" s="6"/>
      <c r="J15" s="6"/>
      <c r="K15" s="13" t="n">
        <f aca="false">AVERAGE(B15,F15)</f>
        <v>0.849137931034483</v>
      </c>
      <c r="L15" s="13" t="n">
        <f aca="false">AVERAGE(C15,G15)</f>
        <v>0.744827586206897</v>
      </c>
      <c r="M15" s="13" t="n">
        <f aca="false">AVERAGE(D15,H15)</f>
        <v>0.439655172413793</v>
      </c>
      <c r="X15" s="14" t="n">
        <v>0.828</v>
      </c>
      <c r="Y15" s="0" t="n">
        <v>0.948</v>
      </c>
    </row>
    <row r="16" customFormat="false" ht="13.8" hidden="false" customHeight="false" outlineLevel="0" collapsed="false">
      <c r="B16" s="6" t="n">
        <v>0.913793103448276</v>
      </c>
      <c r="C16" s="6" t="n">
        <v>0.524137931034483</v>
      </c>
      <c r="D16" s="6" t="n">
        <v>0.413793103448276</v>
      </c>
      <c r="E16" s="6"/>
      <c r="F16" s="6" t="n">
        <v>0.931034482758621</v>
      </c>
      <c r="G16" s="6" t="n">
        <v>0.5</v>
      </c>
      <c r="H16" s="6" t="n">
        <v>0.586206896551724</v>
      </c>
      <c r="I16" s="6"/>
      <c r="J16" s="6"/>
      <c r="K16" s="13" t="n">
        <f aca="false">AVERAGE(B16,F16)</f>
        <v>0.922413793103449</v>
      </c>
      <c r="L16" s="13" t="n">
        <f aca="false">AVERAGE(C16,G16)</f>
        <v>0.512068965517241</v>
      </c>
      <c r="M16" s="13" t="n">
        <f aca="false">AVERAGE(D16,H16)</f>
        <v>0.5</v>
      </c>
      <c r="X16" s="14" t="n">
        <v>0.832</v>
      </c>
      <c r="Y16" s="0" t="n">
        <v>0.945</v>
      </c>
    </row>
    <row r="17" customFormat="false" ht="13.8" hidden="false" customHeight="false" outlineLevel="0" collapsed="false">
      <c r="B17" s="6" t="n">
        <v>0.78448275862069</v>
      </c>
      <c r="C17" s="6" t="n">
        <v>0.468965517241379</v>
      </c>
      <c r="D17" s="6" t="n">
        <v>0.327586206896552</v>
      </c>
      <c r="E17" s="6"/>
      <c r="F17" s="6" t="n">
        <v>0.931034482758621</v>
      </c>
      <c r="G17" s="6" t="n">
        <v>1</v>
      </c>
      <c r="H17" s="6" t="n">
        <v>0.586206896551724</v>
      </c>
      <c r="I17" s="6"/>
      <c r="J17" s="6"/>
      <c r="K17" s="13" t="n">
        <f aca="false">AVERAGE(B17,F17)</f>
        <v>0.857758620689655</v>
      </c>
      <c r="L17" s="13" t="n">
        <f aca="false">AVERAGE(C17,G17)</f>
        <v>0.734482758620689</v>
      </c>
      <c r="M17" s="13" t="n">
        <f aca="false">AVERAGE(D17,H17)</f>
        <v>0.456896551724138</v>
      </c>
      <c r="X17" s="14" t="n">
        <v>0.836</v>
      </c>
      <c r="Y17" s="0" t="n">
        <v>0.941</v>
      </c>
    </row>
    <row r="18" customFormat="false" ht="13.8" hidden="false" customHeight="false" outlineLevel="0" collapsed="false">
      <c r="B18" s="6" t="n">
        <v>0.689655172413793</v>
      </c>
      <c r="C18" s="6" t="n">
        <v>0.793103448275862</v>
      </c>
      <c r="D18" s="6" t="n">
        <v>0.758620689655172</v>
      </c>
      <c r="E18" s="6"/>
      <c r="F18" s="6" t="n">
        <v>0.931034482758621</v>
      </c>
      <c r="G18" s="6" t="n">
        <v>1</v>
      </c>
      <c r="H18" s="6" t="n">
        <v>0.586206896551724</v>
      </c>
      <c r="I18" s="6"/>
      <c r="J18" s="6"/>
      <c r="K18" s="13" t="n">
        <f aca="false">AVERAGE(B18,F18)</f>
        <v>0.810344827586207</v>
      </c>
      <c r="L18" s="13" t="n">
        <f aca="false">AVERAGE(C18,G18)</f>
        <v>0.896551724137931</v>
      </c>
      <c r="M18" s="13" t="n">
        <f aca="false">AVERAGE(D18,H18)</f>
        <v>0.672413793103448</v>
      </c>
      <c r="X18" s="14" t="n">
        <v>0.841</v>
      </c>
      <c r="Y18" s="0" t="n">
        <v>0.938</v>
      </c>
    </row>
    <row r="19" customFormat="false" ht="13.8" hidden="false" customHeight="false" outlineLevel="0" collapsed="false">
      <c r="B19" s="6" t="n">
        <v>0.801724137931035</v>
      </c>
      <c r="C19" s="6" t="n">
        <v>0.496551724137931</v>
      </c>
      <c r="D19" s="6" t="n">
        <v>0.293103448275862</v>
      </c>
      <c r="E19" s="6"/>
      <c r="F19" s="6" t="n">
        <v>0.931034482758621</v>
      </c>
      <c r="G19" s="6" t="n">
        <v>0.896551724137931</v>
      </c>
      <c r="H19" s="6" t="n">
        <v>0.310344827586207</v>
      </c>
      <c r="I19" s="6"/>
      <c r="J19" s="6"/>
      <c r="K19" s="13" t="n">
        <f aca="false">AVERAGE(B19,F19)</f>
        <v>0.866379310344828</v>
      </c>
      <c r="L19" s="13" t="n">
        <f aca="false">AVERAGE(C19,G19)</f>
        <v>0.696551724137931</v>
      </c>
      <c r="M19" s="13" t="n">
        <f aca="false">AVERAGE(D19,H19)</f>
        <v>0.301724137931035</v>
      </c>
      <c r="X19" s="14" t="n">
        <v>0.845</v>
      </c>
      <c r="Y19" s="0" t="n">
        <v>0.934</v>
      </c>
    </row>
    <row r="20" customFormat="false" ht="15.75" hidden="false" customHeight="true" outlineLevel="0" collapsed="false">
      <c r="B20" s="6" t="n">
        <v>0.78448275862069</v>
      </c>
      <c r="C20" s="6" t="n">
        <v>0.468965517241379</v>
      </c>
      <c r="D20" s="6" t="n">
        <v>0.327586206896552</v>
      </c>
      <c r="E20" s="6"/>
      <c r="F20" s="6" t="n">
        <v>1</v>
      </c>
      <c r="G20" s="6" t="n">
        <v>0.827586206896552</v>
      </c>
      <c r="H20" s="6" t="n">
        <v>0.517241379310345</v>
      </c>
      <c r="I20" s="6"/>
      <c r="J20" s="6"/>
      <c r="K20" s="13" t="n">
        <f aca="false">AVERAGE(B20,F20)</f>
        <v>0.892241379310345</v>
      </c>
      <c r="L20" s="13" t="n">
        <f aca="false">AVERAGE(C20,G20)</f>
        <v>0.648275862068966</v>
      </c>
      <c r="M20" s="13" t="n">
        <f aca="false">AVERAGE(D20,H20)</f>
        <v>0.422413793103449</v>
      </c>
      <c r="X20" s="14" t="n">
        <v>0.849</v>
      </c>
      <c r="Y20" s="0" t="n">
        <v>0.931</v>
      </c>
    </row>
    <row r="21" customFormat="false" ht="13.8" hidden="false" customHeight="false" outlineLevel="0" collapsed="false">
      <c r="B21" s="6" t="n">
        <v>0.741379310344828</v>
      </c>
      <c r="C21" s="6" t="n">
        <v>0.675862068965517</v>
      </c>
      <c r="D21" s="6" t="n">
        <v>0.413793103448276</v>
      </c>
      <c r="E21" s="6"/>
      <c r="F21" s="6" t="n">
        <v>0.931034482758621</v>
      </c>
      <c r="G21" s="6" t="n">
        <v>1</v>
      </c>
      <c r="H21" s="6" t="n">
        <v>0.586206896551724</v>
      </c>
      <c r="I21" s="6"/>
      <c r="J21" s="6"/>
      <c r="K21" s="13" t="n">
        <f aca="false">AVERAGE(B21,F21)</f>
        <v>0.836206896551725</v>
      </c>
      <c r="L21" s="13" t="n">
        <f aca="false">AVERAGE(C21,G21)</f>
        <v>0.837931034482759</v>
      </c>
      <c r="M21" s="13" t="n">
        <f aca="false">AVERAGE(D21,H21)</f>
        <v>0.5</v>
      </c>
      <c r="X21" s="14" t="n">
        <v>0.853</v>
      </c>
      <c r="Y21" s="0" t="n">
        <v>0.928</v>
      </c>
    </row>
    <row r="22" customFormat="false" ht="13.8" hidden="false" customHeight="false" outlineLevel="0" collapsed="false">
      <c r="B22" s="6" t="n">
        <v>0.318965517241379</v>
      </c>
      <c r="C22" s="6" t="n">
        <v>0.627586206896552</v>
      </c>
      <c r="D22" s="6" t="n">
        <v>0.344827586206897</v>
      </c>
      <c r="E22" s="6"/>
      <c r="F22" s="6" t="n">
        <v>0.0689655172413793</v>
      </c>
      <c r="G22" s="6" t="n">
        <v>0.155172413793103</v>
      </c>
      <c r="H22" s="6" t="n">
        <v>0.206896551724138</v>
      </c>
      <c r="I22" s="6"/>
      <c r="J22" s="6"/>
      <c r="K22" s="13" t="n">
        <f aca="false">AVERAGE(B22,F22)</f>
        <v>0.193965517241379</v>
      </c>
      <c r="L22" s="13" t="n">
        <f aca="false">AVERAGE(C22,G22)</f>
        <v>0.391379310344828</v>
      </c>
      <c r="M22" s="13" t="n">
        <f aca="false">AVERAGE(D22,H22)</f>
        <v>0.275862068965517</v>
      </c>
      <c r="X22" s="14" t="n">
        <v>0.858</v>
      </c>
      <c r="Y22" s="0" t="n">
        <v>0.924</v>
      </c>
    </row>
    <row r="23" customFormat="false" ht="13.8" hidden="false" customHeight="false" outlineLevel="0" collapsed="false">
      <c r="A23" s="16" t="s">
        <v>64</v>
      </c>
      <c r="B23" s="6" t="n">
        <f aca="false">AVERAGE(B14:B22)</f>
        <v>0.731800766283525</v>
      </c>
      <c r="C23" s="6" t="n">
        <f aca="false">AVERAGE(C14:C22)</f>
        <v>0.560919540229885</v>
      </c>
      <c r="D23" s="6" t="n">
        <f aca="false">AVERAGE(D14:D22)</f>
        <v>0.388888888888889</v>
      </c>
      <c r="E23" s="6"/>
      <c r="F23" s="6" t="n">
        <f aca="false">AVERAGE(F14:F22)</f>
        <v>0.850574712643678</v>
      </c>
      <c r="G23" s="6" t="n">
        <f aca="false">AVERAGE(G14:G22)</f>
        <v>0.812260536398468</v>
      </c>
      <c r="H23" s="6" t="n">
        <f aca="false">AVERAGE(H14:H22)</f>
        <v>0.49808429118774</v>
      </c>
      <c r="I23" s="6"/>
      <c r="J23" s="6"/>
      <c r="K23" s="13" t="n">
        <f aca="false">AVERAGE(B23,F23)</f>
        <v>0.791187739463602</v>
      </c>
      <c r="L23" s="13" t="n">
        <f aca="false">AVERAGE(C23,G23)</f>
        <v>0.686590038314176</v>
      </c>
      <c r="M23" s="13" t="n">
        <f aca="false">AVERAGE(D23,H23)</f>
        <v>0.443486590038314</v>
      </c>
      <c r="X23" s="14" t="n">
        <v>0.862</v>
      </c>
      <c r="Y23" s="0" t="n">
        <v>0.921</v>
      </c>
    </row>
    <row r="24" customFormat="false" ht="13.8" hidden="false" customHeight="false" outlineLevel="0" collapsed="false">
      <c r="A24" s="16" t="s">
        <v>65</v>
      </c>
      <c r="B24" s="6" t="n">
        <v>0.844827586206896</v>
      </c>
      <c r="C24" s="6" t="n">
        <v>0.517241379310345</v>
      </c>
      <c r="D24" s="6" t="n">
        <v>0.689655172413793</v>
      </c>
      <c r="E24" s="6"/>
      <c r="F24" s="6" t="n">
        <v>0.931034482758621</v>
      </c>
      <c r="G24" s="6" t="n">
        <v>1</v>
      </c>
      <c r="H24" s="6" t="n">
        <v>0.586206896551724</v>
      </c>
      <c r="I24" s="6"/>
      <c r="J24" s="6"/>
      <c r="K24" s="13" t="n">
        <f aca="false">AVERAGE(B24,F24)</f>
        <v>0.887931034482759</v>
      </c>
      <c r="L24" s="13" t="n">
        <f aca="false">AVERAGE(C24,G24)</f>
        <v>0.758620689655173</v>
      </c>
      <c r="M24" s="13" t="n">
        <f aca="false">AVERAGE(D24,H24)</f>
        <v>0.637931034482759</v>
      </c>
      <c r="X24" s="14" t="n">
        <v>0.866</v>
      </c>
      <c r="Y24" s="0" t="n">
        <v>0.917</v>
      </c>
    </row>
    <row r="25" customFormat="false" ht="13.8" hidden="false" customHeight="false" outlineLevel="0" collapsed="false">
      <c r="A25" s="16" t="s">
        <v>66</v>
      </c>
      <c r="B25" s="17" t="n">
        <f aca="false">COUNT(B14:B22)</f>
        <v>9</v>
      </c>
      <c r="C25" s="6"/>
      <c r="D25" s="6"/>
      <c r="E25" s="6"/>
      <c r="F25" s="6"/>
      <c r="G25" s="6"/>
      <c r="H25" s="6"/>
      <c r="I25" s="6"/>
      <c r="J25" s="6"/>
      <c r="K25" s="13"/>
      <c r="L25" s="13"/>
      <c r="M25" s="13"/>
      <c r="X25" s="14"/>
    </row>
    <row r="26" customFormat="false" ht="13.8" hidden="false" customHeight="false" outlineLevel="0" collapsed="false">
      <c r="K26" s="13"/>
      <c r="L26" s="13"/>
      <c r="M26" s="13"/>
      <c r="X26" s="14" t="n">
        <v>0.871</v>
      </c>
      <c r="Y26" s="0" t="n">
        <v>0.914</v>
      </c>
    </row>
    <row r="27" customFormat="false" ht="13.8" hidden="false" customHeight="false" outlineLevel="0" collapsed="false">
      <c r="A27" s="2" t="s">
        <v>13</v>
      </c>
      <c r="B27" s="6" t="n">
        <v>0.46551724137931</v>
      </c>
      <c r="C27" s="6" t="n">
        <v>0.786206896551724</v>
      </c>
      <c r="D27" s="6" t="n">
        <v>1</v>
      </c>
      <c r="E27" s="6"/>
      <c r="F27" s="6" t="n">
        <v>0.931034482758621</v>
      </c>
      <c r="G27" s="6" t="n">
        <v>1</v>
      </c>
      <c r="H27" s="6" t="n">
        <v>0.586206896551724</v>
      </c>
      <c r="I27" s="6"/>
      <c r="J27" s="6"/>
      <c r="K27" s="13" t="n">
        <f aca="false">AVERAGE(B27,F27)</f>
        <v>0.698275862068966</v>
      </c>
      <c r="L27" s="13" t="n">
        <f aca="false">AVERAGE(C27,G27)</f>
        <v>0.893103448275862</v>
      </c>
      <c r="M27" s="13" t="n">
        <f aca="false">AVERAGE(D27,H27)</f>
        <v>0.793103448275862</v>
      </c>
      <c r="N27" s="6"/>
      <c r="O27" s="6"/>
      <c r="X27" s="14" t="n">
        <v>0.875</v>
      </c>
      <c r="Y27" s="0" t="n">
        <v>0.91</v>
      </c>
    </row>
    <row r="28" customFormat="false" ht="13.8" hidden="false" customHeight="false" outlineLevel="0" collapsed="false">
      <c r="B28" s="6" t="n">
        <v>0.801724137931035</v>
      </c>
      <c r="C28" s="6" t="n">
        <v>0.496551724137931</v>
      </c>
      <c r="D28" s="6" t="n">
        <v>0.293103448275862</v>
      </c>
      <c r="E28" s="6"/>
      <c r="F28" s="6" t="n">
        <v>1</v>
      </c>
      <c r="G28" s="6" t="n">
        <v>0.965517241379311</v>
      </c>
      <c r="H28" s="6" t="n">
        <v>0.517241379310345</v>
      </c>
      <c r="I28" s="6"/>
      <c r="J28" s="6"/>
      <c r="K28" s="13" t="n">
        <f aca="false">AVERAGE(B28,F28)</f>
        <v>0.900862068965517</v>
      </c>
      <c r="L28" s="13" t="n">
        <f aca="false">AVERAGE(C28,G28)</f>
        <v>0.731034482758621</v>
      </c>
      <c r="M28" s="13" t="n">
        <f aca="false">AVERAGE(D28,H28)</f>
        <v>0.405172413793104</v>
      </c>
      <c r="N28" s="6"/>
      <c r="O28" s="6"/>
      <c r="X28" s="14" t="n">
        <v>0.879</v>
      </c>
      <c r="Y28" s="0" t="n">
        <v>0.907</v>
      </c>
    </row>
    <row r="29" customFormat="false" ht="13.8" hidden="false" customHeight="false" outlineLevel="0" collapsed="false">
      <c r="B29" s="6" t="n">
        <v>0.318965517241379</v>
      </c>
      <c r="C29" s="6" t="n">
        <v>0.717241379310345</v>
      </c>
      <c r="D29" s="6" t="n">
        <v>0.844827586206896</v>
      </c>
      <c r="E29" s="6"/>
      <c r="F29" s="6" t="n">
        <v>1</v>
      </c>
      <c r="G29" s="6" t="n">
        <v>0.965517241379311</v>
      </c>
      <c r="H29" s="6" t="n">
        <v>0.517241379310345</v>
      </c>
      <c r="I29" s="6"/>
      <c r="J29" s="6"/>
      <c r="K29" s="13" t="n">
        <f aca="false">AVERAGE(B29,F29)</f>
        <v>0.65948275862069</v>
      </c>
      <c r="L29" s="13" t="n">
        <f aca="false">AVERAGE(C29,G29)</f>
        <v>0.841379310344828</v>
      </c>
      <c r="M29" s="13" t="n">
        <f aca="false">AVERAGE(D29,H29)</f>
        <v>0.681034482758621</v>
      </c>
      <c r="N29" s="6"/>
      <c r="O29" s="6"/>
      <c r="X29" s="14" t="n">
        <v>0.884</v>
      </c>
      <c r="Y29" s="0" t="n">
        <v>0.903</v>
      </c>
    </row>
    <row r="30" customFormat="false" ht="13.8" hidden="false" customHeight="false" outlineLevel="0" collapsed="false">
      <c r="B30" s="6" t="n">
        <v>0.431034482758621</v>
      </c>
      <c r="C30" s="6" t="n">
        <v>0.917241379310345</v>
      </c>
      <c r="D30" s="6" t="n">
        <v>0.689655172413793</v>
      </c>
      <c r="E30" s="6"/>
      <c r="F30" s="6" t="n">
        <v>0.206896551724138</v>
      </c>
      <c r="G30" s="6" t="n">
        <v>0.293103448275862</v>
      </c>
      <c r="H30" s="6" t="n">
        <v>0.0689655172413793</v>
      </c>
      <c r="I30" s="6"/>
      <c r="J30" s="6"/>
      <c r="K30" s="13" t="n">
        <f aca="false">AVERAGE(B30,F30)</f>
        <v>0.31896551724138</v>
      </c>
      <c r="L30" s="13" t="n">
        <f aca="false">AVERAGE(C30,G30)</f>
        <v>0.605172413793104</v>
      </c>
      <c r="M30" s="13" t="n">
        <f aca="false">AVERAGE(D30,H30)</f>
        <v>0.379310344827586</v>
      </c>
      <c r="N30" s="6"/>
      <c r="O30" s="6"/>
      <c r="X30" s="14" t="n">
        <v>0.888</v>
      </c>
      <c r="Y30" s="0" t="n">
        <v>0.9</v>
      </c>
    </row>
    <row r="31" customFormat="false" ht="13.8" hidden="false" customHeight="false" outlineLevel="0" collapsed="false">
      <c r="B31" s="6" t="n">
        <v>0.53448275862069</v>
      </c>
      <c r="C31" s="6" t="n">
        <v>1</v>
      </c>
      <c r="D31" s="6" t="n">
        <v>0.637931034482759</v>
      </c>
      <c r="E31" s="6"/>
      <c r="F31" s="6" t="n">
        <v>0.931034482758621</v>
      </c>
      <c r="G31" s="6" t="n">
        <v>1</v>
      </c>
      <c r="H31" s="6" t="n">
        <v>0.586206896551724</v>
      </c>
      <c r="I31" s="6"/>
      <c r="J31" s="6"/>
      <c r="K31" s="13" t="n">
        <f aca="false">AVERAGE(B31,F31)</f>
        <v>0.732758620689655</v>
      </c>
      <c r="L31" s="13" t="n">
        <f aca="false">AVERAGE(C31,G31)</f>
        <v>1</v>
      </c>
      <c r="M31" s="13" t="n">
        <f aca="false">AVERAGE(D31,H31)</f>
        <v>0.612068965517242</v>
      </c>
      <c r="N31" s="6"/>
      <c r="O31" s="6"/>
      <c r="X31" s="14" t="n">
        <v>0.892</v>
      </c>
      <c r="Y31" s="0" t="n">
        <v>0.897</v>
      </c>
    </row>
    <row r="32" customFormat="false" ht="13.8" hidden="false" customHeight="false" outlineLevel="0" collapsed="false">
      <c r="B32" s="6" t="n">
        <v>0.818965517241379</v>
      </c>
      <c r="C32" s="6" t="n">
        <v>0.8</v>
      </c>
      <c r="D32" s="6" t="n">
        <v>0.551724137931034</v>
      </c>
      <c r="E32" s="6"/>
      <c r="F32" s="6" t="n">
        <v>0.931034482758621</v>
      </c>
      <c r="G32" s="6" t="n">
        <v>0.896551724137931</v>
      </c>
      <c r="H32" s="6" t="n">
        <v>0.586206896551724</v>
      </c>
      <c r="I32" s="6"/>
      <c r="J32" s="6"/>
      <c r="K32" s="13" t="n">
        <f aca="false">AVERAGE(B32,F32)</f>
        <v>0.875</v>
      </c>
      <c r="L32" s="13" t="n">
        <f aca="false">AVERAGE(C32,G32)</f>
        <v>0.848275862068966</v>
      </c>
      <c r="M32" s="13" t="n">
        <f aca="false">AVERAGE(D32,H32)</f>
        <v>0.568965517241379</v>
      </c>
      <c r="N32" s="6"/>
      <c r="O32" s="6"/>
      <c r="X32" s="14" t="n">
        <v>0.897</v>
      </c>
      <c r="Y32" s="0" t="n">
        <v>0.893</v>
      </c>
    </row>
    <row r="33" customFormat="false" ht="13.8" hidden="false" customHeight="false" outlineLevel="0" collapsed="false">
      <c r="B33" s="6" t="n">
        <v>0.715517241379311</v>
      </c>
      <c r="C33" s="6" t="n">
        <v>0.855172413793104</v>
      </c>
      <c r="D33" s="6" t="n">
        <v>0.482758620689655</v>
      </c>
      <c r="E33" s="6"/>
      <c r="F33" s="6" t="n">
        <v>1</v>
      </c>
      <c r="G33" s="6" t="n">
        <v>0.706896551724138</v>
      </c>
      <c r="H33" s="6" t="n">
        <v>0.517241379310345</v>
      </c>
      <c r="I33" s="6"/>
      <c r="J33" s="6"/>
      <c r="K33" s="13" t="n">
        <f aca="false">AVERAGE(B33,F33)</f>
        <v>0.857758620689655</v>
      </c>
      <c r="L33" s="13" t="n">
        <f aca="false">AVERAGE(C33,G33)</f>
        <v>0.781034482758621</v>
      </c>
      <c r="M33" s="13" t="n">
        <f aca="false">AVERAGE(D33,H33)</f>
        <v>0.5</v>
      </c>
      <c r="N33" s="6"/>
      <c r="O33" s="6"/>
      <c r="X33" s="14" t="n">
        <v>0.901</v>
      </c>
      <c r="Y33" s="0" t="n">
        <v>0.89</v>
      </c>
    </row>
    <row r="34" customFormat="false" ht="13.8" hidden="false" customHeight="false" outlineLevel="0" collapsed="false">
      <c r="B34" s="6" t="n">
        <v>0.663793103448276</v>
      </c>
      <c r="C34" s="6" t="n">
        <v>0.896551724137931</v>
      </c>
      <c r="D34" s="6" t="n">
        <v>0.551724137931034</v>
      </c>
      <c r="E34" s="6"/>
      <c r="F34" s="6" t="n">
        <v>1</v>
      </c>
      <c r="G34" s="6" t="n">
        <v>0.46551724137931</v>
      </c>
      <c r="H34" s="6" t="n">
        <v>0.517241379310345</v>
      </c>
      <c r="I34" s="6"/>
      <c r="J34" s="6"/>
      <c r="K34" s="13" t="n">
        <f aca="false">AVERAGE(B34,F34)</f>
        <v>0.831896551724138</v>
      </c>
      <c r="L34" s="13" t="n">
        <f aca="false">AVERAGE(C34,G34)</f>
        <v>0.681034482758621</v>
      </c>
      <c r="M34" s="13" t="n">
        <f aca="false">AVERAGE(D34,H34)</f>
        <v>0.53448275862069</v>
      </c>
      <c r="N34" s="6"/>
      <c r="O34" s="6"/>
      <c r="X34" s="14" t="n">
        <v>0.905</v>
      </c>
      <c r="Y34" s="0" t="n">
        <v>0.886</v>
      </c>
    </row>
    <row r="35" customFormat="false" ht="13.8" hidden="false" customHeight="false" outlineLevel="0" collapsed="false">
      <c r="B35" s="6" t="n">
        <v>0.801724137931035</v>
      </c>
      <c r="C35" s="6" t="n">
        <v>0.496551724137931</v>
      </c>
      <c r="D35" s="6" t="n">
        <v>0.293103448275862</v>
      </c>
      <c r="E35" s="6"/>
      <c r="F35" s="6" t="n">
        <v>1</v>
      </c>
      <c r="G35" s="6" t="n">
        <v>0.965517241379311</v>
      </c>
      <c r="H35" s="6" t="n">
        <v>0.517241379310345</v>
      </c>
      <c r="I35" s="6"/>
      <c r="J35" s="6"/>
      <c r="K35" s="13" t="n">
        <f aca="false">AVERAGE(B35,F35)</f>
        <v>0.900862068965517</v>
      </c>
      <c r="L35" s="13" t="n">
        <f aca="false">AVERAGE(C35,G35)</f>
        <v>0.731034482758621</v>
      </c>
      <c r="M35" s="13" t="n">
        <f aca="false">AVERAGE(D35,H35)</f>
        <v>0.405172413793104</v>
      </c>
      <c r="N35" s="6"/>
      <c r="O35" s="6"/>
      <c r="X35" s="14" t="n">
        <v>0.909</v>
      </c>
      <c r="Y35" s="0" t="n">
        <v>0.883</v>
      </c>
    </row>
    <row r="36" customFormat="false" ht="13.8" hidden="false" customHeight="false" outlineLevel="0" collapsed="false">
      <c r="A36" s="16" t="s">
        <v>64</v>
      </c>
      <c r="B36" s="6" t="n">
        <f aca="false">AVERAGE(B27:B35)</f>
        <v>0.616858237547893</v>
      </c>
      <c r="C36" s="6" t="n">
        <f aca="false">AVERAGE(C27:C35)</f>
        <v>0.773946360153257</v>
      </c>
      <c r="D36" s="6" t="n">
        <f aca="false">AVERAGE(D27:D35)</f>
        <v>0.593869731800766</v>
      </c>
      <c r="E36" s="6"/>
      <c r="F36" s="6" t="n">
        <f aca="false">AVERAGE(F27:F35)</f>
        <v>0.888888888888889</v>
      </c>
      <c r="G36" s="6" t="n">
        <f aca="false">AVERAGE(G27:G35)</f>
        <v>0.806513409961686</v>
      </c>
      <c r="H36" s="6" t="n">
        <f aca="false">AVERAGE(H27:H35)</f>
        <v>0.490421455938697</v>
      </c>
      <c r="I36" s="6"/>
      <c r="J36" s="6"/>
      <c r="K36" s="13" t="n">
        <f aca="false">AVERAGE(B36,F36)</f>
        <v>0.752873563218391</v>
      </c>
      <c r="L36" s="13" t="n">
        <f aca="false">AVERAGE(C36,G36)</f>
        <v>0.790229885057471</v>
      </c>
      <c r="M36" s="13" t="n">
        <f aca="false">AVERAGE(D36,H36)</f>
        <v>0.542145593869732</v>
      </c>
      <c r="N36" s="6"/>
      <c r="O36" s="6"/>
      <c r="X36" s="14" t="n">
        <v>0.914</v>
      </c>
      <c r="Y36" s="0" t="n">
        <v>0.879</v>
      </c>
    </row>
    <row r="37" customFormat="false" ht="13.8" hidden="false" customHeight="false" outlineLevel="0" collapsed="false">
      <c r="A37" s="16" t="s">
        <v>65</v>
      </c>
      <c r="B37" s="6" t="n">
        <v>0.689655172413793</v>
      </c>
      <c r="C37" s="6" t="n">
        <v>0.620689655172414</v>
      </c>
      <c r="D37" s="6" t="n">
        <v>0.655172413793103</v>
      </c>
      <c r="E37" s="6"/>
      <c r="F37" s="6" t="n">
        <v>0.931034482758621</v>
      </c>
      <c r="G37" s="6" t="n">
        <v>0.758620689655172</v>
      </c>
      <c r="H37" s="6" t="n">
        <v>0.310344827586207</v>
      </c>
      <c r="I37" s="6"/>
      <c r="J37" s="6"/>
      <c r="K37" s="13" t="n">
        <f aca="false">AVERAGE(B37,F37)</f>
        <v>0.810344827586207</v>
      </c>
      <c r="L37" s="13" t="n">
        <f aca="false">AVERAGE(C37,G37)</f>
        <v>0.689655172413793</v>
      </c>
      <c r="M37" s="13" t="n">
        <f aca="false">AVERAGE(D37,H37)</f>
        <v>0.482758620689655</v>
      </c>
      <c r="N37" s="6"/>
      <c r="O37" s="6"/>
      <c r="X37" s="14" t="n">
        <v>0.918</v>
      </c>
      <c r="Y37" s="0" t="n">
        <v>0.876</v>
      </c>
    </row>
    <row r="38" customFormat="false" ht="13.8" hidden="false" customHeight="false" outlineLevel="0" collapsed="false">
      <c r="A38" s="16" t="s">
        <v>66</v>
      </c>
      <c r="B38" s="17" t="n">
        <f aca="false">COUNT(B27:B35)</f>
        <v>9</v>
      </c>
      <c r="C38" s="6"/>
      <c r="D38" s="6"/>
      <c r="E38" s="6"/>
      <c r="F38" s="6"/>
      <c r="G38" s="6"/>
      <c r="H38" s="6"/>
      <c r="I38" s="6"/>
      <c r="J38" s="6"/>
      <c r="K38" s="13"/>
      <c r="L38" s="13"/>
      <c r="M38" s="13"/>
      <c r="X38" s="14"/>
    </row>
    <row r="39" customFormat="false" ht="13.8" hidden="false" customHeight="false" outlineLevel="0" collapsed="false">
      <c r="B39" s="6"/>
      <c r="C39" s="6"/>
      <c r="D39" s="6"/>
      <c r="E39" s="6"/>
      <c r="F39" s="6"/>
      <c r="G39" s="6"/>
      <c r="H39" s="6"/>
      <c r="I39" s="6"/>
      <c r="J39" s="6"/>
      <c r="K39" s="13"/>
      <c r="L39" s="13"/>
      <c r="M39" s="13"/>
      <c r="N39" s="6"/>
      <c r="O39" s="6"/>
      <c r="X39" s="14" t="n">
        <v>0.922</v>
      </c>
      <c r="Y39" s="0" t="n">
        <v>0.872</v>
      </c>
    </row>
    <row r="40" customFormat="false" ht="13.8" hidden="false" customHeight="false" outlineLevel="0" collapsed="false">
      <c r="A40" s="2" t="s">
        <v>15</v>
      </c>
      <c r="B40" s="6" t="n">
        <v>0.810344827586207</v>
      </c>
      <c r="C40" s="6" t="n">
        <v>0.758620689655172</v>
      </c>
      <c r="D40" s="6" t="n">
        <v>0.551724137931034</v>
      </c>
      <c r="E40" s="6"/>
      <c r="F40" s="6" t="n">
        <v>0.931034482758621</v>
      </c>
      <c r="G40" s="6" t="n">
        <v>0.896551724137931</v>
      </c>
      <c r="H40" s="6" t="n">
        <v>0.586206896551724</v>
      </c>
      <c r="I40" s="6"/>
      <c r="J40" s="6"/>
      <c r="K40" s="13" t="n">
        <f aca="false">AVERAGE(B40,F40)</f>
        <v>0.870689655172414</v>
      </c>
      <c r="L40" s="13" t="n">
        <f aca="false">AVERAGE(C40,G40)</f>
        <v>0.827586206896552</v>
      </c>
      <c r="M40" s="13" t="n">
        <f aca="false">AVERAGE(D40,H40)</f>
        <v>0.568965517241379</v>
      </c>
      <c r="N40" s="6"/>
      <c r="O40" s="6"/>
      <c r="X40" s="14" t="n">
        <v>0.927</v>
      </c>
      <c r="Y40" s="0" t="n">
        <v>0.869</v>
      </c>
    </row>
    <row r="41" customFormat="false" ht="13.8" hidden="false" customHeight="false" outlineLevel="0" collapsed="false">
      <c r="B41" s="6" t="n">
        <v>0.758620689655172</v>
      </c>
      <c r="C41" s="6" t="n">
        <v>0.462068965517241</v>
      </c>
      <c r="D41" s="6" t="n">
        <v>0.46551724137931</v>
      </c>
      <c r="E41" s="6"/>
      <c r="F41" s="6" t="n">
        <v>1</v>
      </c>
      <c r="G41" s="6" t="n">
        <v>0.965517241379311</v>
      </c>
      <c r="H41" s="6" t="n">
        <v>0.517241379310345</v>
      </c>
      <c r="I41" s="6"/>
      <c r="J41" s="6"/>
      <c r="K41" s="13" t="n">
        <f aca="false">AVERAGE(B41,F41)</f>
        <v>0.879310344827586</v>
      </c>
      <c r="L41" s="13" t="n">
        <f aca="false">AVERAGE(C41,G41)</f>
        <v>0.713793103448276</v>
      </c>
      <c r="M41" s="13" t="n">
        <f aca="false">AVERAGE(D41,H41)</f>
        <v>0.491379310344828</v>
      </c>
      <c r="N41" s="6"/>
      <c r="O41" s="6"/>
      <c r="X41" s="14" t="n">
        <v>0.931</v>
      </c>
      <c r="Y41" s="0" t="n">
        <v>0.866</v>
      </c>
    </row>
    <row r="42" customFormat="false" ht="13.8" hidden="false" customHeight="false" outlineLevel="0" collapsed="false">
      <c r="B42" s="6" t="n">
        <v>0.715517241379311</v>
      </c>
      <c r="C42" s="6" t="n">
        <v>0.717241379310345</v>
      </c>
      <c r="D42" s="6" t="n">
        <v>0.517241379310345</v>
      </c>
      <c r="E42" s="6"/>
      <c r="F42" s="6" t="n">
        <v>0.586206896551724</v>
      </c>
      <c r="G42" s="6" t="n">
        <v>0.810344827586207</v>
      </c>
      <c r="H42" s="6" t="n">
        <v>0.931034482758621</v>
      </c>
      <c r="I42" s="6"/>
      <c r="J42" s="6"/>
      <c r="K42" s="13" t="n">
        <f aca="false">AVERAGE(B42,F42)</f>
        <v>0.650862068965518</v>
      </c>
      <c r="L42" s="13" t="n">
        <f aca="false">AVERAGE(C42,G42)</f>
        <v>0.763793103448276</v>
      </c>
      <c r="M42" s="13" t="n">
        <f aca="false">AVERAGE(D42,H42)</f>
        <v>0.724137931034483</v>
      </c>
      <c r="N42" s="6"/>
      <c r="O42" s="6"/>
      <c r="X42" s="14" t="n">
        <v>0.935</v>
      </c>
      <c r="Y42" s="0" t="n">
        <v>0.862</v>
      </c>
    </row>
    <row r="43" customFormat="false" ht="13.8" hidden="false" customHeight="false" outlineLevel="0" collapsed="false">
      <c r="A43" s="16" t="s">
        <v>64</v>
      </c>
      <c r="B43" s="6" t="n">
        <f aca="false">AVERAGE(B33:B42)</f>
        <v>1.64133673903789</v>
      </c>
      <c r="C43" s="6" t="n">
        <f aca="false">AVERAGE(C33:C42)</f>
        <v>0.697605363984674</v>
      </c>
      <c r="D43" s="6" t="n">
        <f aca="false">AVERAGE(D33:D42)</f>
        <v>0.513888888888889</v>
      </c>
      <c r="E43" s="6"/>
      <c r="F43" s="6" t="n">
        <f aca="false">AVERAGE(F33:F42)</f>
        <v>0.917145593869732</v>
      </c>
      <c r="G43" s="6" t="n">
        <f aca="false">AVERAGE(G33:G42)</f>
        <v>0.796934865900383</v>
      </c>
      <c r="H43" s="6" t="n">
        <f aca="false">AVERAGE(H33:H42)</f>
        <v>0.548371647509579</v>
      </c>
      <c r="I43" s="6"/>
      <c r="J43" s="6"/>
      <c r="K43" s="13" t="n">
        <f aca="false">AVERAGE(B43,F43)</f>
        <v>1.27924116645381</v>
      </c>
      <c r="L43" s="13" t="n">
        <f aca="false">AVERAGE(C43,G43)</f>
        <v>0.747270114942529</v>
      </c>
      <c r="M43" s="13" t="n">
        <f aca="false">AVERAGE(D43,H43)</f>
        <v>0.531130268199234</v>
      </c>
      <c r="N43" s="6"/>
      <c r="O43" s="6"/>
      <c r="X43" s="14" t="n">
        <v>0.94</v>
      </c>
      <c r="Y43" s="0" t="n">
        <v>0.859</v>
      </c>
    </row>
    <row r="44" customFormat="false" ht="13.8" hidden="false" customHeight="false" outlineLevel="0" collapsed="false">
      <c r="A44" s="16" t="s">
        <v>65</v>
      </c>
      <c r="B44" s="6" t="n">
        <v>0.793103448275862</v>
      </c>
      <c r="C44" s="6" t="n">
        <v>0.717241379310345</v>
      </c>
      <c r="D44" s="6" t="n">
        <v>0.586206896551724</v>
      </c>
      <c r="E44" s="6"/>
      <c r="F44" s="6" t="n">
        <v>0.931034482758621</v>
      </c>
      <c r="G44" s="6" t="n">
        <v>0.793103448275862</v>
      </c>
      <c r="H44" s="6" t="n">
        <v>0.310344827586207</v>
      </c>
      <c r="I44" s="6"/>
      <c r="J44" s="6"/>
      <c r="K44" s="13" t="n">
        <f aca="false">AVERAGE(B44,F44)</f>
        <v>0.862068965517241</v>
      </c>
      <c r="L44" s="13" t="n">
        <f aca="false">AVERAGE(C44,G44)</f>
        <v>0.755172413793104</v>
      </c>
      <c r="M44" s="13" t="n">
        <f aca="false">AVERAGE(D44,H44)</f>
        <v>0.448275862068966</v>
      </c>
      <c r="N44" s="6"/>
      <c r="O44" s="6"/>
      <c r="X44" s="14" t="n">
        <v>0.953</v>
      </c>
      <c r="Y44" s="0" t="n">
        <v>0.848</v>
      </c>
    </row>
    <row r="45" customFormat="false" ht="13.8" hidden="false" customHeight="false" outlineLevel="0" collapsed="false">
      <c r="A45" s="16" t="s">
        <v>66</v>
      </c>
      <c r="B45" s="17" t="n">
        <f aca="false">COUNT(B40:B42)</f>
        <v>3</v>
      </c>
      <c r="C45" s="6"/>
      <c r="D45" s="6"/>
      <c r="E45" s="6"/>
      <c r="F45" s="6"/>
      <c r="G45" s="6"/>
      <c r="H45" s="6"/>
      <c r="I45" s="6"/>
      <c r="J45" s="6"/>
      <c r="K45" s="13"/>
      <c r="L45" s="13"/>
      <c r="M45" s="13"/>
      <c r="X45" s="14"/>
    </row>
    <row r="46" customFormat="false" ht="13.8" hidden="false" customHeight="false" outlineLevel="0" collapsed="false">
      <c r="B46" s="6"/>
      <c r="C46" s="6"/>
      <c r="D46" s="6"/>
      <c r="E46" s="6"/>
      <c r="F46" s="6"/>
      <c r="G46" s="6"/>
      <c r="H46" s="6"/>
      <c r="I46" s="6"/>
      <c r="J46" s="6"/>
      <c r="K46" s="13"/>
      <c r="L46" s="13"/>
      <c r="M46" s="13"/>
      <c r="N46" s="6"/>
      <c r="O46" s="6"/>
      <c r="X46" s="14" t="n">
        <v>0.961</v>
      </c>
      <c r="Y46" s="0" t="n">
        <v>0.841</v>
      </c>
    </row>
    <row r="47" customFormat="false" ht="13.8" hidden="false" customHeight="false" outlineLevel="0" collapsed="false">
      <c r="A47" s="2" t="s">
        <v>16</v>
      </c>
      <c r="B47" s="6" t="n">
        <v>0.637931034482759</v>
      </c>
      <c r="C47" s="6" t="n">
        <v>0.779310344827586</v>
      </c>
      <c r="D47" s="6" t="n">
        <v>0.793103448275862</v>
      </c>
      <c r="E47" s="6"/>
      <c r="F47" s="6" t="n">
        <v>0.586206896551724</v>
      </c>
      <c r="G47" s="6" t="n">
        <v>0.879310344827586</v>
      </c>
      <c r="H47" s="6" t="n">
        <v>0.931034482758621</v>
      </c>
      <c r="I47" s="6"/>
      <c r="J47" s="6"/>
      <c r="K47" s="13" t="n">
        <f aca="false">AVERAGE(B47,F47)</f>
        <v>0.612068965517242</v>
      </c>
      <c r="L47" s="13" t="n">
        <f aca="false">AVERAGE(C47,G47)</f>
        <v>0.829310344827586</v>
      </c>
      <c r="M47" s="13" t="n">
        <f aca="false">AVERAGE(D47,H47)</f>
        <v>0.862068965517241</v>
      </c>
      <c r="N47" s="6"/>
      <c r="O47" s="6"/>
      <c r="X47" s="14" t="n">
        <v>0.97</v>
      </c>
      <c r="Y47" s="0" t="n">
        <v>0.828</v>
      </c>
    </row>
    <row r="48" customFormat="false" ht="13.8" hidden="false" customHeight="false" outlineLevel="0" collapsed="false">
      <c r="B48" s="6" t="n">
        <v>0.78448275862069</v>
      </c>
      <c r="C48" s="6" t="n">
        <v>0.468965517241379</v>
      </c>
      <c r="D48" s="6" t="n">
        <v>0.327586206896552</v>
      </c>
      <c r="E48" s="6"/>
      <c r="F48" s="6" t="n">
        <v>1</v>
      </c>
      <c r="G48" s="6" t="n">
        <v>0.965517241379311</v>
      </c>
      <c r="H48" s="6" t="n">
        <v>0.517241379310345</v>
      </c>
      <c r="I48" s="6"/>
      <c r="J48" s="6"/>
      <c r="K48" s="13" t="n">
        <f aca="false">AVERAGE(B48,F48)</f>
        <v>0.892241379310345</v>
      </c>
      <c r="L48" s="13" t="n">
        <f aca="false">AVERAGE(C48,G48)</f>
        <v>0.717241379310345</v>
      </c>
      <c r="M48" s="13" t="n">
        <f aca="false">AVERAGE(D48,H48)</f>
        <v>0.422413793103449</v>
      </c>
      <c r="N48" s="6"/>
      <c r="O48" s="6"/>
      <c r="X48" s="14" t="n">
        <v>0.978</v>
      </c>
      <c r="Y48" s="0" t="n">
        <v>0.821</v>
      </c>
    </row>
    <row r="49" customFormat="false" ht="13.8" hidden="false" customHeight="false" outlineLevel="0" collapsed="false">
      <c r="B49" s="6" t="n">
        <v>0.801724137931035</v>
      </c>
      <c r="C49" s="6" t="n">
        <v>0.496551724137931</v>
      </c>
      <c r="D49" s="6" t="n">
        <v>0.293103448275862</v>
      </c>
      <c r="E49" s="6"/>
      <c r="F49" s="6" t="n">
        <v>1</v>
      </c>
      <c r="G49" s="6" t="n">
        <v>0.965517241379311</v>
      </c>
      <c r="H49" s="6" t="n">
        <v>0.517241379310345</v>
      </c>
      <c r="I49" s="6"/>
      <c r="J49" s="6"/>
      <c r="K49" s="13" t="n">
        <f aca="false">AVERAGE(B49,F49)</f>
        <v>0.900862068965517</v>
      </c>
      <c r="L49" s="13" t="n">
        <f aca="false">AVERAGE(C49,G49)</f>
        <v>0.731034482758621</v>
      </c>
      <c r="M49" s="13" t="n">
        <f aca="false">AVERAGE(D49,H49)</f>
        <v>0.405172413793104</v>
      </c>
      <c r="N49" s="6"/>
      <c r="O49" s="6"/>
      <c r="X49" s="14" t="n">
        <v>0.983</v>
      </c>
      <c r="Y49" s="0" t="n">
        <v>0.8</v>
      </c>
    </row>
    <row r="50" customFormat="false" ht="13.8" hidden="false" customHeight="false" outlineLevel="0" collapsed="false">
      <c r="B50" s="6" t="n">
        <v>0.853448275862069</v>
      </c>
      <c r="C50" s="6" t="n">
        <v>0.662068965517241</v>
      </c>
      <c r="D50" s="6" t="n">
        <v>0.379310344827586</v>
      </c>
      <c r="E50" s="6"/>
      <c r="F50" s="6" t="n">
        <v>0.931034482758621</v>
      </c>
      <c r="G50" s="6" t="n">
        <v>0.896551724137931</v>
      </c>
      <c r="H50" s="6" t="n">
        <v>0.586206896551724</v>
      </c>
      <c r="I50" s="6"/>
      <c r="J50" s="6"/>
      <c r="K50" s="13" t="n">
        <f aca="false">AVERAGE(B50,F50)</f>
        <v>0.892241379310345</v>
      </c>
      <c r="L50" s="13" t="n">
        <f aca="false">AVERAGE(C50,G50)</f>
        <v>0.779310344827586</v>
      </c>
      <c r="M50" s="13" t="n">
        <f aca="false">AVERAGE(D50,H50)</f>
        <v>0.482758620689655</v>
      </c>
      <c r="N50" s="6"/>
      <c r="O50" s="6"/>
      <c r="X50" s="14" t="n">
        <v>0.991</v>
      </c>
      <c r="Y50" s="0" t="n">
        <v>0.793</v>
      </c>
    </row>
    <row r="51" customFormat="false" ht="13.8" hidden="false" customHeight="false" outlineLevel="0" collapsed="false">
      <c r="B51" s="6" t="n">
        <v>0.78448275862069</v>
      </c>
      <c r="C51" s="6" t="n">
        <v>0.675862068965517</v>
      </c>
      <c r="D51" s="6" t="n">
        <v>0.413793103448276</v>
      </c>
      <c r="E51" s="6"/>
      <c r="F51" s="6" t="n">
        <v>0.931034482758621</v>
      </c>
      <c r="G51" s="6" t="n">
        <v>1</v>
      </c>
      <c r="H51" s="6" t="n">
        <v>0.586206896551724</v>
      </c>
      <c r="I51" s="6"/>
      <c r="J51" s="6"/>
      <c r="K51" s="13" t="n">
        <f aca="false">AVERAGE(B51,F51)</f>
        <v>0.857758620689655</v>
      </c>
      <c r="L51" s="13" t="n">
        <f aca="false">AVERAGE(C51,G51)</f>
        <v>0.837931034482759</v>
      </c>
      <c r="M51" s="13" t="n">
        <f aca="false">AVERAGE(D51,H51)</f>
        <v>0.5</v>
      </c>
      <c r="N51" s="6"/>
      <c r="O51" s="6"/>
      <c r="X51" s="14" t="n">
        <v>1</v>
      </c>
      <c r="Y51" s="0" t="n">
        <v>0.786</v>
      </c>
    </row>
    <row r="52" customFormat="false" ht="13.8" hidden="false" customHeight="false" outlineLevel="0" collapsed="false">
      <c r="B52" s="6" t="n">
        <v>0.715517241379311</v>
      </c>
      <c r="C52" s="6" t="n">
        <v>0.855172413793104</v>
      </c>
      <c r="D52" s="6" t="n">
        <v>0.448275862068966</v>
      </c>
      <c r="E52" s="6"/>
      <c r="F52" s="6" t="n">
        <v>0.931034482758621</v>
      </c>
      <c r="G52" s="6" t="n">
        <v>0.965517241379311</v>
      </c>
      <c r="H52" s="6" t="n">
        <v>0.586206896551724</v>
      </c>
      <c r="I52" s="6"/>
      <c r="J52" s="6"/>
      <c r="K52" s="13" t="n">
        <f aca="false">AVERAGE(B52,F52)</f>
        <v>0.823275862068966</v>
      </c>
      <c r="L52" s="13" t="n">
        <f aca="false">AVERAGE(C52,G52)</f>
        <v>0.910344827586208</v>
      </c>
      <c r="M52" s="13" t="n">
        <f aca="false">AVERAGE(D52,H52)</f>
        <v>0.517241379310345</v>
      </c>
      <c r="N52" s="6"/>
      <c r="O52" s="6"/>
    </row>
    <row r="53" customFormat="false" ht="15" hidden="false" customHeight="false" outlineLevel="0" collapsed="false">
      <c r="B53" s="6" t="n">
        <v>0.568965517241379</v>
      </c>
      <c r="C53" s="6" t="n">
        <v>0.76551724137931</v>
      </c>
      <c r="D53" s="6" t="n">
        <v>0.655172413793103</v>
      </c>
      <c r="E53" s="6"/>
      <c r="F53" s="6" t="n">
        <v>1</v>
      </c>
      <c r="G53" s="6" t="n">
        <v>0.706896551724138</v>
      </c>
      <c r="H53" s="6" t="n">
        <v>0.517241379310345</v>
      </c>
      <c r="I53" s="6"/>
      <c r="J53" s="6"/>
      <c r="K53" s="13" t="n">
        <f aca="false">AVERAGE(B53,F53)</f>
        <v>0.78448275862069</v>
      </c>
      <c r="L53" s="13" t="n">
        <f aca="false">AVERAGE(C53,G53)</f>
        <v>0.736206896551724</v>
      </c>
      <c r="M53" s="13" t="n">
        <f aca="false">AVERAGE(D53,H53)</f>
        <v>0.586206896551724</v>
      </c>
      <c r="N53" s="6"/>
      <c r="O53" s="6"/>
    </row>
    <row r="54" customFormat="false" ht="15" hidden="false" customHeight="false" outlineLevel="0" collapsed="false">
      <c r="B54" s="6" t="n">
        <v>0.612068965517241</v>
      </c>
      <c r="C54" s="6" t="n">
        <v>0.737931034482759</v>
      </c>
      <c r="D54" s="6" t="n">
        <v>0.689655172413793</v>
      </c>
      <c r="E54" s="6"/>
      <c r="F54" s="6" t="n">
        <v>1</v>
      </c>
      <c r="G54" s="6" t="n">
        <v>0.965517241379311</v>
      </c>
      <c r="H54" s="6" t="n">
        <v>0.517241379310345</v>
      </c>
      <c r="I54" s="6"/>
      <c r="J54" s="6"/>
      <c r="K54" s="13" t="n">
        <f aca="false">AVERAGE(B54,F54)</f>
        <v>0.80603448275862</v>
      </c>
      <c r="L54" s="13" t="n">
        <f aca="false">AVERAGE(C54,G54)</f>
        <v>0.851724137931035</v>
      </c>
      <c r="M54" s="13" t="n">
        <f aca="false">AVERAGE(D54,H54)</f>
        <v>0.603448275862069</v>
      </c>
      <c r="N54" s="6"/>
      <c r="O54" s="6"/>
    </row>
    <row r="55" customFormat="false" ht="15" hidden="false" customHeight="false" outlineLevel="0" collapsed="false">
      <c r="B55" s="6" t="n">
        <v>0.715517241379311</v>
      </c>
      <c r="C55" s="6" t="n">
        <v>0.855172413793104</v>
      </c>
      <c r="D55" s="6" t="n">
        <v>0.448275862068966</v>
      </c>
      <c r="E55" s="6"/>
      <c r="F55" s="6" t="n">
        <v>1</v>
      </c>
      <c r="G55" s="6" t="n">
        <v>0.551724137931034</v>
      </c>
      <c r="H55" s="6" t="n">
        <v>0.517241379310345</v>
      </c>
      <c r="I55" s="6"/>
      <c r="J55" s="6"/>
      <c r="K55" s="13" t="n">
        <f aca="false">AVERAGE(B55,F55)</f>
        <v>0.857758620689655</v>
      </c>
      <c r="L55" s="13" t="n">
        <f aca="false">AVERAGE(C55,G55)</f>
        <v>0.703448275862069</v>
      </c>
      <c r="M55" s="13" t="n">
        <f aca="false">AVERAGE(D55,H55)</f>
        <v>0.482758620689656</v>
      </c>
      <c r="N55" s="6"/>
      <c r="O55" s="6"/>
    </row>
    <row r="56" customFormat="false" ht="15" hidden="false" customHeight="false" outlineLevel="0" collapsed="false">
      <c r="B56" s="6" t="n">
        <v>0.827586206896552</v>
      </c>
      <c r="C56" s="6" t="n">
        <v>0.56551724137931</v>
      </c>
      <c r="D56" s="6" t="n">
        <v>0.379310344827586</v>
      </c>
      <c r="E56" s="6"/>
      <c r="F56" s="6" t="n">
        <v>0.931034482758621</v>
      </c>
      <c r="G56" s="6" t="n">
        <v>0.965517241379311</v>
      </c>
      <c r="H56" s="6" t="n">
        <v>0.586206896551724</v>
      </c>
      <c r="I56" s="6"/>
      <c r="J56" s="6"/>
      <c r="K56" s="13" t="n">
        <f aca="false">AVERAGE(B56,F56)</f>
        <v>0.879310344827587</v>
      </c>
      <c r="L56" s="13" t="n">
        <f aca="false">AVERAGE(C56,G56)</f>
        <v>0.765517241379311</v>
      </c>
      <c r="M56" s="13" t="n">
        <f aca="false">AVERAGE(D56,H56)</f>
        <v>0.482758620689655</v>
      </c>
      <c r="N56" s="6"/>
      <c r="O56" s="6"/>
    </row>
    <row r="57" customFormat="false" ht="15" hidden="false" customHeight="false" outlineLevel="0" collapsed="false">
      <c r="B57" s="6" t="n">
        <v>0.448275862068966</v>
      </c>
      <c r="C57" s="6" t="n">
        <v>0.655172413793103</v>
      </c>
      <c r="D57" s="6" t="n">
        <v>0.293103448275862</v>
      </c>
      <c r="E57" s="6"/>
      <c r="F57" s="6" t="n">
        <v>1</v>
      </c>
      <c r="G57" s="6" t="n">
        <v>0.965517241379311</v>
      </c>
      <c r="H57" s="6" t="n">
        <v>0.517241379310345</v>
      </c>
      <c r="I57" s="6"/>
      <c r="J57" s="6"/>
      <c r="K57" s="13" t="n">
        <f aca="false">AVERAGE(B57,F57)</f>
        <v>0.724137931034483</v>
      </c>
      <c r="L57" s="13" t="n">
        <f aca="false">AVERAGE(C57,G57)</f>
        <v>0.810344827586207</v>
      </c>
      <c r="M57" s="13" t="n">
        <f aca="false">AVERAGE(D57,H57)</f>
        <v>0.405172413793104</v>
      </c>
      <c r="N57" s="6"/>
      <c r="O57" s="6"/>
    </row>
    <row r="58" customFormat="false" ht="15" hidden="false" customHeight="false" outlineLevel="0" collapsed="false">
      <c r="B58" s="6" t="n">
        <v>0.5</v>
      </c>
      <c r="C58" s="6" t="n">
        <v>0.627586206896552</v>
      </c>
      <c r="D58" s="6" t="n">
        <v>0.758620689655172</v>
      </c>
      <c r="E58" s="6"/>
      <c r="F58" s="6" t="n">
        <v>0.586206896551724</v>
      </c>
      <c r="G58" s="6" t="n">
        <v>0.620689655172414</v>
      </c>
      <c r="H58" s="6" t="n">
        <v>0.931034482758621</v>
      </c>
      <c r="I58" s="6"/>
      <c r="J58" s="6"/>
      <c r="K58" s="13" t="n">
        <f aca="false">AVERAGE(B58,F58)</f>
        <v>0.543103448275862</v>
      </c>
      <c r="L58" s="13" t="n">
        <f aca="false">AVERAGE(C58,G58)</f>
        <v>0.624137931034483</v>
      </c>
      <c r="M58" s="13" t="n">
        <f aca="false">AVERAGE(D58,H58)</f>
        <v>0.844827586206896</v>
      </c>
      <c r="N58" s="6"/>
      <c r="O58" s="6"/>
    </row>
    <row r="59" customFormat="false" ht="15" hidden="false" customHeight="false" outlineLevel="0" collapsed="false">
      <c r="B59" s="6" t="n">
        <v>0.732758620689655</v>
      </c>
      <c r="C59" s="6" t="n">
        <v>0.83448275862069</v>
      </c>
      <c r="D59" s="6" t="n">
        <v>0.551724137931034</v>
      </c>
      <c r="E59" s="6"/>
      <c r="F59" s="6" t="n">
        <v>0.931034482758621</v>
      </c>
      <c r="G59" s="6" t="n">
        <v>0.965517241379311</v>
      </c>
      <c r="H59" s="6" t="n">
        <v>0.586206896551724</v>
      </c>
      <c r="I59" s="6"/>
      <c r="J59" s="6"/>
      <c r="K59" s="13" t="n">
        <f aca="false">AVERAGE(B59,F59)</f>
        <v>0.831896551724138</v>
      </c>
      <c r="L59" s="13" t="n">
        <f aca="false">AVERAGE(C59,G59)</f>
        <v>0.900000000000001</v>
      </c>
      <c r="M59" s="13" t="n">
        <f aca="false">AVERAGE(D59,H59)</f>
        <v>0.568965517241379</v>
      </c>
      <c r="N59" s="6"/>
      <c r="O59" s="6"/>
    </row>
    <row r="60" customFormat="false" ht="15" hidden="false" customHeight="false" outlineLevel="0" collapsed="false">
      <c r="B60" s="6" t="n">
        <v>0.663793103448276</v>
      </c>
      <c r="C60" s="6" t="n">
        <v>0.896551724137931</v>
      </c>
      <c r="D60" s="6" t="n">
        <v>0.551724137931034</v>
      </c>
      <c r="E60" s="6"/>
      <c r="F60" s="6" t="n">
        <v>0.931034482758621</v>
      </c>
      <c r="G60" s="6" t="n">
        <v>0.775862068965517</v>
      </c>
      <c r="H60" s="6" t="n">
        <v>0.586206896551724</v>
      </c>
      <c r="I60" s="6"/>
      <c r="J60" s="6"/>
      <c r="K60" s="13" t="n">
        <f aca="false">AVERAGE(B60,F60)</f>
        <v>0.797413793103449</v>
      </c>
      <c r="L60" s="13" t="n">
        <f aca="false">AVERAGE(C60,G60)</f>
        <v>0.836206896551724</v>
      </c>
      <c r="M60" s="13" t="n">
        <f aca="false">AVERAGE(D60,H60)</f>
        <v>0.568965517241379</v>
      </c>
      <c r="N60" s="6"/>
      <c r="O60" s="6"/>
    </row>
    <row r="61" customFormat="false" ht="15" hidden="false" customHeight="false" outlineLevel="0" collapsed="false">
      <c r="B61" s="6" t="n">
        <v>0.75</v>
      </c>
      <c r="C61" s="6" t="n">
        <v>0.537931034482759</v>
      </c>
      <c r="D61" s="6" t="n">
        <v>1</v>
      </c>
      <c r="E61" s="6"/>
      <c r="F61" s="6" t="n">
        <v>0.931034482758621</v>
      </c>
      <c r="G61" s="6" t="n">
        <v>0.724137931034483</v>
      </c>
      <c r="H61" s="6" t="n">
        <v>0.586206896551724</v>
      </c>
      <c r="I61" s="6"/>
      <c r="J61" s="6"/>
      <c r="K61" s="13" t="n">
        <f aca="false">AVERAGE(B61,F61)</f>
        <v>0.840517241379311</v>
      </c>
      <c r="L61" s="13" t="n">
        <f aca="false">AVERAGE(C61,G61)</f>
        <v>0.631034482758621</v>
      </c>
      <c r="M61" s="13" t="n">
        <f aca="false">AVERAGE(D61,H61)</f>
        <v>0.793103448275862</v>
      </c>
      <c r="N61" s="6"/>
      <c r="O61" s="6"/>
    </row>
    <row r="62" customFormat="false" ht="15" hidden="false" customHeight="false" outlineLevel="0" collapsed="false">
      <c r="A62" s="16" t="s">
        <v>65</v>
      </c>
      <c r="B62" s="6" t="n">
        <v>0.767241379310345</v>
      </c>
      <c r="C62" s="6" t="n">
        <v>0.786206896551724</v>
      </c>
      <c r="D62" s="6" t="n">
        <v>0.586206896551724</v>
      </c>
      <c r="E62" s="6"/>
      <c r="F62" s="6" t="n">
        <v>0.931034482758621</v>
      </c>
      <c r="G62" s="6" t="n">
        <v>0.793103448275862</v>
      </c>
      <c r="H62" s="6" t="n">
        <v>0.310344827586207</v>
      </c>
      <c r="I62" s="6"/>
      <c r="J62" s="6"/>
      <c r="K62" s="13" t="n">
        <f aca="false">AVERAGE(B62,F62)</f>
        <v>0.849137931034483</v>
      </c>
      <c r="L62" s="13" t="n">
        <f aca="false">AVERAGE(C62,G62)</f>
        <v>0.789655172413793</v>
      </c>
      <c r="M62" s="13" t="n">
        <f aca="false">AVERAGE(D62,H62)</f>
        <v>0.448275862068966</v>
      </c>
      <c r="N62" s="6"/>
      <c r="O62" s="6"/>
    </row>
    <row r="63" customFormat="false" ht="13.8" hidden="false" customHeight="false" outlineLevel="0" collapsed="false">
      <c r="A63" s="16" t="s">
        <v>66</v>
      </c>
      <c r="B63" s="17" t="n">
        <f aca="false">COUNT(B47:B61)</f>
        <v>15</v>
      </c>
      <c r="C63" s="6"/>
      <c r="D63" s="6"/>
      <c r="E63" s="6"/>
      <c r="F63" s="6"/>
      <c r="G63" s="6"/>
      <c r="H63" s="6"/>
      <c r="I63" s="6"/>
      <c r="J63" s="6"/>
      <c r="K63" s="13"/>
      <c r="L63" s="13"/>
      <c r="M63" s="13"/>
      <c r="X63" s="14"/>
    </row>
    <row r="64" customFormat="false" ht="13.8" hidden="false" customHeight="false" outlineLevel="0" collapsed="false">
      <c r="B64" s="6"/>
      <c r="C64" s="6"/>
      <c r="D64" s="6"/>
      <c r="E64" s="6"/>
      <c r="F64" s="6"/>
      <c r="G64" s="6"/>
      <c r="H64" s="6"/>
      <c r="I64" s="6"/>
      <c r="J64" s="6"/>
      <c r="K64" s="13"/>
      <c r="L64" s="13"/>
      <c r="M64" s="13"/>
      <c r="N64" s="6"/>
      <c r="O64" s="6"/>
    </row>
    <row r="65" customFormat="false" ht="15" hidden="false" customHeight="false" outlineLevel="0" collapsed="false">
      <c r="A65" s="2" t="s">
        <v>17</v>
      </c>
      <c r="B65" s="6" t="n">
        <v>0.801724137931035</v>
      </c>
      <c r="C65" s="6" t="n">
        <v>0.689655172413793</v>
      </c>
      <c r="D65" s="6" t="n">
        <v>0.517241379310345</v>
      </c>
      <c r="E65" s="6"/>
      <c r="F65" s="6" t="n">
        <v>0.827586206896552</v>
      </c>
      <c r="G65" s="6" t="n">
        <v>0.793103448275862</v>
      </c>
      <c r="H65" s="6" t="n">
        <v>0.689655172413793</v>
      </c>
      <c r="I65" s="6"/>
      <c r="J65" s="6"/>
      <c r="K65" s="13" t="n">
        <f aca="false">AVERAGE(B65,F65)</f>
        <v>0.814655172413794</v>
      </c>
      <c r="L65" s="13" t="n">
        <f aca="false">AVERAGE(C65,G65)</f>
        <v>0.741379310344828</v>
      </c>
      <c r="M65" s="13" t="n">
        <f aca="false">AVERAGE(D65,H65)</f>
        <v>0.603448275862069</v>
      </c>
      <c r="N65" s="6"/>
      <c r="O65" s="6"/>
    </row>
    <row r="66" customFormat="false" ht="15" hidden="false" customHeight="false" outlineLevel="0" collapsed="false">
      <c r="B66" s="6" t="n">
        <v>0.810344827586207</v>
      </c>
      <c r="C66" s="6" t="n">
        <v>0.758620689655172</v>
      </c>
      <c r="D66" s="6" t="n">
        <v>0.551724137931034</v>
      </c>
      <c r="E66" s="6"/>
      <c r="F66" s="6" t="n">
        <v>0.931034482758621</v>
      </c>
      <c r="G66" s="6" t="n">
        <v>0.896551724137931</v>
      </c>
      <c r="H66" s="6" t="n">
        <v>0.586206896551724</v>
      </c>
      <c r="I66" s="6"/>
      <c r="J66" s="6"/>
      <c r="K66" s="13" t="n">
        <f aca="false">AVERAGE(B66,F66)</f>
        <v>0.870689655172414</v>
      </c>
      <c r="L66" s="13" t="n">
        <f aca="false">AVERAGE(C66,G66)</f>
        <v>0.827586206896552</v>
      </c>
      <c r="M66" s="13" t="n">
        <f aca="false">AVERAGE(D66,H66)</f>
        <v>0.568965517241379</v>
      </c>
      <c r="N66" s="6"/>
      <c r="O66" s="6"/>
    </row>
    <row r="67" customFormat="false" ht="15" hidden="false" customHeight="false" outlineLevel="0" collapsed="false">
      <c r="B67" s="6" t="n">
        <v>0.706896551724138</v>
      </c>
      <c r="C67" s="6" t="n">
        <v>0.462068965517241</v>
      </c>
      <c r="D67" s="6" t="n">
        <v>0.5</v>
      </c>
      <c r="E67" s="6"/>
      <c r="F67" s="6" t="n">
        <v>1</v>
      </c>
      <c r="G67" s="6" t="n">
        <v>0.862068965517241</v>
      </c>
      <c r="H67" s="6" t="n">
        <v>0.517241379310345</v>
      </c>
      <c r="I67" s="6"/>
      <c r="J67" s="6"/>
      <c r="K67" s="13" t="n">
        <f aca="false">AVERAGE(B67,F67)</f>
        <v>0.853448275862069</v>
      </c>
      <c r="L67" s="13" t="n">
        <f aca="false">AVERAGE(C67,G67)</f>
        <v>0.662068965517241</v>
      </c>
      <c r="M67" s="13" t="n">
        <f aca="false">AVERAGE(D67,H67)</f>
        <v>0.508620689655173</v>
      </c>
      <c r="N67" s="6"/>
      <c r="O67" s="6"/>
    </row>
    <row r="68" customFormat="false" ht="15" hidden="false" customHeight="false" outlineLevel="0" collapsed="false">
      <c r="B68" s="6" t="n">
        <v>0.896551724137931</v>
      </c>
      <c r="C68" s="6" t="n">
        <v>0.524137931034483</v>
      </c>
      <c r="D68" s="6" t="n">
        <v>0.379310344827586</v>
      </c>
      <c r="E68" s="6"/>
      <c r="F68" s="6" t="n">
        <v>1</v>
      </c>
      <c r="G68" s="6" t="n">
        <v>0.827586206896552</v>
      </c>
      <c r="H68" s="6" t="n">
        <v>0.517241379310345</v>
      </c>
      <c r="I68" s="6"/>
      <c r="J68" s="6"/>
      <c r="K68" s="13" t="n">
        <f aca="false">AVERAGE(B68,F68)</f>
        <v>0.948275862068966</v>
      </c>
      <c r="L68" s="13" t="n">
        <f aca="false">AVERAGE(C68,G68)</f>
        <v>0.675862068965517</v>
      </c>
      <c r="M68" s="13" t="n">
        <f aca="false">AVERAGE(D68,H68)</f>
        <v>0.448275862068966</v>
      </c>
      <c r="N68" s="6"/>
      <c r="O68" s="6"/>
    </row>
    <row r="69" customFormat="false" ht="15" hidden="false" customHeight="false" outlineLevel="0" collapsed="false">
      <c r="B69" s="6" t="n">
        <v>0.931034482758621</v>
      </c>
      <c r="C69" s="6" t="n">
        <v>0.56551724137931</v>
      </c>
      <c r="D69" s="6" t="n">
        <v>0.379310344827586</v>
      </c>
      <c r="E69" s="6"/>
      <c r="F69" s="6" t="n">
        <v>0.931034482758621</v>
      </c>
      <c r="G69" s="6" t="n">
        <v>0.793103448275862</v>
      </c>
      <c r="H69" s="6" t="n">
        <v>0.586206896551724</v>
      </c>
      <c r="I69" s="6"/>
      <c r="J69" s="6"/>
      <c r="K69" s="13" t="n">
        <f aca="false">AVERAGE(B69,F69)</f>
        <v>0.931034482758621</v>
      </c>
      <c r="L69" s="13" t="n">
        <f aca="false">AVERAGE(C69,G69)</f>
        <v>0.679310344827586</v>
      </c>
      <c r="M69" s="13" t="n">
        <f aca="false">AVERAGE(D69,H69)</f>
        <v>0.482758620689655</v>
      </c>
      <c r="N69" s="6"/>
      <c r="O69" s="6"/>
    </row>
    <row r="70" customFormat="false" ht="15" hidden="false" customHeight="false" outlineLevel="0" collapsed="false">
      <c r="A70" s="16" t="s">
        <v>65</v>
      </c>
      <c r="B70" s="6" t="n">
        <v>0.853448275862069</v>
      </c>
      <c r="C70" s="6" t="n">
        <v>0.586206896551724</v>
      </c>
      <c r="D70" s="6" t="n">
        <v>0.413793103448276</v>
      </c>
      <c r="E70" s="6"/>
      <c r="F70" s="6" t="n">
        <v>1</v>
      </c>
      <c r="G70" s="6" t="n">
        <v>0.827586206896552</v>
      </c>
      <c r="H70" s="6" t="n">
        <v>0.517241379310345</v>
      </c>
      <c r="I70" s="6"/>
      <c r="J70" s="6"/>
      <c r="K70" s="13" t="n">
        <f aca="false">AVERAGE(B70,F70)</f>
        <v>0.926724137931034</v>
      </c>
      <c r="L70" s="13" t="n">
        <f aca="false">AVERAGE(C70,G70)</f>
        <v>0.706896551724138</v>
      </c>
      <c r="M70" s="13" t="n">
        <f aca="false">AVERAGE(D70,H70)</f>
        <v>0.465517241379311</v>
      </c>
      <c r="N70" s="6"/>
      <c r="O70" s="6"/>
    </row>
    <row r="71" customFormat="false" ht="13.8" hidden="false" customHeight="false" outlineLevel="0" collapsed="false">
      <c r="A71" s="16" t="s">
        <v>66</v>
      </c>
      <c r="B71" s="17" t="n">
        <f aca="false">COUNT(B65:B69)</f>
        <v>5</v>
      </c>
      <c r="C71" s="6"/>
      <c r="D71" s="6"/>
      <c r="E71" s="6"/>
      <c r="F71" s="6"/>
      <c r="G71" s="6"/>
      <c r="H71" s="6"/>
      <c r="I71" s="6"/>
      <c r="J71" s="6"/>
      <c r="K71" s="13"/>
      <c r="L71" s="13"/>
      <c r="M71" s="13"/>
      <c r="X71" s="14"/>
    </row>
    <row r="72" customFormat="false" ht="13.8" hidden="false" customHeight="false" outlineLevel="0" collapsed="false">
      <c r="B72" s="6"/>
      <c r="C72" s="6"/>
      <c r="D72" s="6"/>
      <c r="E72" s="6"/>
      <c r="F72" s="6"/>
      <c r="G72" s="6"/>
      <c r="H72" s="6"/>
      <c r="I72" s="6"/>
      <c r="J72" s="6"/>
      <c r="K72" s="13"/>
      <c r="L72" s="13"/>
      <c r="M72" s="13"/>
      <c r="N72" s="6"/>
      <c r="O72" s="6"/>
    </row>
    <row r="73" customFormat="false" ht="15" hidden="false" customHeight="false" outlineLevel="0" collapsed="false">
      <c r="A73" s="2" t="s">
        <v>21</v>
      </c>
      <c r="B73" s="6" t="n">
        <v>0.586206896551724</v>
      </c>
      <c r="C73" s="6" t="n">
        <v>0.889655172413793</v>
      </c>
      <c r="D73" s="6" t="n">
        <v>0.551724137931034</v>
      </c>
      <c r="E73" s="6"/>
      <c r="F73" s="6" t="n">
        <v>0.206896551724138</v>
      </c>
      <c r="G73" s="6" t="n">
        <v>0.431034482758621</v>
      </c>
      <c r="H73" s="6" t="n">
        <v>0.0689655172413793</v>
      </c>
      <c r="I73" s="6"/>
      <c r="J73" s="6"/>
      <c r="K73" s="13" t="n">
        <f aca="false">AVERAGE(B73,F73)</f>
        <v>0.396551724137931</v>
      </c>
      <c r="L73" s="13" t="n">
        <f aca="false">AVERAGE(C73,G73)</f>
        <v>0.660344827586207</v>
      </c>
      <c r="M73" s="13" t="n">
        <f aca="false">AVERAGE(D73,H73)</f>
        <v>0.310344827586207</v>
      </c>
      <c r="N73" s="6"/>
      <c r="O73" s="6"/>
    </row>
    <row r="74" customFormat="false" ht="15" hidden="false" customHeight="false" outlineLevel="0" collapsed="false">
      <c r="B74" s="6" t="n">
        <v>0.836206896551724</v>
      </c>
      <c r="C74" s="6" t="n">
        <v>0.475862068965517</v>
      </c>
      <c r="D74" s="6" t="n">
        <v>0.620689655172414</v>
      </c>
      <c r="E74" s="6"/>
      <c r="F74" s="6" t="n">
        <v>0.931034482758621</v>
      </c>
      <c r="G74" s="6" t="n">
        <v>0.603448275862069</v>
      </c>
      <c r="H74" s="6" t="n">
        <v>0.586206896551724</v>
      </c>
      <c r="I74" s="6"/>
      <c r="J74" s="6"/>
      <c r="K74" s="13" t="n">
        <f aca="false">AVERAGE(B74,F74)</f>
        <v>0.883620689655173</v>
      </c>
      <c r="L74" s="13" t="n">
        <f aca="false">AVERAGE(C74,G74)</f>
        <v>0.539655172413793</v>
      </c>
      <c r="M74" s="13" t="n">
        <f aca="false">AVERAGE(D74,H74)</f>
        <v>0.603448275862069</v>
      </c>
      <c r="N74" s="6"/>
      <c r="O74" s="6"/>
    </row>
    <row r="75" customFormat="false" ht="15" hidden="false" customHeight="false" outlineLevel="0" collapsed="false">
      <c r="B75" s="6" t="n">
        <v>0.801724137931035</v>
      </c>
      <c r="C75" s="6" t="n">
        <v>0.496551724137931</v>
      </c>
      <c r="D75" s="6" t="n">
        <v>0.293103448275862</v>
      </c>
      <c r="E75" s="6"/>
      <c r="F75" s="6" t="n">
        <v>0.931034482758621</v>
      </c>
      <c r="G75" s="6" t="n">
        <v>0.775862068965517</v>
      </c>
      <c r="H75" s="6" t="n">
        <v>0.310344827586207</v>
      </c>
      <c r="I75" s="6"/>
      <c r="J75" s="6"/>
      <c r="K75" s="13" t="n">
        <f aca="false">AVERAGE(B75,F75)</f>
        <v>0.866379310344828</v>
      </c>
      <c r="L75" s="13" t="n">
        <f aca="false">AVERAGE(C75,G75)</f>
        <v>0.636206896551724</v>
      </c>
      <c r="M75" s="13" t="n">
        <f aca="false">AVERAGE(D75,H75)</f>
        <v>0.301724137931035</v>
      </c>
      <c r="N75" s="6"/>
      <c r="O75" s="6"/>
    </row>
    <row r="76" customFormat="false" ht="15" hidden="false" customHeight="false" outlineLevel="0" collapsed="false">
      <c r="B76" s="6" t="n">
        <v>0.801724137931035</v>
      </c>
      <c r="C76" s="6" t="n">
        <v>0.496551724137931</v>
      </c>
      <c r="D76" s="6" t="n">
        <v>0.293103448275862</v>
      </c>
      <c r="E76" s="6"/>
      <c r="F76" s="6" t="n">
        <v>1</v>
      </c>
      <c r="G76" s="6" t="n">
        <v>0.965517241379311</v>
      </c>
      <c r="H76" s="6" t="n">
        <v>0.517241379310345</v>
      </c>
      <c r="I76" s="6"/>
      <c r="J76" s="6"/>
      <c r="K76" s="13" t="n">
        <f aca="false">AVERAGE(B76,F76)</f>
        <v>0.900862068965517</v>
      </c>
      <c r="L76" s="13" t="n">
        <f aca="false">AVERAGE(C76,G76)</f>
        <v>0.731034482758621</v>
      </c>
      <c r="M76" s="13" t="n">
        <f aca="false">AVERAGE(D76,H76)</f>
        <v>0.405172413793104</v>
      </c>
      <c r="N76" s="6"/>
      <c r="O76" s="6"/>
    </row>
    <row r="77" customFormat="false" ht="15" hidden="false" customHeight="false" outlineLevel="0" collapsed="false">
      <c r="B77" s="6" t="n">
        <v>0.275862068965517</v>
      </c>
      <c r="C77" s="6" t="n">
        <v>0.793103448275862</v>
      </c>
      <c r="D77" s="6" t="n">
        <v>0.689655172413793</v>
      </c>
      <c r="E77" s="6"/>
      <c r="F77" s="6" t="n">
        <v>0.689655172413793</v>
      </c>
      <c r="G77" s="6" t="n">
        <v>0.724137931034483</v>
      </c>
      <c r="H77" s="6" t="n">
        <v>0.827586206896552</v>
      </c>
      <c r="I77" s="6"/>
      <c r="J77" s="6"/>
      <c r="K77" s="13" t="n">
        <f aca="false">AVERAGE(B77,F77)</f>
        <v>0.482758620689655</v>
      </c>
      <c r="L77" s="13" t="n">
        <f aca="false">AVERAGE(C77,G77)</f>
        <v>0.758620689655173</v>
      </c>
      <c r="M77" s="13" t="n">
        <f aca="false">AVERAGE(D77,H77)</f>
        <v>0.758620689655173</v>
      </c>
      <c r="N77" s="6"/>
      <c r="O77" s="6"/>
    </row>
    <row r="78" customFormat="false" ht="15" hidden="false" customHeight="false" outlineLevel="0" collapsed="false">
      <c r="B78" s="6" t="n">
        <v>0.663793103448276</v>
      </c>
      <c r="C78" s="6" t="n">
        <v>0.896551724137931</v>
      </c>
      <c r="D78" s="6" t="n">
        <v>0.551724137931034</v>
      </c>
      <c r="E78" s="6"/>
      <c r="F78" s="6" t="n">
        <v>0.793103448275862</v>
      </c>
      <c r="G78" s="6" t="n">
        <v>0.965517241379311</v>
      </c>
      <c r="H78" s="6" t="n">
        <v>0.448275862068966</v>
      </c>
      <c r="I78" s="6"/>
      <c r="J78" s="6"/>
      <c r="K78" s="13" t="n">
        <f aca="false">AVERAGE(B78,F78)</f>
        <v>0.728448275862069</v>
      </c>
      <c r="L78" s="13" t="n">
        <f aca="false">AVERAGE(C78,G78)</f>
        <v>0.931034482758621</v>
      </c>
      <c r="M78" s="13" t="n">
        <f aca="false">AVERAGE(D78,H78)</f>
        <v>0.5</v>
      </c>
      <c r="N78" s="6"/>
      <c r="O78" s="6"/>
    </row>
    <row r="79" customFormat="false" ht="15" hidden="false" customHeight="false" outlineLevel="0" collapsed="false">
      <c r="B79" s="6" t="n">
        <v>0.836206896551724</v>
      </c>
      <c r="C79" s="6" t="n">
        <v>0.731034482758621</v>
      </c>
      <c r="D79" s="6" t="n">
        <v>0.586206896551724</v>
      </c>
      <c r="E79" s="6"/>
      <c r="F79" s="6" t="n">
        <v>0.827586206896552</v>
      </c>
      <c r="G79" s="6" t="n">
        <v>0.758620689655172</v>
      </c>
      <c r="H79" s="6" t="n">
        <v>0.689655172413793</v>
      </c>
      <c r="I79" s="6"/>
      <c r="J79" s="6"/>
      <c r="K79" s="13" t="n">
        <f aca="false">AVERAGE(B79,F79)</f>
        <v>0.831896551724138</v>
      </c>
      <c r="L79" s="13" t="n">
        <f aca="false">AVERAGE(C79,G79)</f>
        <v>0.744827586206896</v>
      </c>
      <c r="M79" s="13" t="n">
        <f aca="false">AVERAGE(D79,H79)</f>
        <v>0.637931034482759</v>
      </c>
      <c r="N79" s="6"/>
      <c r="O79" s="6"/>
    </row>
    <row r="80" customFormat="false" ht="15" hidden="false" customHeight="false" outlineLevel="0" collapsed="false">
      <c r="B80" s="6" t="n">
        <v>0.525862068965517</v>
      </c>
      <c r="C80" s="6" t="n">
        <v>0.641379310344828</v>
      </c>
      <c r="D80" s="6" t="n">
        <v>0.5</v>
      </c>
      <c r="E80" s="6"/>
      <c r="F80" s="6" t="n">
        <v>0.724137931034483</v>
      </c>
      <c r="G80" s="6" t="n">
        <v>0.896551724137931</v>
      </c>
      <c r="H80" s="6" t="n">
        <v>0.241379310344828</v>
      </c>
      <c r="I80" s="6"/>
      <c r="J80" s="6"/>
      <c r="K80" s="13" t="n">
        <f aca="false">AVERAGE(B80,F80)</f>
        <v>0.625</v>
      </c>
      <c r="L80" s="13" t="n">
        <f aca="false">AVERAGE(C80,G80)</f>
        <v>0.76896551724138</v>
      </c>
      <c r="M80" s="13" t="n">
        <f aca="false">AVERAGE(D80,H80)</f>
        <v>0.370689655172414</v>
      </c>
      <c r="N80" s="6"/>
      <c r="O80" s="6"/>
    </row>
    <row r="81" customFormat="false" ht="15" hidden="false" customHeight="false" outlineLevel="0" collapsed="false">
      <c r="B81" s="6" t="n">
        <v>0.767241379310345</v>
      </c>
      <c r="C81" s="6" t="n">
        <v>0.544827586206897</v>
      </c>
      <c r="D81" s="6" t="n">
        <v>0.413793103448276</v>
      </c>
      <c r="E81" s="6"/>
      <c r="F81" s="6" t="n">
        <v>0.931034482758621</v>
      </c>
      <c r="G81" s="6" t="n">
        <v>0.655172413793103</v>
      </c>
      <c r="H81" s="6" t="n">
        <v>0.586206896551724</v>
      </c>
      <c r="I81" s="6"/>
      <c r="J81" s="6"/>
      <c r="K81" s="13" t="n">
        <f aca="false">AVERAGE(B81,F81)</f>
        <v>0.849137931034483</v>
      </c>
      <c r="L81" s="13" t="n">
        <f aca="false">AVERAGE(C81,G81)</f>
        <v>0.6</v>
      </c>
      <c r="M81" s="13" t="n">
        <f aca="false">AVERAGE(D81,H81)</f>
        <v>0.5</v>
      </c>
      <c r="N81" s="6"/>
      <c r="O81" s="6"/>
    </row>
    <row r="82" customFormat="false" ht="15.85" hidden="false" customHeight="true" outlineLevel="0" collapsed="false">
      <c r="A82" s="16" t="s">
        <v>65</v>
      </c>
      <c r="B82" s="6" t="n">
        <v>0.801724137931035</v>
      </c>
      <c r="C82" s="6" t="n">
        <v>0.63448275862069</v>
      </c>
      <c r="D82" s="6" t="n">
        <v>0.517241379310345</v>
      </c>
      <c r="E82" s="6"/>
      <c r="F82" s="6" t="n">
        <v>0.793103448275862</v>
      </c>
      <c r="G82" s="6" t="n">
        <v>0.862068965517241</v>
      </c>
      <c r="H82" s="6" t="n">
        <v>0.172413793103448</v>
      </c>
      <c r="I82" s="6"/>
      <c r="J82" s="6"/>
      <c r="K82" s="13" t="n">
        <f aca="false">AVERAGE(B82,F82)</f>
        <v>0.797413793103449</v>
      </c>
      <c r="L82" s="13" t="n">
        <f aca="false">AVERAGE(C82,G82)</f>
        <v>0.748275862068966</v>
      </c>
      <c r="M82" s="13" t="n">
        <f aca="false">AVERAGE(D82,H82)</f>
        <v>0.344827586206897</v>
      </c>
      <c r="N82" s="6"/>
      <c r="O82" s="6"/>
    </row>
    <row r="83" customFormat="false" ht="13.8" hidden="false" customHeight="false" outlineLevel="0" collapsed="false">
      <c r="A83" s="16" t="s">
        <v>66</v>
      </c>
      <c r="B83" s="17" t="n">
        <f aca="false">COUNT(B73:B81)</f>
        <v>9</v>
      </c>
      <c r="C83" s="6"/>
      <c r="D83" s="6"/>
      <c r="E83" s="6"/>
      <c r="F83" s="6"/>
      <c r="G83" s="6"/>
      <c r="H83" s="6"/>
      <c r="I83" s="6"/>
      <c r="J83" s="6"/>
      <c r="K83" s="13"/>
      <c r="L83" s="13"/>
      <c r="M83" s="13"/>
      <c r="X83" s="14"/>
    </row>
    <row r="84" customFormat="false" ht="15" hidden="false" customHeight="false" outlineLevel="0" collapsed="false">
      <c r="B84" s="6"/>
      <c r="C84" s="6"/>
      <c r="D84" s="6"/>
      <c r="E84" s="6"/>
      <c r="F84" s="6"/>
      <c r="G84" s="6"/>
      <c r="H84" s="6"/>
      <c r="I84" s="6"/>
      <c r="J84" s="6"/>
      <c r="K84" s="13"/>
      <c r="L84" s="13"/>
      <c r="M84" s="13"/>
      <c r="N84" s="6"/>
      <c r="O84" s="6"/>
    </row>
    <row r="85" customFormat="false" ht="15" hidden="false" customHeight="false" outlineLevel="0" collapsed="false">
      <c r="A85" s="2" t="s">
        <v>22</v>
      </c>
      <c r="B85" s="6" t="n">
        <v>0.767241379310345</v>
      </c>
      <c r="C85" s="6" t="n">
        <v>0.827586206896552</v>
      </c>
      <c r="D85" s="6" t="n">
        <v>0.551724137931034</v>
      </c>
      <c r="E85" s="6"/>
      <c r="F85" s="6" t="n">
        <v>0.931034482758621</v>
      </c>
      <c r="G85" s="6" t="n">
        <v>0.53448275862069</v>
      </c>
      <c r="H85" s="6" t="n">
        <v>0.586206896551724</v>
      </c>
      <c r="I85" s="6"/>
      <c r="J85" s="6"/>
      <c r="K85" s="13" t="n">
        <f aca="false">AVERAGE(B85,F85)</f>
        <v>0.849137931034483</v>
      </c>
      <c r="L85" s="13" t="n">
        <f aca="false">AVERAGE(C85,G85)</f>
        <v>0.681034482758621</v>
      </c>
      <c r="M85" s="13" t="n">
        <f aca="false">AVERAGE(D85,H85)</f>
        <v>0.568965517241379</v>
      </c>
      <c r="N85" s="6"/>
      <c r="O85" s="6"/>
    </row>
    <row r="86" customFormat="false" ht="15" hidden="false" customHeight="false" outlineLevel="0" collapsed="false">
      <c r="B86" s="6" t="n">
        <v>0.715517241379311</v>
      </c>
      <c r="C86" s="6" t="n">
        <v>0.841379310344828</v>
      </c>
      <c r="D86" s="6" t="n">
        <v>0.586206896551724</v>
      </c>
      <c r="E86" s="6"/>
      <c r="F86" s="6" t="n">
        <v>0.931034482758621</v>
      </c>
      <c r="G86" s="6" t="n">
        <v>0.896551724137931</v>
      </c>
      <c r="H86" s="6" t="n">
        <v>0.586206896551724</v>
      </c>
      <c r="I86" s="6"/>
      <c r="J86" s="6"/>
      <c r="K86" s="13" t="n">
        <f aca="false">AVERAGE(B86,F86)</f>
        <v>0.823275862068966</v>
      </c>
      <c r="L86" s="13" t="n">
        <f aca="false">AVERAGE(C86,G86)</f>
        <v>0.868965517241379</v>
      </c>
      <c r="M86" s="13" t="n">
        <f aca="false">AVERAGE(D86,H86)</f>
        <v>0.586206896551724</v>
      </c>
      <c r="N86" s="6"/>
      <c r="O86" s="6"/>
    </row>
    <row r="87" customFormat="false" ht="15" hidden="false" customHeight="false" outlineLevel="0" collapsed="false">
      <c r="B87" s="6" t="n">
        <v>0.818965517241379</v>
      </c>
      <c r="C87" s="6" t="n">
        <v>0.482758620689655</v>
      </c>
      <c r="D87" s="6" t="n">
        <v>0.293103448275862</v>
      </c>
      <c r="E87" s="6"/>
      <c r="F87" s="6" t="n">
        <v>1</v>
      </c>
      <c r="G87" s="6" t="n">
        <v>0.965517241379311</v>
      </c>
      <c r="H87" s="6" t="n">
        <v>0.517241379310345</v>
      </c>
      <c r="I87" s="6"/>
      <c r="J87" s="6"/>
      <c r="K87" s="13" t="n">
        <f aca="false">AVERAGE(B87,F87)</f>
        <v>0.90948275862069</v>
      </c>
      <c r="L87" s="13" t="n">
        <f aca="false">AVERAGE(C87,G87)</f>
        <v>0.724137931034483</v>
      </c>
      <c r="M87" s="13" t="n">
        <f aca="false">AVERAGE(D87,H87)</f>
        <v>0.405172413793104</v>
      </c>
      <c r="N87" s="6"/>
      <c r="O87" s="6"/>
    </row>
    <row r="88" customFormat="false" ht="15" hidden="false" customHeight="false" outlineLevel="0" collapsed="false">
      <c r="B88" s="6" t="n">
        <v>0.681034482758621</v>
      </c>
      <c r="C88" s="6" t="n">
        <v>0.882758620689655</v>
      </c>
      <c r="D88" s="6" t="n">
        <v>0.551724137931034</v>
      </c>
      <c r="E88" s="6"/>
      <c r="F88" s="6" t="n">
        <v>0.931034482758621</v>
      </c>
      <c r="G88" s="6" t="n">
        <v>0.5</v>
      </c>
      <c r="H88" s="6" t="n">
        <v>0.586206896551724</v>
      </c>
      <c r="I88" s="6"/>
      <c r="J88" s="6"/>
      <c r="K88" s="13" t="n">
        <f aca="false">AVERAGE(B88,F88)</f>
        <v>0.806034482758621</v>
      </c>
      <c r="L88" s="13" t="n">
        <f aca="false">AVERAGE(C88,G88)</f>
        <v>0.691379310344828</v>
      </c>
      <c r="M88" s="13" t="n">
        <f aca="false">AVERAGE(D88,H88)</f>
        <v>0.568965517241379</v>
      </c>
      <c r="N88" s="6"/>
      <c r="O88" s="6"/>
    </row>
    <row r="89" customFormat="false" ht="15" hidden="false" customHeight="false" outlineLevel="0" collapsed="false">
      <c r="B89" s="6" t="n">
        <v>0.525862068965517</v>
      </c>
      <c r="C89" s="6" t="n">
        <v>0.83448275862069</v>
      </c>
      <c r="D89" s="6" t="n">
        <v>0.517241379310345</v>
      </c>
      <c r="E89" s="6"/>
      <c r="F89" s="6" t="n">
        <v>1</v>
      </c>
      <c r="G89" s="6" t="n">
        <v>0.965517241379311</v>
      </c>
      <c r="H89" s="6" t="n">
        <v>0.517241379310345</v>
      </c>
      <c r="I89" s="6"/>
      <c r="J89" s="6"/>
      <c r="K89" s="13" t="n">
        <f aca="false">AVERAGE(B89,F89)</f>
        <v>0.762931034482758</v>
      </c>
      <c r="L89" s="13" t="n">
        <f aca="false">AVERAGE(C89,G89)</f>
        <v>0.900000000000001</v>
      </c>
      <c r="M89" s="13" t="n">
        <f aca="false">AVERAGE(D89,H89)</f>
        <v>0.517241379310345</v>
      </c>
      <c r="N89" s="6"/>
      <c r="O89" s="6"/>
    </row>
    <row r="90" customFormat="false" ht="15" hidden="false" customHeight="false" outlineLevel="0" collapsed="false">
      <c r="B90" s="6" t="n">
        <v>0.732758620689655</v>
      </c>
      <c r="C90" s="6" t="n">
        <v>0.696551724137931</v>
      </c>
      <c r="D90" s="6" t="n">
        <v>0.793103448275862</v>
      </c>
      <c r="E90" s="6"/>
      <c r="F90" s="6" t="n">
        <v>1</v>
      </c>
      <c r="G90" s="6" t="n">
        <v>0.931034482758621</v>
      </c>
      <c r="H90" s="6" t="n">
        <v>0.517241379310345</v>
      </c>
      <c r="I90" s="6"/>
      <c r="J90" s="6"/>
      <c r="K90" s="13" t="n">
        <f aca="false">AVERAGE(B90,F90)</f>
        <v>0.866379310344827</v>
      </c>
      <c r="L90" s="13" t="n">
        <f aca="false">AVERAGE(C90,G90)</f>
        <v>0.813793103448276</v>
      </c>
      <c r="M90" s="13" t="n">
        <f aca="false">AVERAGE(D90,H90)</f>
        <v>0.655172413793104</v>
      </c>
      <c r="N90" s="6"/>
      <c r="O90" s="6"/>
    </row>
    <row r="91" customFormat="false" ht="15" hidden="false" customHeight="false" outlineLevel="0" collapsed="false">
      <c r="B91" s="6" t="n">
        <v>0.560344827586207</v>
      </c>
      <c r="C91" s="6" t="n">
        <v>0.793103448275862</v>
      </c>
      <c r="D91" s="6" t="n">
        <v>0.758620689655172</v>
      </c>
      <c r="E91" s="6"/>
      <c r="F91" s="6" t="n">
        <v>0.586206896551724</v>
      </c>
      <c r="G91" s="6" t="n">
        <v>0.913793103448276</v>
      </c>
      <c r="H91" s="6" t="n">
        <v>0.931034482758621</v>
      </c>
      <c r="I91" s="6"/>
      <c r="J91" s="6"/>
      <c r="K91" s="13" t="n">
        <f aca="false">AVERAGE(B91,F91)</f>
        <v>0.573275862068966</v>
      </c>
      <c r="L91" s="13" t="n">
        <f aca="false">AVERAGE(C91,G91)</f>
        <v>0.853448275862069</v>
      </c>
      <c r="M91" s="13" t="n">
        <f aca="false">AVERAGE(D91,H91)</f>
        <v>0.844827586206896</v>
      </c>
      <c r="N91" s="6"/>
      <c r="O91" s="6"/>
    </row>
    <row r="92" customFormat="false" ht="15" hidden="false" customHeight="false" outlineLevel="0" collapsed="false">
      <c r="B92" s="6" t="n">
        <v>0.53448275862069</v>
      </c>
      <c r="C92" s="6" t="n">
        <v>1</v>
      </c>
      <c r="D92" s="6" t="n">
        <v>0.637931034482759</v>
      </c>
      <c r="E92" s="6"/>
      <c r="F92" s="6" t="n">
        <v>0.931034482758621</v>
      </c>
      <c r="G92" s="6" t="n">
        <v>0.965517241379311</v>
      </c>
      <c r="H92" s="6" t="n">
        <v>0.586206896551724</v>
      </c>
      <c r="I92" s="6"/>
      <c r="J92" s="6"/>
      <c r="K92" s="13" t="n">
        <f aca="false">AVERAGE(B92,F92)</f>
        <v>0.732758620689655</v>
      </c>
      <c r="L92" s="13" t="n">
        <f aca="false">AVERAGE(C92,G92)</f>
        <v>0.982758620689655</v>
      </c>
      <c r="M92" s="13" t="n">
        <f aca="false">AVERAGE(D92,H92)</f>
        <v>0.612068965517242</v>
      </c>
      <c r="N92" s="6"/>
      <c r="O92" s="6"/>
    </row>
    <row r="93" customFormat="false" ht="15" hidden="false" customHeight="false" outlineLevel="0" collapsed="false">
      <c r="B93" s="6" t="n">
        <v>0.887931034482759</v>
      </c>
      <c r="C93" s="6" t="n">
        <v>0.703448275862069</v>
      </c>
      <c r="D93" s="6" t="n">
        <v>0.586206896551724</v>
      </c>
      <c r="E93" s="6"/>
      <c r="F93" s="6" t="n">
        <v>0.931034482758621</v>
      </c>
      <c r="G93" s="6" t="n">
        <v>0.965517241379311</v>
      </c>
      <c r="H93" s="6" t="n">
        <v>0.586206896551724</v>
      </c>
      <c r="I93" s="6"/>
      <c r="J93" s="6"/>
      <c r="K93" s="13" t="n">
        <f aca="false">AVERAGE(B93,F93)</f>
        <v>0.90948275862069</v>
      </c>
      <c r="L93" s="13" t="n">
        <f aca="false">AVERAGE(C93,G93)</f>
        <v>0.83448275862069</v>
      </c>
      <c r="M93" s="13" t="n">
        <f aca="false">AVERAGE(D93,H93)</f>
        <v>0.586206896551724</v>
      </c>
    </row>
    <row r="94" customFormat="false" ht="15" hidden="false" customHeight="false" outlineLevel="0" collapsed="false">
      <c r="A94" s="16" t="s">
        <v>65</v>
      </c>
      <c r="B94" s="6" t="n">
        <v>0.801724137931035</v>
      </c>
      <c r="C94" s="6" t="n">
        <v>0.786206896551724</v>
      </c>
      <c r="D94" s="6" t="n">
        <v>0.448275862068966</v>
      </c>
      <c r="E94" s="6"/>
      <c r="F94" s="6" t="n">
        <v>0.793103448275862</v>
      </c>
      <c r="G94" s="6" t="n">
        <v>0.758620689655172</v>
      </c>
      <c r="H94" s="6" t="n">
        <v>0.172413793103448</v>
      </c>
      <c r="K94" s="13" t="n">
        <f aca="false">AVERAGE(B94,F94)</f>
        <v>0.797413793103449</v>
      </c>
      <c r="L94" s="13" t="n">
        <f aca="false">AVERAGE(C94,G94)</f>
        <v>0.772413793103448</v>
      </c>
      <c r="M94" s="13" t="n">
        <f aca="false">AVERAGE(D94,H94)</f>
        <v>0.310344827586207</v>
      </c>
    </row>
    <row r="95" customFormat="false" ht="13.8" hidden="false" customHeight="false" outlineLevel="0" collapsed="false">
      <c r="A95" s="16" t="s">
        <v>66</v>
      </c>
      <c r="B95" s="17" t="n">
        <f aca="false">COUNT(B85:B93)</f>
        <v>9</v>
      </c>
      <c r="C95" s="6"/>
      <c r="D95" s="6"/>
      <c r="E95" s="6"/>
      <c r="F95" s="6"/>
      <c r="G95" s="6"/>
      <c r="H95" s="6"/>
      <c r="I95" s="6"/>
      <c r="J95" s="6"/>
      <c r="K95" s="13"/>
      <c r="L95" s="13"/>
      <c r="M95" s="13"/>
      <c r="X95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18.1376518218623"/>
    <col collapsed="false" hidden="false" max="1025" min="2" style="0" width="8.85425101214575"/>
  </cols>
  <sheetData>
    <row r="1" customFormat="false" ht="21" hidden="false" customHeight="false" outlineLevel="0" collapsed="false">
      <c r="A1" s="1" t="s">
        <v>0</v>
      </c>
      <c r="B1" s="2" t="s">
        <v>1</v>
      </c>
      <c r="F1" s="2" t="s">
        <v>2</v>
      </c>
      <c r="J1" s="2" t="s">
        <v>3</v>
      </c>
      <c r="N1" s="2"/>
      <c r="R1" s="2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59</v>
      </c>
      <c r="F2" s="2" t="s">
        <v>5</v>
      </c>
      <c r="G2" s="2" t="s">
        <v>6</v>
      </c>
      <c r="H2" s="2" t="s">
        <v>59</v>
      </c>
      <c r="J2" s="2" t="s">
        <v>5</v>
      </c>
      <c r="K2" s="2" t="s">
        <v>6</v>
      </c>
      <c r="L2" s="2" t="s">
        <v>59</v>
      </c>
      <c r="N2" s="2"/>
      <c r="O2" s="2"/>
      <c r="P2" s="2"/>
      <c r="R2" s="2"/>
      <c r="S2" s="2"/>
    </row>
    <row r="3" customFormat="false" ht="15" hidden="false" customHeight="false" outlineLevel="0" collapsed="false">
      <c r="A3" s="0" t="s">
        <v>7</v>
      </c>
      <c r="B3" s="7" t="n">
        <v>0.75</v>
      </c>
      <c r="C3" s="7" t="n">
        <v>0.25</v>
      </c>
      <c r="D3" s="7" t="n">
        <v>0.333333333333333</v>
      </c>
      <c r="E3" s="7"/>
      <c r="F3" s="7" t="n">
        <v>0.75</v>
      </c>
      <c r="G3" s="7" t="n">
        <v>0.25</v>
      </c>
      <c r="H3" s="7" t="n">
        <v>0.333333333333333</v>
      </c>
      <c r="I3" s="7"/>
      <c r="J3" s="7" t="n">
        <v>0.75</v>
      </c>
      <c r="K3" s="7" t="n">
        <v>0.25</v>
      </c>
      <c r="L3" s="7" t="n">
        <v>0.333333333333333</v>
      </c>
      <c r="M3" s="7"/>
      <c r="N3" s="7"/>
      <c r="O3" s="7"/>
      <c r="P3" s="7"/>
      <c r="Q3" s="7"/>
      <c r="R3" s="7"/>
      <c r="S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customFormat="false" ht="15" hidden="false" customHeight="false" outlineLevel="0" collapsed="false">
      <c r="A4" s="0" t="s">
        <v>8</v>
      </c>
      <c r="B4" s="7" t="n">
        <v>0.916666666666667</v>
      </c>
      <c r="C4" s="7" t="n">
        <v>0.166666666666667</v>
      </c>
      <c r="D4" s="7" t="n">
        <v>0.0833333333333333</v>
      </c>
      <c r="E4" s="7"/>
      <c r="F4" s="7" t="n">
        <v>0.916666666666667</v>
      </c>
      <c r="G4" s="7" t="n">
        <v>0.166666666666667</v>
      </c>
      <c r="H4" s="7" t="n">
        <v>0.0833333333333333</v>
      </c>
      <c r="I4" s="7"/>
      <c r="J4" s="7" t="n">
        <v>1</v>
      </c>
      <c r="K4" s="7" t="n">
        <v>0</v>
      </c>
      <c r="L4" s="7" t="n">
        <v>0</v>
      </c>
      <c r="M4" s="7"/>
      <c r="N4" s="7"/>
      <c r="O4" s="7"/>
      <c r="P4" s="7"/>
      <c r="Q4" s="7"/>
      <c r="R4" s="7"/>
      <c r="S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customFormat="false" ht="15" hidden="false" customHeight="false" outlineLevel="0" collapsed="false">
      <c r="A5" s="0" t="s">
        <v>9</v>
      </c>
      <c r="B5" s="7" t="n">
        <v>0.333333333333333</v>
      </c>
      <c r="C5" s="7" t="n">
        <v>0.583333333333333</v>
      </c>
      <c r="D5" s="7" t="n">
        <v>0.583333333333333</v>
      </c>
      <c r="E5" s="7"/>
      <c r="F5" s="7" t="n">
        <v>0.916666666666667</v>
      </c>
      <c r="G5" s="7" t="n">
        <v>0.166666666666667</v>
      </c>
      <c r="H5" s="7" t="n">
        <v>0.0833333333333333</v>
      </c>
      <c r="I5" s="7"/>
      <c r="J5" s="7" t="n">
        <v>0.916666666666667</v>
      </c>
      <c r="K5" s="7" t="n">
        <v>0.166666666666667</v>
      </c>
      <c r="L5" s="7" t="n">
        <v>0.0833333333333333</v>
      </c>
      <c r="M5" s="7"/>
      <c r="N5" s="7"/>
      <c r="O5" s="7"/>
      <c r="P5" s="7"/>
      <c r="Q5" s="7"/>
      <c r="R5" s="7"/>
      <c r="S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customFormat="false" ht="15" hidden="false" customHeight="false" outlineLevel="0" collapsed="false">
      <c r="A6" s="0" t="s">
        <v>10</v>
      </c>
      <c r="B6" s="7" t="n">
        <v>0.833333333333333</v>
      </c>
      <c r="C6" s="7" t="n">
        <v>0.333333333333333</v>
      </c>
      <c r="D6" s="7" t="n">
        <v>0.166666666666667</v>
      </c>
      <c r="E6" s="7"/>
      <c r="F6" s="7" t="n">
        <v>0.833333333333333</v>
      </c>
      <c r="G6" s="7" t="n">
        <v>0.333333333333333</v>
      </c>
      <c r="H6" s="7" t="n">
        <v>0.166666666666667</v>
      </c>
      <c r="I6" s="7"/>
      <c r="J6" s="7" t="n">
        <v>0.75</v>
      </c>
      <c r="K6" s="7" t="n">
        <v>0.25</v>
      </c>
      <c r="L6" s="7" t="n">
        <v>0.333333333333333</v>
      </c>
      <c r="M6" s="7"/>
      <c r="N6" s="7"/>
      <c r="O6" s="7"/>
      <c r="P6" s="7"/>
      <c r="Q6" s="7"/>
      <c r="R6" s="7"/>
      <c r="S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customFormat="false" ht="15" hidden="false" customHeight="false" outlineLevel="0" collapsed="false">
      <c r="A7" s="0" t="s">
        <v>11</v>
      </c>
      <c r="B7" s="7" t="n">
        <v>0.916666666666667</v>
      </c>
      <c r="C7" s="7" t="n">
        <v>0.166666666666667</v>
      </c>
      <c r="D7" s="7" t="n">
        <v>0.0833333333333333</v>
      </c>
      <c r="E7" s="7"/>
      <c r="F7" s="7" t="n">
        <v>0.916666666666667</v>
      </c>
      <c r="G7" s="7" t="n">
        <v>0.166666666666667</v>
      </c>
      <c r="H7" s="7" t="n">
        <v>0.0833333333333333</v>
      </c>
      <c r="I7" s="7"/>
      <c r="J7" s="7" t="n">
        <v>0.916666666666667</v>
      </c>
      <c r="K7" s="7" t="n">
        <v>0.166666666666667</v>
      </c>
      <c r="L7" s="7" t="n">
        <v>0.0833333333333333</v>
      </c>
      <c r="M7" s="7"/>
      <c r="N7" s="7"/>
      <c r="O7" s="7"/>
      <c r="P7" s="7"/>
      <c r="Q7" s="7"/>
      <c r="R7" s="7"/>
      <c r="S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customFormat="false" ht="15" hidden="false" customHeight="false" outlineLevel="0" collapsed="false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customFormat="false" ht="15" hidden="false" customHeight="false" outlineLevel="0" collapsed="false">
      <c r="A9" s="4" t="s">
        <v>33</v>
      </c>
      <c r="B9" s="7" t="n">
        <f aca="false">AVERAGE(B3:B7)</f>
        <v>0.75</v>
      </c>
      <c r="C9" s="7" t="n">
        <f aca="false">AVERAGE(C3:C7)</f>
        <v>0.3</v>
      </c>
      <c r="D9" s="7" t="n">
        <f aca="false">AVERAGE(D3:D7)</f>
        <v>0.25</v>
      </c>
      <c r="E9" s="7"/>
      <c r="F9" s="7" t="n">
        <f aca="false">AVERAGE(F3:F7)</f>
        <v>0.866666666666667</v>
      </c>
      <c r="G9" s="7" t="n">
        <f aca="false">AVERAGE(G3:G7)</f>
        <v>0.216666666666667</v>
      </c>
      <c r="H9" s="7" t="n">
        <f aca="false">AVERAGE(H3:H7)</f>
        <v>0.15</v>
      </c>
      <c r="I9" s="7"/>
      <c r="J9" s="7" t="n">
        <f aca="false">AVERAGE(J3:J7)</f>
        <v>0.866666666666667</v>
      </c>
      <c r="K9" s="7" t="n">
        <f aca="false">AVERAGE(K3:K7)</f>
        <v>0.166666666666667</v>
      </c>
      <c r="L9" s="7" t="n">
        <f aca="false">AVERAGE(L3:L7)</f>
        <v>0.166666666666667</v>
      </c>
      <c r="M9" s="7"/>
      <c r="N9" s="7"/>
      <c r="O9" s="7"/>
      <c r="P9" s="7"/>
      <c r="Q9" s="7"/>
      <c r="R9" s="7"/>
      <c r="S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customFormat="false" ht="15" hidden="false" customHeight="false" outlineLevel="0" collapsed="false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customFormat="false" ht="15" hidden="false" customHeight="false" outlineLevel="0" collapsed="false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customFormat="false" ht="21" hidden="false" customHeight="false" outlineLevel="0" collapsed="false">
      <c r="A12" s="1" t="s">
        <v>13</v>
      </c>
      <c r="B12" s="2" t="s">
        <v>1</v>
      </c>
      <c r="F12" s="2" t="s">
        <v>2</v>
      </c>
      <c r="J12" s="2" t="s">
        <v>3</v>
      </c>
      <c r="N12" s="2" t="s">
        <v>14</v>
      </c>
      <c r="R12" s="2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customFormat="false" ht="15" hidden="false" customHeight="false" outlineLevel="0" collapsed="false">
      <c r="A13" s="2" t="s">
        <v>4</v>
      </c>
      <c r="B13" s="2" t="s">
        <v>5</v>
      </c>
      <c r="C13" s="2" t="s">
        <v>6</v>
      </c>
      <c r="D13" s="2" t="s">
        <v>59</v>
      </c>
      <c r="F13" s="2" t="s">
        <v>5</v>
      </c>
      <c r="G13" s="2" t="s">
        <v>6</v>
      </c>
      <c r="H13" s="2" t="s">
        <v>59</v>
      </c>
      <c r="J13" s="2" t="s">
        <v>5</v>
      </c>
      <c r="K13" s="2" t="s">
        <v>6</v>
      </c>
      <c r="L13" s="2" t="s">
        <v>59</v>
      </c>
      <c r="N13" s="2" t="s">
        <v>5</v>
      </c>
      <c r="O13" s="2" t="s">
        <v>6</v>
      </c>
      <c r="P13" s="2" t="s">
        <v>59</v>
      </c>
      <c r="R13" s="2"/>
      <c r="S13" s="2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customFormat="false" ht="15" hidden="false" customHeight="false" outlineLevel="0" collapsed="false">
      <c r="A14" s="0" t="s">
        <v>7</v>
      </c>
      <c r="B14" s="7" t="n">
        <v>0.833333333333333</v>
      </c>
      <c r="C14" s="7" t="n">
        <v>0.0833333333333333</v>
      </c>
      <c r="D14" s="7" t="n">
        <v>0.25</v>
      </c>
      <c r="E14" s="7"/>
      <c r="F14" s="7" t="n">
        <v>0.833333333333333</v>
      </c>
      <c r="G14" s="7" t="n">
        <v>0.0833333333333333</v>
      </c>
      <c r="H14" s="7" t="n">
        <v>0.25</v>
      </c>
      <c r="I14" s="7"/>
      <c r="J14" s="7" t="n">
        <v>1</v>
      </c>
      <c r="K14" s="7" t="n">
        <v>0</v>
      </c>
      <c r="L14" s="7" t="n">
        <v>0</v>
      </c>
      <c r="M14" s="7"/>
      <c r="N14" s="7" t="n">
        <v>1</v>
      </c>
      <c r="O14" s="7" t="n">
        <v>0</v>
      </c>
      <c r="P14" s="7" t="n">
        <v>0</v>
      </c>
      <c r="Q14" s="7"/>
      <c r="R14" s="7"/>
      <c r="S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customFormat="false" ht="15" hidden="false" customHeight="false" outlineLevel="0" collapsed="false">
      <c r="A15" s="0" t="s">
        <v>8</v>
      </c>
      <c r="B15" s="7" t="n">
        <v>0.916666666666667</v>
      </c>
      <c r="C15" s="7" t="n">
        <v>0.166666666666667</v>
      </c>
      <c r="D15" s="7" t="n">
        <v>0.0833333333333333</v>
      </c>
      <c r="E15" s="7"/>
      <c r="F15" s="7" t="n">
        <v>1</v>
      </c>
      <c r="G15" s="7" t="n">
        <v>0</v>
      </c>
      <c r="H15" s="7" t="n">
        <v>0</v>
      </c>
      <c r="I15" s="7"/>
      <c r="J15" s="7" t="n">
        <v>1</v>
      </c>
      <c r="K15" s="7" t="n">
        <v>0</v>
      </c>
      <c r="L15" s="7" t="n">
        <v>0</v>
      </c>
      <c r="M15" s="7"/>
      <c r="N15" s="7" t="n">
        <v>1</v>
      </c>
      <c r="O15" s="7" t="n">
        <v>0</v>
      </c>
      <c r="P15" s="7" t="n">
        <v>0</v>
      </c>
      <c r="Q15" s="7"/>
      <c r="R15" s="7"/>
      <c r="S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customFormat="false" ht="15" hidden="false" customHeight="false" outlineLevel="0" collapsed="false">
      <c r="A16" s="0" t="s">
        <v>9</v>
      </c>
      <c r="B16" s="7" t="n">
        <v>0.666666666666667</v>
      </c>
      <c r="C16" s="7" t="n">
        <v>0.416666666666667</v>
      </c>
      <c r="D16" s="7" t="n">
        <v>0.25</v>
      </c>
      <c r="E16" s="7"/>
      <c r="F16" s="7" t="n">
        <v>0.666666666666667</v>
      </c>
      <c r="G16" s="7" t="n">
        <v>0.416666666666667</v>
      </c>
      <c r="H16" s="7" t="n">
        <v>0.25</v>
      </c>
      <c r="I16" s="7"/>
      <c r="J16" s="7" t="n">
        <v>0.916666666666667</v>
      </c>
      <c r="K16" s="7" t="n">
        <v>0.166666666666667</v>
      </c>
      <c r="L16" s="7" t="n">
        <v>0.0833333333333333</v>
      </c>
      <c r="M16" s="7"/>
      <c r="N16" s="7" t="n">
        <v>0.916666666666667</v>
      </c>
      <c r="O16" s="7" t="n">
        <v>0.166666666666667</v>
      </c>
      <c r="P16" s="7" t="n">
        <v>0.0833333333333333</v>
      </c>
      <c r="Q16" s="7"/>
      <c r="R16" s="7"/>
      <c r="S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customFormat="false" ht="15" hidden="false" customHeight="false" outlineLevel="0" collapsed="false">
      <c r="A17" s="0" t="s">
        <v>10</v>
      </c>
      <c r="B17" s="7" t="n">
        <v>0</v>
      </c>
      <c r="C17" s="7" t="n">
        <v>1</v>
      </c>
      <c r="D17" s="7" t="n">
        <v>0.666666666666667</v>
      </c>
      <c r="E17" s="7"/>
      <c r="F17" s="7" t="n">
        <v>0</v>
      </c>
      <c r="G17" s="7" t="n">
        <v>1</v>
      </c>
      <c r="H17" s="7" t="n">
        <v>0.666666666666667</v>
      </c>
      <c r="I17" s="7"/>
      <c r="J17" s="7" t="n">
        <v>0</v>
      </c>
      <c r="K17" s="7" t="n">
        <v>1</v>
      </c>
      <c r="L17" s="7" t="n">
        <v>0.666666666666667</v>
      </c>
      <c r="M17" s="7"/>
      <c r="N17" s="7" t="n">
        <v>0</v>
      </c>
      <c r="O17" s="7" t="n">
        <v>1</v>
      </c>
      <c r="P17" s="7" t="n">
        <v>0.666666666666667</v>
      </c>
      <c r="Q17" s="7"/>
      <c r="R17" s="7"/>
      <c r="S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customFormat="false" ht="15" hidden="false" customHeight="false" outlineLevel="0" collapsed="false">
      <c r="A18" s="0" t="s">
        <v>11</v>
      </c>
      <c r="B18" s="7" t="n">
        <v>0.75</v>
      </c>
      <c r="C18" s="7" t="n">
        <v>0.5</v>
      </c>
      <c r="D18" s="7" t="n">
        <v>0.25</v>
      </c>
      <c r="E18" s="7"/>
      <c r="F18" s="7" t="n">
        <v>0.666666666666667</v>
      </c>
      <c r="G18" s="7" t="n">
        <v>0.666666666666667</v>
      </c>
      <c r="H18" s="7" t="n">
        <v>0.333333333333333</v>
      </c>
      <c r="I18" s="7"/>
      <c r="J18" s="7" t="n">
        <v>0.666666666666667</v>
      </c>
      <c r="K18" s="7" t="n">
        <v>0.666666666666667</v>
      </c>
      <c r="L18" s="7" t="n">
        <v>0.333333333333333</v>
      </c>
      <c r="M18" s="7"/>
      <c r="N18" s="7" t="n">
        <v>0.666666666666667</v>
      </c>
      <c r="O18" s="7" t="n">
        <v>0.666666666666667</v>
      </c>
      <c r="P18" s="7" t="n">
        <v>0.333333333333333</v>
      </c>
      <c r="Q18" s="7"/>
      <c r="R18" s="7"/>
      <c r="S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customFormat="false" ht="15" hidden="false" customHeight="false" outlineLevel="0" collapsed="false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customFormat="false" ht="15" hidden="false" customHeight="false" outlineLevel="0" collapsed="false">
      <c r="A20" s="4" t="s">
        <v>33</v>
      </c>
      <c r="B20" s="7" t="n">
        <f aca="false">AVERAGE(B14:B18)</f>
        <v>0.633333333333333</v>
      </c>
      <c r="C20" s="7" t="n">
        <f aca="false">AVERAGE(C14:C18)</f>
        <v>0.433333333333333</v>
      </c>
      <c r="D20" s="7" t="n">
        <f aca="false">AVERAGE(D14:D18)</f>
        <v>0.3</v>
      </c>
      <c r="E20" s="7"/>
      <c r="F20" s="7" t="n">
        <f aca="false">AVERAGE(F14:F18)</f>
        <v>0.633333333333333</v>
      </c>
      <c r="G20" s="7" t="n">
        <f aca="false">AVERAGE(G14:G18)</f>
        <v>0.433333333333333</v>
      </c>
      <c r="H20" s="7" t="n">
        <f aca="false">AVERAGE(H14:H18)</f>
        <v>0.3</v>
      </c>
      <c r="I20" s="7"/>
      <c r="J20" s="7" t="n">
        <f aca="false">AVERAGE(J14:J18)</f>
        <v>0.716666666666667</v>
      </c>
      <c r="K20" s="7" t="n">
        <f aca="false">AVERAGE(K14:K18)</f>
        <v>0.366666666666667</v>
      </c>
      <c r="L20" s="7" t="n">
        <f aca="false">AVERAGE(L14:L18)</f>
        <v>0.216666666666667</v>
      </c>
      <c r="M20" s="7"/>
      <c r="N20" s="7" t="n">
        <f aca="false">AVERAGE(N14:N18)</f>
        <v>0.716666666666667</v>
      </c>
      <c r="O20" s="7" t="n">
        <f aca="false">AVERAGE(O14:O18)</f>
        <v>0.366666666666667</v>
      </c>
      <c r="P20" s="7" t="n">
        <f aca="false">AVERAGE(P14:P18)</f>
        <v>0.216666666666667</v>
      </c>
      <c r="Q20" s="7"/>
      <c r="R20" s="7"/>
      <c r="S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customFormat="false" ht="15" hidden="false" customHeight="false" outlineLevel="0" collapsed="false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customFormat="false" ht="15" hidden="false" customHeight="fals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customFormat="false" ht="21" hidden="false" customHeight="false" outlineLevel="0" collapsed="false">
      <c r="A23" s="1" t="s">
        <v>15</v>
      </c>
      <c r="B23" s="2" t="s">
        <v>1</v>
      </c>
      <c r="F23" s="2" t="s">
        <v>2</v>
      </c>
      <c r="J23" s="2" t="s">
        <v>3</v>
      </c>
      <c r="N23" s="2" t="s">
        <v>14</v>
      </c>
      <c r="R23" s="2"/>
      <c r="V23" s="2"/>
      <c r="W23" s="7"/>
      <c r="X23" s="7"/>
      <c r="Y23" s="7"/>
      <c r="Z23" s="2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customFormat="false" ht="15" hidden="false" customHeight="false" outlineLevel="0" collapsed="false">
      <c r="A24" s="2" t="s">
        <v>4</v>
      </c>
      <c r="B24" s="2" t="s">
        <v>5</v>
      </c>
      <c r="C24" s="2" t="s">
        <v>6</v>
      </c>
      <c r="D24" s="2" t="s">
        <v>59</v>
      </c>
      <c r="F24" s="2" t="s">
        <v>5</v>
      </c>
      <c r="G24" s="2" t="s">
        <v>6</v>
      </c>
      <c r="H24" s="2" t="s">
        <v>59</v>
      </c>
      <c r="J24" s="2" t="s">
        <v>5</v>
      </c>
      <c r="K24" s="2" t="s">
        <v>6</v>
      </c>
      <c r="L24" s="2" t="s">
        <v>59</v>
      </c>
      <c r="N24" s="2" t="s">
        <v>5</v>
      </c>
      <c r="O24" s="2" t="s">
        <v>6</v>
      </c>
      <c r="P24" s="2" t="s">
        <v>59</v>
      </c>
      <c r="R24" s="2"/>
      <c r="S24" s="2"/>
      <c r="T24" s="2"/>
      <c r="V24" s="2"/>
      <c r="W24" s="7"/>
      <c r="X24" s="7"/>
      <c r="Y24" s="7"/>
      <c r="Z24" s="2"/>
      <c r="AA24" s="2"/>
      <c r="AB24" s="2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customFormat="false" ht="15" hidden="false" customHeight="false" outlineLevel="0" collapsed="false">
      <c r="A25" s="0" t="s">
        <v>7</v>
      </c>
      <c r="B25" s="7" t="n">
        <v>0.833333333333333</v>
      </c>
      <c r="C25" s="7" t="n">
        <v>0.333333333333333</v>
      </c>
      <c r="D25" s="7" t="n">
        <v>0.166666666666667</v>
      </c>
      <c r="E25" s="7"/>
      <c r="F25" s="7" t="n">
        <v>0.833333333333333</v>
      </c>
      <c r="G25" s="7" t="n">
        <v>0.333333333333333</v>
      </c>
      <c r="H25" s="7" t="n">
        <v>0.166666666666667</v>
      </c>
      <c r="I25" s="7"/>
      <c r="J25" s="7" t="n">
        <v>1</v>
      </c>
      <c r="K25" s="7" t="n">
        <v>0</v>
      </c>
      <c r="L25" s="7" t="n">
        <v>0</v>
      </c>
      <c r="M25" s="7"/>
      <c r="N25" s="7" t="n">
        <v>0.833333333333333</v>
      </c>
      <c r="O25" s="7" t="n">
        <v>0.0833333333333333</v>
      </c>
      <c r="P25" s="7" t="n">
        <v>0.25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customFormat="false" ht="15" hidden="false" customHeight="false" outlineLevel="0" collapsed="false">
      <c r="A26" s="0" t="s">
        <v>8</v>
      </c>
      <c r="B26" s="7" t="n">
        <v>0.333333333333333</v>
      </c>
      <c r="C26" s="7" t="n">
        <v>0.583333333333333</v>
      </c>
      <c r="D26" s="7" t="n">
        <v>0.583333333333333</v>
      </c>
      <c r="E26" s="7"/>
      <c r="F26" s="7" t="n">
        <v>0.333333333333333</v>
      </c>
      <c r="G26" s="7" t="n">
        <v>0.583333333333333</v>
      </c>
      <c r="H26" s="7" t="n">
        <v>0.583333333333333</v>
      </c>
      <c r="I26" s="7"/>
      <c r="J26" s="7" t="n">
        <v>0.416666666666667</v>
      </c>
      <c r="K26" s="7" t="n">
        <v>0.416666666666667</v>
      </c>
      <c r="L26" s="7" t="n">
        <v>0.666666666666667</v>
      </c>
      <c r="M26" s="7"/>
      <c r="N26" s="7" t="n">
        <v>0.416666666666667</v>
      </c>
      <c r="O26" s="7" t="n">
        <v>0.416666666666667</v>
      </c>
      <c r="P26" s="7" t="n">
        <v>0.666666666666667</v>
      </c>
      <c r="Q26" s="7"/>
      <c r="R26" s="7"/>
      <c r="S26" s="7"/>
      <c r="T26" s="7"/>
      <c r="U26" s="7"/>
      <c r="V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customFormat="false" ht="15" hidden="false" customHeight="false" outlineLevel="0" collapsed="false">
      <c r="A27" s="0" t="s">
        <v>9</v>
      </c>
      <c r="B27" s="7" t="n">
        <v>0.583333333333333</v>
      </c>
      <c r="C27" s="7" t="n">
        <v>0.583333333333333</v>
      </c>
      <c r="D27" s="7" t="n">
        <v>0.333333333333333</v>
      </c>
      <c r="E27" s="7"/>
      <c r="F27" s="7" t="n">
        <v>0.583333333333333</v>
      </c>
      <c r="G27" s="7" t="n">
        <v>0.583333333333333</v>
      </c>
      <c r="H27" s="7" t="n">
        <v>0.333333333333333</v>
      </c>
      <c r="I27" s="7"/>
      <c r="J27" s="7" t="n">
        <v>0.833333333333333</v>
      </c>
      <c r="K27" s="7" t="n">
        <v>0.333333333333333</v>
      </c>
      <c r="L27" s="7" t="n">
        <v>0.166666666666667</v>
      </c>
      <c r="M27" s="7"/>
      <c r="N27" s="7" t="n">
        <v>0.916666666666667</v>
      </c>
      <c r="O27" s="7" t="n">
        <v>0.166666666666667</v>
      </c>
      <c r="P27" s="7" t="n">
        <v>0.0833333333333333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customFormat="false" ht="15" hidden="false" customHeight="false" outlineLevel="0" collapsed="false">
      <c r="A28" s="0" t="s">
        <v>10</v>
      </c>
      <c r="B28" s="7" t="n">
        <v>1</v>
      </c>
      <c r="C28" s="7" t="n">
        <v>0</v>
      </c>
      <c r="D28" s="7" t="n">
        <v>0</v>
      </c>
      <c r="E28" s="7"/>
      <c r="F28" s="7" t="n">
        <v>1</v>
      </c>
      <c r="G28" s="7" t="n">
        <v>0</v>
      </c>
      <c r="H28" s="7" t="n">
        <v>0</v>
      </c>
      <c r="I28" s="7"/>
      <c r="J28" s="7" t="n">
        <v>1</v>
      </c>
      <c r="K28" s="7" t="n">
        <v>0</v>
      </c>
      <c r="L28" s="7" t="n">
        <v>0</v>
      </c>
      <c r="M28" s="7"/>
      <c r="N28" s="7" t="n">
        <v>1</v>
      </c>
      <c r="O28" s="7" t="n">
        <v>0</v>
      </c>
      <c r="P28" s="7" t="n">
        <v>0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customFormat="false" ht="15" hidden="false" customHeight="false" outlineLevel="0" collapsed="false">
      <c r="A29" s="0" t="s">
        <v>11</v>
      </c>
      <c r="B29" s="7" t="n">
        <v>1</v>
      </c>
      <c r="C29" s="7" t="n">
        <v>0</v>
      </c>
      <c r="D29" s="7" t="n">
        <v>0</v>
      </c>
      <c r="E29" s="7"/>
      <c r="F29" s="7" t="n">
        <v>1</v>
      </c>
      <c r="G29" s="7" t="n">
        <v>0</v>
      </c>
      <c r="H29" s="7" t="n">
        <v>0</v>
      </c>
      <c r="I29" s="7"/>
      <c r="J29" s="7" t="n">
        <v>0.833333333333333</v>
      </c>
      <c r="K29" s="7" t="n">
        <v>0.0833333333333333</v>
      </c>
      <c r="L29" s="7" t="n">
        <v>0.25</v>
      </c>
      <c r="M29" s="7"/>
      <c r="N29" s="7" t="n">
        <v>0.833333333333333</v>
      </c>
      <c r="O29" s="7" t="n">
        <v>0.0833333333333333</v>
      </c>
      <c r="P29" s="7" t="n">
        <v>0.25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customFormat="false" ht="15" hidden="false" customHeight="false" outlineLevel="0" collapsed="false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customFormat="false" ht="15" hidden="false" customHeight="false" outlineLevel="0" collapsed="false">
      <c r="A31" s="4" t="s">
        <v>33</v>
      </c>
      <c r="B31" s="7" t="n">
        <f aca="false">AVERAGE(B25:B29)</f>
        <v>0.75</v>
      </c>
      <c r="C31" s="7" t="n">
        <f aca="false">AVERAGE(C25:C29)</f>
        <v>0.3</v>
      </c>
      <c r="D31" s="7" t="n">
        <f aca="false">AVERAGE(D25:D29)</f>
        <v>0.216666666666667</v>
      </c>
      <c r="E31" s="7"/>
      <c r="F31" s="7" t="n">
        <f aca="false">AVERAGE(F25:F29)</f>
        <v>0.75</v>
      </c>
      <c r="G31" s="7" t="n">
        <f aca="false">AVERAGE(G25:G29)</f>
        <v>0.3</v>
      </c>
      <c r="H31" s="7" t="n">
        <f aca="false">AVERAGE(H25:H29)</f>
        <v>0.216666666666667</v>
      </c>
      <c r="I31" s="7"/>
      <c r="J31" s="7" t="n">
        <f aca="false">AVERAGE(J25:J29)</f>
        <v>0.816666666666667</v>
      </c>
      <c r="K31" s="7" t="n">
        <f aca="false">AVERAGE(K25:K29)</f>
        <v>0.166666666666667</v>
      </c>
      <c r="L31" s="7" t="n">
        <f aca="false">AVERAGE(L25:L29)</f>
        <v>0.216666666666667</v>
      </c>
      <c r="M31" s="7"/>
      <c r="N31" s="7" t="n">
        <f aca="false">AVERAGE(N25:N29)</f>
        <v>0.8</v>
      </c>
      <c r="O31" s="7" t="n">
        <f aca="false">AVERAGE(O25:O29)</f>
        <v>0.15</v>
      </c>
      <c r="P31" s="7" t="n">
        <f aca="false">AVERAGE(P25:P29)</f>
        <v>0.25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customFormat="false" ht="15" hidden="false" customHeight="false" outlineLevel="0" collapsed="false">
      <c r="A32" s="4" t="s">
        <v>67</v>
      </c>
      <c r="B32" s="7" t="n">
        <f aca="false">MEDIAN(B25:B29)</f>
        <v>0.833333333333333</v>
      </c>
      <c r="C32" s="7" t="n">
        <f aca="false">MEDIAN(C25:C29)</f>
        <v>0.333333333333333</v>
      </c>
      <c r="D32" s="7" t="n">
        <f aca="false">MEDIAN(D25:D29)</f>
        <v>0.166666666666667</v>
      </c>
      <c r="E32" s="7"/>
      <c r="F32" s="7" t="n">
        <f aca="false">MEDIAN(F25:F29)</f>
        <v>0.833333333333333</v>
      </c>
      <c r="G32" s="7" t="n">
        <f aca="false">MEDIAN(G25:G29)</f>
        <v>0.333333333333333</v>
      </c>
      <c r="H32" s="7" t="n">
        <f aca="false">MEDIAN(H25:H29)</f>
        <v>0.166666666666667</v>
      </c>
      <c r="I32" s="7"/>
      <c r="J32" s="7" t="n">
        <f aca="false">MEDIAN(J25:J29)</f>
        <v>0.833333333333333</v>
      </c>
      <c r="K32" s="7" t="n">
        <f aca="false">MEDIAN(K25:K29)</f>
        <v>0.0833333333333333</v>
      </c>
      <c r="L32" s="7" t="n">
        <f aca="false">MEDIAN(L25:L29)</f>
        <v>0.166666666666667</v>
      </c>
      <c r="M32" s="7"/>
      <c r="N32" s="7" t="n">
        <f aca="false">MEDIAN(N25:N29)</f>
        <v>0.833333333333333</v>
      </c>
      <c r="O32" s="7" t="n">
        <f aca="false">MEDIAN(O25:O29)</f>
        <v>0.0833333333333333</v>
      </c>
      <c r="P32" s="7" t="n">
        <f aca="false">MEDIAN(P25:P29)</f>
        <v>0.25</v>
      </c>
      <c r="Q32" s="7"/>
      <c r="R32" s="7"/>
      <c r="S32" s="7"/>
      <c r="T32" s="7"/>
      <c r="U32" s="7"/>
      <c r="V32" s="7"/>
      <c r="W32" s="2"/>
      <c r="X32" s="2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customFormat="false" ht="15" hidden="false" customHeight="false" outlineLevel="0" collapsed="false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customFormat="false" ht="21" hidden="false" customHeight="false" outlineLevel="0" collapsed="false">
      <c r="A34" s="1" t="s">
        <v>16</v>
      </c>
      <c r="B34" s="2" t="s">
        <v>1</v>
      </c>
      <c r="F34" s="2" t="s">
        <v>2</v>
      </c>
      <c r="J34" s="2" t="s">
        <v>3</v>
      </c>
      <c r="N34" s="2"/>
      <c r="R34" s="2"/>
      <c r="V34" s="2"/>
      <c r="W34" s="7"/>
      <c r="X34" s="7"/>
      <c r="Y34" s="7"/>
      <c r="Z34" s="2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customFormat="false" ht="15" hidden="false" customHeight="false" outlineLevel="0" collapsed="false">
      <c r="A35" s="2" t="s">
        <v>4</v>
      </c>
      <c r="B35" s="2" t="s">
        <v>5</v>
      </c>
      <c r="C35" s="2" t="s">
        <v>6</v>
      </c>
      <c r="D35" s="2" t="s">
        <v>59</v>
      </c>
      <c r="F35" s="2" t="s">
        <v>5</v>
      </c>
      <c r="G35" s="2" t="s">
        <v>6</v>
      </c>
      <c r="H35" s="2" t="s">
        <v>59</v>
      </c>
      <c r="J35" s="2" t="s">
        <v>5</v>
      </c>
      <c r="K35" s="2" t="s">
        <v>6</v>
      </c>
      <c r="L35" s="2" t="s">
        <v>59</v>
      </c>
      <c r="N35" s="2"/>
      <c r="O35" s="2"/>
      <c r="P35" s="2"/>
      <c r="R35" s="2"/>
      <c r="S35" s="2"/>
      <c r="T35" s="2"/>
      <c r="V35" s="2"/>
      <c r="W35" s="7"/>
      <c r="X35" s="7"/>
      <c r="Y35" s="7"/>
      <c r="Z35" s="2"/>
      <c r="AA35" s="2"/>
      <c r="AB35" s="2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customFormat="false" ht="15" hidden="false" customHeight="false" outlineLevel="0" collapsed="false">
      <c r="A36" s="0" t="s">
        <v>7</v>
      </c>
      <c r="B36" s="7" t="n">
        <v>0.833333333333333</v>
      </c>
      <c r="C36" s="7" t="n">
        <v>0.333333333333333</v>
      </c>
      <c r="D36" s="7" t="n">
        <v>0.166666666666667</v>
      </c>
      <c r="E36" s="7"/>
      <c r="F36" s="7" t="n">
        <v>0.833333333333333</v>
      </c>
      <c r="G36" s="7" t="n">
        <v>0.333333333333333</v>
      </c>
      <c r="H36" s="7" t="n">
        <v>0.166666666666667</v>
      </c>
      <c r="I36" s="7"/>
      <c r="J36" s="7" t="n">
        <v>0.833333333333333</v>
      </c>
      <c r="K36" s="7" t="n">
        <v>0.333333333333333</v>
      </c>
      <c r="L36" s="7" t="n">
        <v>0.166666666666667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2"/>
      <c r="X36" s="2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customFormat="false" ht="15" hidden="false" customHeight="false" outlineLevel="0" collapsed="false">
      <c r="A37" s="0" t="s">
        <v>8</v>
      </c>
      <c r="B37" s="7" t="n">
        <v>1</v>
      </c>
      <c r="C37" s="7" t="n">
        <v>0</v>
      </c>
      <c r="D37" s="7" t="n">
        <v>0</v>
      </c>
      <c r="E37" s="7"/>
      <c r="F37" s="7" t="n">
        <v>0.666666666666667</v>
      </c>
      <c r="G37" s="7" t="n">
        <v>0.666666666666667</v>
      </c>
      <c r="H37" s="7" t="n">
        <v>0.333333333333333</v>
      </c>
      <c r="I37" s="7"/>
      <c r="J37" s="7" t="n">
        <v>0.75</v>
      </c>
      <c r="K37" s="7" t="n">
        <v>0.5</v>
      </c>
      <c r="L37" s="7" t="n">
        <v>0.25</v>
      </c>
      <c r="M37" s="7"/>
      <c r="N37" s="7"/>
      <c r="O37" s="7"/>
      <c r="P37" s="7"/>
      <c r="Q37" s="7"/>
      <c r="R37" s="7"/>
      <c r="S37" s="7"/>
      <c r="T37" s="7"/>
      <c r="U37" s="7"/>
      <c r="V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customFormat="false" ht="15" hidden="false" customHeight="false" outlineLevel="0" collapsed="false">
      <c r="A38" s="0" t="s">
        <v>9</v>
      </c>
      <c r="B38" s="7" t="n">
        <v>0.5</v>
      </c>
      <c r="C38" s="7" t="n">
        <v>0.5</v>
      </c>
      <c r="D38" s="7" t="n">
        <v>0.5</v>
      </c>
      <c r="E38" s="7"/>
      <c r="F38" s="7" t="n">
        <v>0.333333333333333</v>
      </c>
      <c r="G38" s="7" t="n">
        <v>0.583333333333333</v>
      </c>
      <c r="H38" s="7" t="n">
        <v>0.75</v>
      </c>
      <c r="I38" s="7"/>
      <c r="J38" s="7" t="n">
        <v>0.333333333333333</v>
      </c>
      <c r="K38" s="7" t="n">
        <v>0.583333333333333</v>
      </c>
      <c r="L38" s="7" t="n">
        <v>0.75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customFormat="false" ht="15" hidden="false" customHeight="false" outlineLevel="0" collapsed="false">
      <c r="A39" s="0" t="s">
        <v>10</v>
      </c>
      <c r="B39" s="7" t="n">
        <v>0.833333333333333</v>
      </c>
      <c r="C39" s="7" t="n">
        <v>0.0833333333333333</v>
      </c>
      <c r="D39" s="7" t="n">
        <v>0.25</v>
      </c>
      <c r="E39" s="7"/>
      <c r="F39" s="7" t="n">
        <v>0</v>
      </c>
      <c r="G39" s="7" t="n">
        <v>1</v>
      </c>
      <c r="H39" s="7" t="n">
        <v>0.666666666666667</v>
      </c>
      <c r="I39" s="7"/>
      <c r="J39" s="7" t="n">
        <v>0.166666666666667</v>
      </c>
      <c r="K39" s="7" t="n">
        <v>0.916666666666667</v>
      </c>
      <c r="L39" s="7" t="n">
        <v>0.583333333333333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customFormat="false" ht="15" hidden="false" customHeight="false" outlineLevel="0" collapsed="false">
      <c r="A40" s="0" t="s">
        <v>11</v>
      </c>
      <c r="B40" s="7" t="n">
        <v>0.416666666666667</v>
      </c>
      <c r="C40" s="7" t="n">
        <v>0.416666666666667</v>
      </c>
      <c r="D40" s="7" t="n">
        <v>0.833333333333333</v>
      </c>
      <c r="E40" s="7"/>
      <c r="F40" s="7" t="n">
        <v>0.416666666666667</v>
      </c>
      <c r="G40" s="7" t="n">
        <v>0.416666666666667</v>
      </c>
      <c r="H40" s="7" t="n">
        <v>0.833333333333333</v>
      </c>
      <c r="I40" s="7"/>
      <c r="J40" s="7" t="n">
        <v>0.416666666666667</v>
      </c>
      <c r="K40" s="7" t="n">
        <v>0.416666666666667</v>
      </c>
      <c r="L40" s="7" t="n">
        <v>0.833333333333333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customFormat="false" ht="15" hidden="false" customHeight="false" outlineLevel="0" collapsed="false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customFormat="false" ht="15" hidden="false" customHeight="false" outlineLevel="0" collapsed="false">
      <c r="A42" s="4" t="s">
        <v>33</v>
      </c>
      <c r="B42" s="7" t="n">
        <f aca="false">AVERAGE(B36:B40)</f>
        <v>0.716666666666667</v>
      </c>
      <c r="C42" s="7" t="n">
        <f aca="false">AVERAGE(C36:C40)</f>
        <v>0.266666666666667</v>
      </c>
      <c r="D42" s="7" t="n">
        <f aca="false">AVERAGE(D36:D40)</f>
        <v>0.35</v>
      </c>
      <c r="E42" s="7"/>
      <c r="F42" s="7" t="n">
        <f aca="false">AVERAGE(F36:F40)</f>
        <v>0.45</v>
      </c>
      <c r="G42" s="7" t="n">
        <f aca="false">AVERAGE(G36:G40)</f>
        <v>0.6</v>
      </c>
      <c r="H42" s="7" t="n">
        <f aca="false">AVERAGE(H36:H40)</f>
        <v>0.55</v>
      </c>
      <c r="I42" s="7"/>
      <c r="J42" s="7" t="n">
        <f aca="false">AVERAGE(J36:J40)</f>
        <v>0.5</v>
      </c>
      <c r="K42" s="7" t="n">
        <f aca="false">AVERAGE(K36:K40)</f>
        <v>0.55</v>
      </c>
      <c r="L42" s="7" t="n">
        <f aca="false">AVERAGE(L36:L40)</f>
        <v>0.516666666666667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customFormat="false" ht="15" hidden="false" customHeight="false" outlineLevel="0" collapsed="false">
      <c r="A43" s="4" t="s">
        <v>67</v>
      </c>
      <c r="B43" s="7" t="n">
        <f aca="false">MEDIAN(B36:B40)</f>
        <v>0.833333333333333</v>
      </c>
      <c r="C43" s="7" t="n">
        <f aca="false">MEDIAN(C36:C40)</f>
        <v>0.333333333333333</v>
      </c>
      <c r="D43" s="7" t="n">
        <f aca="false">MEDIAN(D36:D40)</f>
        <v>0.25</v>
      </c>
      <c r="E43" s="7"/>
      <c r="F43" s="7" t="n">
        <f aca="false">MEDIAN(F36:F40)</f>
        <v>0.416666666666667</v>
      </c>
      <c r="G43" s="7" t="n">
        <f aca="false">MEDIAN(G36:G40)</f>
        <v>0.583333333333333</v>
      </c>
      <c r="H43" s="7" t="n">
        <f aca="false">MEDIAN(H36:H40)</f>
        <v>0.666666666666667</v>
      </c>
      <c r="I43" s="7"/>
      <c r="J43" s="7" t="n">
        <f aca="false">MEDIAN(J36:J40)</f>
        <v>0.416666666666667</v>
      </c>
      <c r="K43" s="7" t="n">
        <f aca="false">MEDIAN(K36:K40)</f>
        <v>0.5</v>
      </c>
      <c r="L43" s="7" t="n">
        <f aca="false">MEDIAN(L36:L40)</f>
        <v>0.583333333333333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customFormat="false" ht="15" hidden="false" customHeight="false" outlineLevel="0" collapsed="false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customFormat="false" ht="21" hidden="false" customHeight="false" outlineLevel="0" collapsed="false">
      <c r="A45" s="1" t="s">
        <v>17</v>
      </c>
      <c r="B45" s="2" t="s">
        <v>1</v>
      </c>
      <c r="F45" s="2" t="s">
        <v>2</v>
      </c>
      <c r="J45" s="2" t="s">
        <v>3</v>
      </c>
      <c r="N45" s="2" t="s">
        <v>14</v>
      </c>
      <c r="R45" s="2" t="s">
        <v>18</v>
      </c>
      <c r="V45" s="2" t="s">
        <v>19</v>
      </c>
      <c r="Z45" s="2" t="s">
        <v>20</v>
      </c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customFormat="false" ht="15" hidden="false" customHeight="false" outlineLevel="0" collapsed="false">
      <c r="A46" s="2" t="s">
        <v>4</v>
      </c>
      <c r="B46" s="2" t="s">
        <v>5</v>
      </c>
      <c r="C46" s="2" t="s">
        <v>6</v>
      </c>
      <c r="D46" s="2" t="s">
        <v>59</v>
      </c>
      <c r="F46" s="2" t="s">
        <v>5</v>
      </c>
      <c r="G46" s="2" t="s">
        <v>6</v>
      </c>
      <c r="H46" s="2" t="s">
        <v>59</v>
      </c>
      <c r="J46" s="2" t="s">
        <v>5</v>
      </c>
      <c r="K46" s="2" t="s">
        <v>6</v>
      </c>
      <c r="L46" s="2" t="s">
        <v>59</v>
      </c>
      <c r="N46" s="2" t="s">
        <v>5</v>
      </c>
      <c r="O46" s="2" t="s">
        <v>6</v>
      </c>
      <c r="P46" s="2" t="s">
        <v>59</v>
      </c>
      <c r="R46" s="2" t="s">
        <v>5</v>
      </c>
      <c r="S46" s="2" t="s">
        <v>6</v>
      </c>
      <c r="T46" s="2" t="s">
        <v>59</v>
      </c>
      <c r="V46" s="2" t="s">
        <v>5</v>
      </c>
      <c r="W46" s="2" t="s">
        <v>6</v>
      </c>
      <c r="X46" s="2" t="s">
        <v>59</v>
      </c>
      <c r="Z46" s="2" t="s">
        <v>5</v>
      </c>
      <c r="AA46" s="2" t="s">
        <v>6</v>
      </c>
      <c r="AB46" s="2" t="s">
        <v>59</v>
      </c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customFormat="false" ht="15" hidden="false" customHeight="false" outlineLevel="0" collapsed="false">
      <c r="A47" s="0" t="s">
        <v>7</v>
      </c>
      <c r="B47" s="7" t="n">
        <v>0.5</v>
      </c>
      <c r="C47" s="7" t="n">
        <v>0.5</v>
      </c>
      <c r="D47" s="7" t="n">
        <v>0.666666666666667</v>
      </c>
      <c r="E47" s="7"/>
      <c r="F47" s="7" t="n">
        <v>0.5</v>
      </c>
      <c r="G47" s="7" t="n">
        <v>0.5</v>
      </c>
      <c r="H47" s="7" t="n">
        <v>0.666666666666667</v>
      </c>
      <c r="I47" s="7"/>
      <c r="J47" s="7" t="n">
        <v>0.5</v>
      </c>
      <c r="K47" s="7" t="n">
        <v>0.5</v>
      </c>
      <c r="L47" s="7" t="n">
        <v>0.666666666666667</v>
      </c>
      <c r="M47" s="7"/>
      <c r="N47" s="7" t="n">
        <v>0.666666666666667</v>
      </c>
      <c r="O47" s="7" t="n">
        <v>0.416666666666667</v>
      </c>
      <c r="P47" s="7" t="n">
        <v>0.416666666666667</v>
      </c>
      <c r="Q47" s="7"/>
      <c r="R47" s="7" t="n">
        <v>0.666666666666667</v>
      </c>
      <c r="S47" s="7" t="n">
        <v>0.416666666666667</v>
      </c>
      <c r="T47" s="7" t="n">
        <v>0.416666666666667</v>
      </c>
      <c r="U47" s="7"/>
      <c r="V47" s="7" t="n">
        <v>0.666666666666667</v>
      </c>
      <c r="W47" s="7" t="n">
        <v>0.416666666666667</v>
      </c>
      <c r="X47" s="7" t="n">
        <v>0.416666666666667</v>
      </c>
      <c r="Y47" s="7"/>
      <c r="Z47" s="7" t="n">
        <v>0.75</v>
      </c>
      <c r="AA47" s="7" t="n">
        <v>0.25</v>
      </c>
      <c r="AB47" s="7" t="n">
        <v>0.333333333333333</v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customFormat="false" ht="15" hidden="false" customHeight="false" outlineLevel="0" collapsed="false">
      <c r="A48" s="0" t="s">
        <v>8</v>
      </c>
      <c r="B48" s="7" t="n">
        <v>0.5</v>
      </c>
      <c r="C48" s="7" t="n">
        <v>0.5</v>
      </c>
      <c r="D48" s="7" t="n">
        <v>0.5</v>
      </c>
      <c r="E48" s="7"/>
      <c r="F48" s="7" t="n">
        <v>0.583333333333333</v>
      </c>
      <c r="G48" s="7" t="n">
        <v>0.583333333333333</v>
      </c>
      <c r="H48" s="7" t="n">
        <v>0.333333333333333</v>
      </c>
      <c r="I48" s="7"/>
      <c r="J48" s="7" t="n">
        <v>0.583333333333333</v>
      </c>
      <c r="K48" s="7" t="n">
        <v>0.583333333333333</v>
      </c>
      <c r="L48" s="7" t="n">
        <v>0.333333333333333</v>
      </c>
      <c r="M48" s="7"/>
      <c r="N48" s="7" t="n">
        <v>0.666666666666667</v>
      </c>
      <c r="O48" s="7" t="n">
        <v>0.416666666666667</v>
      </c>
      <c r="P48" s="7" t="n">
        <v>0.25</v>
      </c>
      <c r="Q48" s="7"/>
      <c r="R48" s="7" t="n">
        <v>0.666666666666667</v>
      </c>
      <c r="S48" s="7" t="n">
        <v>0.416666666666667</v>
      </c>
      <c r="T48" s="7" t="n">
        <v>0.25</v>
      </c>
      <c r="U48" s="7"/>
      <c r="V48" s="7" t="n">
        <v>0.666666666666667</v>
      </c>
      <c r="W48" s="7" t="n">
        <v>0.416666666666667</v>
      </c>
      <c r="X48" s="7" t="n">
        <v>0.25</v>
      </c>
      <c r="Y48" s="7"/>
      <c r="Z48" s="7" t="n">
        <v>1</v>
      </c>
      <c r="AA48" s="7" t="n">
        <v>0</v>
      </c>
      <c r="AB48" s="7" t="n">
        <v>0</v>
      </c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customFormat="false" ht="15" hidden="false" customHeight="false" outlineLevel="0" collapsed="false">
      <c r="A49" s="0" t="s">
        <v>9</v>
      </c>
      <c r="B49" s="7" t="n">
        <v>0.5</v>
      </c>
      <c r="C49" s="7" t="n">
        <v>0.5</v>
      </c>
      <c r="D49" s="7" t="n">
        <v>0.333333333333333</v>
      </c>
      <c r="E49" s="7"/>
      <c r="F49" s="7" t="n">
        <v>0.5</v>
      </c>
      <c r="G49" s="7" t="n">
        <v>0.5</v>
      </c>
      <c r="H49" s="7" t="n">
        <v>0.333333333333333</v>
      </c>
      <c r="I49" s="7"/>
      <c r="J49" s="7" t="n">
        <v>0.583333333333333</v>
      </c>
      <c r="K49" s="7" t="n">
        <v>0.583333333333333</v>
      </c>
      <c r="L49" s="7" t="n">
        <v>0.333333333333333</v>
      </c>
      <c r="M49" s="7"/>
      <c r="N49" s="7" t="n">
        <v>0.583333333333333</v>
      </c>
      <c r="O49" s="7" t="n">
        <v>0.583333333333333</v>
      </c>
      <c r="P49" s="7" t="n">
        <v>0.333333333333333</v>
      </c>
      <c r="Q49" s="7"/>
      <c r="R49" s="7" t="n">
        <v>0.583333333333333</v>
      </c>
      <c r="S49" s="7" t="n">
        <v>0.583333333333333</v>
      </c>
      <c r="T49" s="7" t="n">
        <v>0.333333333333333</v>
      </c>
      <c r="U49" s="7"/>
      <c r="V49" s="7" t="n">
        <v>0.833333333333333</v>
      </c>
      <c r="W49" s="7" t="n">
        <v>0.333333333333333</v>
      </c>
      <c r="X49" s="7" t="n">
        <v>0.166666666666667</v>
      </c>
      <c r="Y49" s="7"/>
      <c r="Z49" s="7" t="n">
        <v>0.833333333333333</v>
      </c>
      <c r="AA49" s="7" t="n">
        <v>0.333333333333333</v>
      </c>
      <c r="AB49" s="7" t="n">
        <v>0.166666666666667</v>
      </c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customFormat="false" ht="15" hidden="false" customHeight="false" outlineLevel="0" collapsed="false">
      <c r="A50" s="0" t="s">
        <v>10</v>
      </c>
      <c r="B50" s="7" t="n">
        <v>0.583333333333333</v>
      </c>
      <c r="C50" s="7" t="n">
        <v>0.583333333333333</v>
      </c>
      <c r="D50" s="7" t="n">
        <v>0.333333333333333</v>
      </c>
      <c r="E50" s="7"/>
      <c r="F50" s="7" t="n">
        <v>0.583333333333333</v>
      </c>
      <c r="G50" s="7" t="n">
        <v>0.583333333333333</v>
      </c>
      <c r="H50" s="7" t="n">
        <v>0.333333333333333</v>
      </c>
      <c r="I50" s="7"/>
      <c r="J50" s="7" t="n">
        <v>0.583333333333333</v>
      </c>
      <c r="K50" s="7" t="n">
        <v>0.583333333333333</v>
      </c>
      <c r="L50" s="7" t="n">
        <v>0.333333333333333</v>
      </c>
      <c r="M50" s="7"/>
      <c r="N50" s="7" t="n">
        <v>0.583333333333333</v>
      </c>
      <c r="O50" s="7" t="n">
        <v>0.583333333333333</v>
      </c>
      <c r="P50" s="7" t="n">
        <v>0.333333333333333</v>
      </c>
      <c r="Q50" s="7"/>
      <c r="R50" s="7" t="n">
        <v>0.583333333333333</v>
      </c>
      <c r="S50" s="7" t="n">
        <v>0.583333333333333</v>
      </c>
      <c r="T50" s="7" t="n">
        <v>0.333333333333333</v>
      </c>
      <c r="U50" s="7"/>
      <c r="V50" s="7" t="n">
        <v>0.583333333333333</v>
      </c>
      <c r="W50" s="7" t="n">
        <v>0.583333333333333</v>
      </c>
      <c r="X50" s="7" t="n">
        <v>0.333333333333333</v>
      </c>
      <c r="Y50" s="7"/>
      <c r="Z50" s="7" t="n">
        <v>0.583333333333333</v>
      </c>
      <c r="AA50" s="7" t="n">
        <v>0.583333333333333</v>
      </c>
      <c r="AB50" s="7" t="n">
        <v>0.333333333333333</v>
      </c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customFormat="false" ht="15" hidden="false" customHeight="false" outlineLevel="0" collapsed="false">
      <c r="A51" s="0" t="s">
        <v>11</v>
      </c>
      <c r="B51" s="7" t="n">
        <v>0.75</v>
      </c>
      <c r="C51" s="7" t="n">
        <v>0.25</v>
      </c>
      <c r="D51" s="7" t="n">
        <v>0.333333333333333</v>
      </c>
      <c r="E51" s="7"/>
      <c r="F51" s="7" t="n">
        <v>0.75</v>
      </c>
      <c r="G51" s="7" t="n">
        <v>0.25</v>
      </c>
      <c r="H51" s="7" t="n">
        <v>0.333333333333333</v>
      </c>
      <c r="I51" s="7"/>
      <c r="J51" s="7" t="n">
        <v>0.75</v>
      </c>
      <c r="K51" s="7" t="n">
        <v>0.25</v>
      </c>
      <c r="L51" s="7" t="n">
        <v>0.333333333333333</v>
      </c>
      <c r="M51" s="7"/>
      <c r="N51" s="7" t="n">
        <v>0.75</v>
      </c>
      <c r="O51" s="7" t="n">
        <v>0.25</v>
      </c>
      <c r="P51" s="7" t="n">
        <v>0.333333333333333</v>
      </c>
      <c r="Q51" s="7"/>
      <c r="R51" s="7" t="n">
        <v>0.75</v>
      </c>
      <c r="S51" s="7" t="n">
        <v>0.25</v>
      </c>
      <c r="T51" s="7" t="n">
        <v>0.333333333333333</v>
      </c>
      <c r="U51" s="7"/>
      <c r="V51" s="7" t="n">
        <v>0.75</v>
      </c>
      <c r="W51" s="7" t="n">
        <v>0.25</v>
      </c>
      <c r="X51" s="7" t="n">
        <v>0.333333333333333</v>
      </c>
      <c r="Y51" s="7"/>
      <c r="Z51" s="7" t="n">
        <v>0.75</v>
      </c>
      <c r="AA51" s="7" t="n">
        <v>0.25</v>
      </c>
      <c r="AB51" s="7" t="n">
        <v>0.333333333333333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customFormat="false" ht="15" hidden="false" customHeight="false" outlineLevel="0" collapsed="false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customFormat="false" ht="15" hidden="false" customHeight="false" outlineLevel="0" collapsed="false">
      <c r="A53" s="4" t="s">
        <v>33</v>
      </c>
      <c r="B53" s="7" t="n">
        <f aca="false">AVERAGE(B47:B51)</f>
        <v>0.566666666666667</v>
      </c>
      <c r="C53" s="7" t="n">
        <f aca="false">AVERAGE(C47:C51)</f>
        <v>0.466666666666667</v>
      </c>
      <c r="D53" s="7" t="n">
        <f aca="false">AVERAGE(D47:D51)</f>
        <v>0.433333333333333</v>
      </c>
      <c r="E53" s="7"/>
      <c r="F53" s="7" t="n">
        <f aca="false">AVERAGE(F47:F51)</f>
        <v>0.583333333333333</v>
      </c>
      <c r="G53" s="7" t="n">
        <f aca="false">AVERAGE(G47:G51)</f>
        <v>0.483333333333333</v>
      </c>
      <c r="H53" s="7" t="n">
        <f aca="false">AVERAGE(H47:H51)</f>
        <v>0.4</v>
      </c>
      <c r="I53" s="7"/>
      <c r="J53" s="7" t="n">
        <f aca="false">AVERAGE(J47:J51)</f>
        <v>0.6</v>
      </c>
      <c r="K53" s="7" t="n">
        <f aca="false">AVERAGE(K47:K51)</f>
        <v>0.5</v>
      </c>
      <c r="L53" s="7" t="n">
        <f aca="false">AVERAGE(L47:L51)</f>
        <v>0.4</v>
      </c>
      <c r="M53" s="7"/>
      <c r="N53" s="7" t="n">
        <f aca="false">AVERAGE(N47:N51)</f>
        <v>0.65</v>
      </c>
      <c r="O53" s="7" t="n">
        <f aca="false">AVERAGE(O47:O51)</f>
        <v>0.45</v>
      </c>
      <c r="P53" s="7" t="n">
        <f aca="false">AVERAGE(P47:P51)</f>
        <v>0.333333333333333</v>
      </c>
      <c r="Q53" s="7"/>
      <c r="R53" s="7" t="n">
        <f aca="false">AVERAGE(R47:R51)</f>
        <v>0.65</v>
      </c>
      <c r="S53" s="7" t="n">
        <f aca="false">AVERAGE(S47:S51)</f>
        <v>0.45</v>
      </c>
      <c r="T53" s="7" t="n">
        <f aca="false">AVERAGE(T47:T51)</f>
        <v>0.333333333333333</v>
      </c>
      <c r="U53" s="7"/>
      <c r="V53" s="7" t="n">
        <f aca="false">AVERAGE(V47:V51)</f>
        <v>0.7</v>
      </c>
      <c r="W53" s="7" t="n">
        <f aca="false">AVERAGE(W47:W51)</f>
        <v>0.4</v>
      </c>
      <c r="X53" s="7" t="n">
        <f aca="false">AVERAGE(X47:X51)</f>
        <v>0.3</v>
      </c>
      <c r="Y53" s="7"/>
      <c r="Z53" s="7" t="n">
        <f aca="false">AVERAGE(Z47:Z51)</f>
        <v>0.783333333333333</v>
      </c>
      <c r="AA53" s="7" t="n">
        <f aca="false">AVERAGE(AA47:AA51)</f>
        <v>0.283333333333333</v>
      </c>
      <c r="AB53" s="7" t="n">
        <f aca="false">AVERAGE(AB47:AB51)</f>
        <v>0.233333333333333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customFormat="false" ht="15" hidden="false" customHeight="false" outlineLevel="0" collapsed="false">
      <c r="A54" s="4" t="s">
        <v>67</v>
      </c>
      <c r="B54" s="7" t="n">
        <f aca="false">MEDIAN(B47:B51)</f>
        <v>0.5</v>
      </c>
      <c r="C54" s="7" t="n">
        <f aca="false">MEDIAN(C47:C51)</f>
        <v>0.5</v>
      </c>
      <c r="D54" s="7" t="n">
        <f aca="false">MEDIAN(D47:D51)</f>
        <v>0.333333333333333</v>
      </c>
      <c r="E54" s="7"/>
      <c r="F54" s="7" t="n">
        <f aca="false">MEDIAN(F47:F51)</f>
        <v>0.583333333333333</v>
      </c>
      <c r="G54" s="7" t="n">
        <f aca="false">MEDIAN(G47:G51)</f>
        <v>0.5</v>
      </c>
      <c r="H54" s="7" t="n">
        <f aca="false">MEDIAN(H47:H51)</f>
        <v>0.333333333333333</v>
      </c>
      <c r="I54" s="7"/>
      <c r="J54" s="7" t="n">
        <f aca="false">MEDIAN(J47:J51)</f>
        <v>0.583333333333333</v>
      </c>
      <c r="K54" s="7" t="n">
        <f aca="false">MEDIAN(K47:K51)</f>
        <v>0.583333333333333</v>
      </c>
      <c r="L54" s="7" t="n">
        <f aca="false">MEDIAN(L47:L51)</f>
        <v>0.333333333333333</v>
      </c>
      <c r="M54" s="7"/>
      <c r="N54" s="7" t="n">
        <f aca="false">MEDIAN(N47:N51)</f>
        <v>0.666666666666667</v>
      </c>
      <c r="O54" s="7" t="n">
        <f aca="false">MEDIAN(O47:O51)</f>
        <v>0.416666666666667</v>
      </c>
      <c r="P54" s="7" t="n">
        <f aca="false">MEDIAN(P47:P51)</f>
        <v>0.333333333333333</v>
      </c>
      <c r="Q54" s="7"/>
      <c r="R54" s="7" t="n">
        <f aca="false">MEDIAN(R47:R51)</f>
        <v>0.666666666666667</v>
      </c>
      <c r="S54" s="7" t="n">
        <f aca="false">MEDIAN(S47:S51)</f>
        <v>0.416666666666667</v>
      </c>
      <c r="T54" s="7" t="n">
        <f aca="false">MEDIAN(T47:T51)</f>
        <v>0.333333333333333</v>
      </c>
      <c r="U54" s="7"/>
      <c r="V54" s="7" t="n">
        <f aca="false">MEDIAN(V47:V51)</f>
        <v>0.666666666666667</v>
      </c>
      <c r="W54" s="7" t="n">
        <f aca="false">MEDIAN(W47:W51)</f>
        <v>0.416666666666667</v>
      </c>
      <c r="X54" s="7" t="n">
        <f aca="false">MEDIAN(X47:X51)</f>
        <v>0.333333333333333</v>
      </c>
      <c r="Y54" s="7"/>
      <c r="Z54" s="7" t="n">
        <f aca="false">MEDIAN(Z47:Z51)</f>
        <v>0.75</v>
      </c>
      <c r="AA54" s="7" t="n">
        <f aca="false">MEDIAN(AA47:AA51)</f>
        <v>0.25</v>
      </c>
      <c r="AB54" s="7" t="n">
        <f aca="false">MEDIAN(AB47:AB51)</f>
        <v>0.333333333333333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customFormat="false" ht="15" hidden="false" customHeight="false" outlineLevel="0" collapsed="false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customFormat="false" ht="21" hidden="false" customHeight="false" outlineLevel="0" collapsed="false">
      <c r="A56" s="1" t="s">
        <v>21</v>
      </c>
      <c r="B56" s="2" t="s">
        <v>1</v>
      </c>
      <c r="F56" s="2" t="s">
        <v>2</v>
      </c>
      <c r="J56" s="2" t="s">
        <v>3</v>
      </c>
      <c r="N56" s="2" t="s">
        <v>14</v>
      </c>
      <c r="R56" s="2"/>
      <c r="V56" s="2"/>
      <c r="Z56" s="2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customFormat="false" ht="15" hidden="false" customHeight="false" outlineLevel="0" collapsed="false">
      <c r="A57" s="2" t="s">
        <v>4</v>
      </c>
      <c r="B57" s="2" t="s">
        <v>5</v>
      </c>
      <c r="C57" s="2" t="s">
        <v>6</v>
      </c>
      <c r="D57" s="2" t="s">
        <v>59</v>
      </c>
      <c r="F57" s="2" t="s">
        <v>5</v>
      </c>
      <c r="G57" s="2" t="s">
        <v>6</v>
      </c>
      <c r="H57" s="2" t="s">
        <v>59</v>
      </c>
      <c r="J57" s="2" t="s">
        <v>5</v>
      </c>
      <c r="K57" s="2" t="s">
        <v>6</v>
      </c>
      <c r="L57" s="2" t="s">
        <v>59</v>
      </c>
      <c r="N57" s="2" t="s">
        <v>5</v>
      </c>
      <c r="O57" s="2" t="s">
        <v>6</v>
      </c>
      <c r="P57" s="2" t="s">
        <v>59</v>
      </c>
      <c r="R57" s="2"/>
      <c r="S57" s="2"/>
      <c r="T57" s="2"/>
      <c r="V57" s="2"/>
      <c r="W57" s="2"/>
      <c r="X57" s="2"/>
      <c r="Z57" s="2"/>
      <c r="AA57" s="2"/>
      <c r="AB57" s="2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customFormat="false" ht="15" hidden="false" customHeight="false" outlineLevel="0" collapsed="false">
      <c r="A58" s="0" t="s">
        <v>7</v>
      </c>
      <c r="B58" s="7" t="n">
        <v>0.833333333333333</v>
      </c>
      <c r="C58" s="7" t="n">
        <v>0.333333333333333</v>
      </c>
      <c r="D58" s="7" t="n">
        <v>0.166666666666667</v>
      </c>
      <c r="E58" s="7"/>
      <c r="F58" s="7" t="n">
        <v>0.833333333333333</v>
      </c>
      <c r="G58" s="7" t="n">
        <v>0.333333333333333</v>
      </c>
      <c r="H58" s="7" t="n">
        <v>0.166666666666667</v>
      </c>
      <c r="I58" s="7"/>
      <c r="J58" s="7" t="n">
        <v>0.833333333333333</v>
      </c>
      <c r="K58" s="7" t="n">
        <v>0.333333333333333</v>
      </c>
      <c r="L58" s="7" t="n">
        <v>0.166666666666667</v>
      </c>
      <c r="M58" s="7"/>
      <c r="N58" s="7" t="n">
        <v>0.833333333333333</v>
      </c>
      <c r="O58" s="7" t="n">
        <v>0.333333333333333</v>
      </c>
      <c r="P58" s="7" t="n">
        <v>0.166666666666667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customFormat="false" ht="15" hidden="false" customHeight="false" outlineLevel="0" collapsed="false">
      <c r="A59" s="0" t="s">
        <v>8</v>
      </c>
      <c r="B59" s="7" t="n">
        <v>0.75</v>
      </c>
      <c r="C59" s="7" t="n">
        <v>0.25</v>
      </c>
      <c r="D59" s="7" t="n">
        <v>0.166666666666667</v>
      </c>
      <c r="E59" s="7"/>
      <c r="F59" s="7" t="n">
        <v>0.75</v>
      </c>
      <c r="G59" s="7" t="n">
        <v>0.25</v>
      </c>
      <c r="H59" s="7" t="n">
        <v>0.166666666666667</v>
      </c>
      <c r="I59" s="7"/>
      <c r="J59" s="7" t="n">
        <v>0.75</v>
      </c>
      <c r="K59" s="7" t="n">
        <v>0.25</v>
      </c>
      <c r="L59" s="7" t="n">
        <v>0.166666666666667</v>
      </c>
      <c r="M59" s="7"/>
      <c r="N59" s="7" t="n">
        <v>1</v>
      </c>
      <c r="O59" s="7" t="n">
        <v>0</v>
      </c>
      <c r="P59" s="7" t="n">
        <v>0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customFormat="false" ht="15" hidden="false" customHeight="false" outlineLevel="0" collapsed="false">
      <c r="A60" s="0" t="s">
        <v>9</v>
      </c>
      <c r="B60" s="7" t="n">
        <v>0.583333333333333</v>
      </c>
      <c r="C60" s="7" t="n">
        <v>0.333333333333333</v>
      </c>
      <c r="D60" s="7" t="n">
        <v>0.416666666666667</v>
      </c>
      <c r="E60" s="7"/>
      <c r="F60" s="7" t="n">
        <v>0.75</v>
      </c>
      <c r="G60" s="7" t="n">
        <v>0.25</v>
      </c>
      <c r="H60" s="7" t="n">
        <v>0.333333333333333</v>
      </c>
      <c r="I60" s="7"/>
      <c r="J60" s="7" t="n">
        <v>0.75</v>
      </c>
      <c r="K60" s="7" t="n">
        <v>0.25</v>
      </c>
      <c r="L60" s="7" t="n">
        <v>0.333333333333333</v>
      </c>
      <c r="M60" s="7"/>
      <c r="N60" s="7" t="n">
        <v>0.75</v>
      </c>
      <c r="O60" s="7" t="n">
        <v>0.25</v>
      </c>
      <c r="P60" s="7" t="n">
        <v>0.333333333333333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customFormat="false" ht="15" hidden="false" customHeight="false" outlineLevel="0" collapsed="false">
      <c r="A61" s="0" t="s">
        <v>10</v>
      </c>
      <c r="B61" s="7" t="n">
        <v>0.833333333333333</v>
      </c>
      <c r="C61" s="7" t="n">
        <v>0.0833333333333333</v>
      </c>
      <c r="D61" s="7" t="n">
        <v>0.25</v>
      </c>
      <c r="E61" s="7"/>
      <c r="F61" s="7" t="n">
        <v>0.75</v>
      </c>
      <c r="G61" s="7" t="n">
        <v>0.25</v>
      </c>
      <c r="H61" s="7" t="n">
        <v>0.333333333333333</v>
      </c>
      <c r="I61" s="7"/>
      <c r="J61" s="7" t="n">
        <v>0.916666666666667</v>
      </c>
      <c r="K61" s="7" t="n">
        <v>0.166666666666667</v>
      </c>
      <c r="L61" s="7" t="n">
        <v>0.0833333333333333</v>
      </c>
      <c r="M61" s="7"/>
      <c r="N61" s="7" t="n">
        <v>1</v>
      </c>
      <c r="O61" s="7" t="n">
        <v>0</v>
      </c>
      <c r="P61" s="7" t="n">
        <v>0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customFormat="false" ht="15" hidden="false" customHeight="false" outlineLevel="0" collapsed="false">
      <c r="A62" s="0" t="s">
        <v>11</v>
      </c>
      <c r="B62" s="7" t="n">
        <v>0.75</v>
      </c>
      <c r="C62" s="7" t="n">
        <v>0.25</v>
      </c>
      <c r="D62" s="7" t="n">
        <v>0.333333333333333</v>
      </c>
      <c r="E62" s="7"/>
      <c r="F62" s="7" t="n">
        <v>0.75</v>
      </c>
      <c r="G62" s="7" t="n">
        <v>0.25</v>
      </c>
      <c r="H62" s="7" t="n">
        <v>0.333333333333333</v>
      </c>
      <c r="I62" s="7"/>
      <c r="J62" s="7" t="n">
        <v>0.75</v>
      </c>
      <c r="K62" s="7" t="n">
        <v>0.25</v>
      </c>
      <c r="L62" s="7" t="n">
        <v>0.333333333333333</v>
      </c>
      <c r="M62" s="7"/>
      <c r="N62" s="7" t="n">
        <v>0.833333333333333</v>
      </c>
      <c r="O62" s="7" t="n">
        <v>0.0833333333333333</v>
      </c>
      <c r="P62" s="7" t="n">
        <v>0.25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customFormat="false" ht="15" hidden="false" customHeight="false" outlineLevel="0" collapsed="false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customFormat="false" ht="15" hidden="false" customHeight="false" outlineLevel="0" collapsed="false">
      <c r="A64" s="4" t="s">
        <v>33</v>
      </c>
      <c r="B64" s="7" t="n">
        <f aca="false">AVERAGE(B58:B62)</f>
        <v>0.75</v>
      </c>
      <c r="C64" s="7" t="n">
        <f aca="false">AVERAGE(C58:C62)</f>
        <v>0.25</v>
      </c>
      <c r="D64" s="7" t="n">
        <f aca="false">AVERAGE(D58:D62)</f>
        <v>0.266666666666667</v>
      </c>
      <c r="E64" s="7"/>
      <c r="F64" s="7" t="n">
        <f aca="false">AVERAGE(F58:F62)</f>
        <v>0.766666666666667</v>
      </c>
      <c r="G64" s="7" t="n">
        <f aca="false">AVERAGE(G58:G62)</f>
        <v>0.266666666666667</v>
      </c>
      <c r="H64" s="7" t="n">
        <f aca="false">AVERAGE(H58:H62)</f>
        <v>0.266666666666667</v>
      </c>
      <c r="I64" s="7"/>
      <c r="J64" s="7" t="n">
        <f aca="false">AVERAGE(J58:J62)</f>
        <v>0.8</v>
      </c>
      <c r="K64" s="7" t="n">
        <f aca="false">AVERAGE(K58:K62)</f>
        <v>0.25</v>
      </c>
      <c r="L64" s="7" t="n">
        <f aca="false">AVERAGE(L58:L62)</f>
        <v>0.216666666666667</v>
      </c>
      <c r="M64" s="7"/>
      <c r="N64" s="7" t="n">
        <f aca="false">AVERAGE(N58:N62)</f>
        <v>0.883333333333333</v>
      </c>
      <c r="O64" s="7" t="n">
        <f aca="false">AVERAGE(O58:O62)</f>
        <v>0.133333333333333</v>
      </c>
      <c r="P64" s="7" t="n">
        <f aca="false">AVERAGE(P58:P62)</f>
        <v>0.15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customFormat="false" ht="15" hidden="false" customHeight="false" outlineLevel="0" collapsed="false">
      <c r="A65" s="4" t="s">
        <v>67</v>
      </c>
      <c r="B65" s="7" t="n">
        <f aca="false">MEDIAN(B58:B62)</f>
        <v>0.75</v>
      </c>
      <c r="C65" s="7" t="n">
        <f aca="false">MEDIAN(C58:C62)</f>
        <v>0.25</v>
      </c>
      <c r="D65" s="7" t="n">
        <f aca="false">MEDIAN(D58:D62)</f>
        <v>0.25</v>
      </c>
      <c r="E65" s="7"/>
      <c r="F65" s="7" t="n">
        <f aca="false">MEDIAN(F58:F62)</f>
        <v>0.75</v>
      </c>
      <c r="G65" s="7" t="n">
        <f aca="false">MEDIAN(G58:G62)</f>
        <v>0.25</v>
      </c>
      <c r="H65" s="7" t="n">
        <f aca="false">MEDIAN(H58:H62)</f>
        <v>0.333333333333333</v>
      </c>
      <c r="I65" s="7"/>
      <c r="J65" s="7" t="n">
        <f aca="false">MEDIAN(J58:J62)</f>
        <v>0.75</v>
      </c>
      <c r="K65" s="7" t="n">
        <f aca="false">MEDIAN(K58:K62)</f>
        <v>0.25</v>
      </c>
      <c r="L65" s="7" t="n">
        <f aca="false">MEDIAN(L58:L62)</f>
        <v>0.166666666666667</v>
      </c>
      <c r="M65" s="7"/>
      <c r="N65" s="7" t="n">
        <f aca="false">MEDIAN(N58:N62)</f>
        <v>0.833333333333333</v>
      </c>
      <c r="O65" s="7" t="n">
        <f aca="false">MEDIAN(O58:O62)</f>
        <v>0.0833333333333333</v>
      </c>
      <c r="P65" s="7" t="n">
        <f aca="false">MEDIAN(P58:P62)</f>
        <v>0.166666666666667</v>
      </c>
    </row>
    <row r="67" customFormat="false" ht="21" hidden="false" customHeight="false" outlineLevel="0" collapsed="false">
      <c r="A67" s="1" t="s">
        <v>22</v>
      </c>
      <c r="B67" s="2" t="s">
        <v>1</v>
      </c>
      <c r="F67" s="2" t="s">
        <v>2</v>
      </c>
      <c r="J67" s="2" t="s">
        <v>3</v>
      </c>
      <c r="N67" s="2" t="s">
        <v>14</v>
      </c>
      <c r="R67" s="2"/>
      <c r="V67" s="2"/>
      <c r="Z67" s="2"/>
    </row>
    <row r="68" customFormat="false" ht="15" hidden="false" customHeight="false" outlineLevel="0" collapsed="false">
      <c r="A68" s="2" t="s">
        <v>4</v>
      </c>
      <c r="B68" s="2" t="s">
        <v>5</v>
      </c>
      <c r="C68" s="2" t="s">
        <v>6</v>
      </c>
      <c r="D68" s="2" t="s">
        <v>59</v>
      </c>
      <c r="F68" s="2" t="s">
        <v>5</v>
      </c>
      <c r="G68" s="2" t="s">
        <v>6</v>
      </c>
      <c r="H68" s="2" t="s">
        <v>59</v>
      </c>
      <c r="J68" s="2" t="s">
        <v>5</v>
      </c>
      <c r="K68" s="2" t="s">
        <v>6</v>
      </c>
      <c r="L68" s="2" t="s">
        <v>59</v>
      </c>
      <c r="N68" s="2" t="s">
        <v>5</v>
      </c>
      <c r="O68" s="2" t="s">
        <v>6</v>
      </c>
      <c r="P68" s="2" t="s">
        <v>59</v>
      </c>
      <c r="R68" s="2"/>
      <c r="S68" s="2"/>
      <c r="T68" s="2"/>
      <c r="V68" s="2"/>
      <c r="W68" s="2"/>
      <c r="X68" s="2"/>
      <c r="Z68" s="2"/>
      <c r="AA68" s="2"/>
      <c r="AB68" s="2"/>
    </row>
    <row r="69" customFormat="false" ht="15" hidden="false" customHeight="false" outlineLevel="0" collapsed="false">
      <c r="A69" s="0" t="s">
        <v>7</v>
      </c>
      <c r="B69" s="7" t="n">
        <v>0.833333333333333</v>
      </c>
      <c r="C69" s="7" t="n">
        <v>0.333333333333333</v>
      </c>
      <c r="D69" s="7" t="n">
        <v>0.166666666666667</v>
      </c>
      <c r="E69" s="7"/>
      <c r="F69" s="7" t="n">
        <v>0.666666666666667</v>
      </c>
      <c r="G69" s="7" t="n">
        <v>0.416666666666667</v>
      </c>
      <c r="H69" s="7" t="n">
        <v>0.416666666666667</v>
      </c>
      <c r="I69" s="7"/>
      <c r="J69" s="7" t="n">
        <v>0.666666666666667</v>
      </c>
      <c r="K69" s="7" t="n">
        <v>0.416666666666667</v>
      </c>
      <c r="L69" s="7" t="n">
        <v>0.416666666666667</v>
      </c>
      <c r="M69" s="7"/>
      <c r="N69" s="7" t="n">
        <v>0.666666666666667</v>
      </c>
      <c r="O69" s="7" t="n">
        <v>0.416666666666667</v>
      </c>
      <c r="P69" s="7" t="n">
        <v>0.416666666666667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customFormat="false" ht="15" hidden="false" customHeight="false" outlineLevel="0" collapsed="false">
      <c r="A70" s="0" t="s">
        <v>8</v>
      </c>
      <c r="B70" s="7" t="n">
        <v>0.833333333333333</v>
      </c>
      <c r="C70" s="7" t="n">
        <v>0.0833333333333333</v>
      </c>
      <c r="D70" s="7" t="n">
        <v>0.25</v>
      </c>
      <c r="E70" s="7"/>
      <c r="F70" s="7" t="n">
        <v>0.75</v>
      </c>
      <c r="G70" s="7" t="n">
        <v>0.25</v>
      </c>
      <c r="H70" s="7" t="n">
        <v>0.333333333333333</v>
      </c>
      <c r="I70" s="7"/>
      <c r="J70" s="7" t="n">
        <v>0.75</v>
      </c>
      <c r="K70" s="7" t="n">
        <v>0.25</v>
      </c>
      <c r="L70" s="7" t="n">
        <v>0.333333333333333</v>
      </c>
      <c r="M70" s="7"/>
      <c r="N70" s="7" t="n">
        <v>0.75</v>
      </c>
      <c r="O70" s="7" t="n">
        <v>0.25</v>
      </c>
      <c r="P70" s="7" t="n">
        <v>0.333333333333333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customFormat="false" ht="15" hidden="false" customHeight="false" outlineLevel="0" collapsed="false">
      <c r="A71" s="0" t="s">
        <v>9</v>
      </c>
      <c r="B71" s="7" t="n">
        <v>1</v>
      </c>
      <c r="C71" s="7" t="n">
        <v>0</v>
      </c>
      <c r="D71" s="7" t="n">
        <v>0</v>
      </c>
      <c r="E71" s="7"/>
      <c r="F71" s="7" t="n">
        <v>0.75</v>
      </c>
      <c r="G71" s="7" t="n">
        <v>0.25</v>
      </c>
      <c r="H71" s="7" t="n">
        <v>0.333333333333333</v>
      </c>
      <c r="I71" s="7"/>
      <c r="J71" s="7" t="n">
        <v>0.75</v>
      </c>
      <c r="K71" s="7" t="n">
        <v>0.25</v>
      </c>
      <c r="L71" s="7" t="n">
        <v>0.333333333333333</v>
      </c>
      <c r="M71" s="7"/>
      <c r="N71" s="7" t="n">
        <v>0.75</v>
      </c>
      <c r="O71" s="7" t="n">
        <v>0.25</v>
      </c>
      <c r="P71" s="7" t="n">
        <v>0.333333333333333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customFormat="false" ht="15" hidden="false" customHeight="false" outlineLevel="0" collapsed="false">
      <c r="A72" s="0" t="s">
        <v>10</v>
      </c>
      <c r="B72" s="7" t="n">
        <v>0.583333333333333</v>
      </c>
      <c r="C72" s="7" t="n">
        <v>0.583333333333333</v>
      </c>
      <c r="D72" s="7" t="n">
        <v>0.5</v>
      </c>
      <c r="E72" s="7"/>
      <c r="F72" s="7" t="n">
        <v>0.583333333333333</v>
      </c>
      <c r="G72" s="7" t="n">
        <v>0.583333333333333</v>
      </c>
      <c r="H72" s="7" t="n">
        <v>0.5</v>
      </c>
      <c r="I72" s="7"/>
      <c r="J72" s="7" t="n">
        <v>0.75</v>
      </c>
      <c r="K72" s="7" t="n">
        <v>0.25</v>
      </c>
      <c r="L72" s="7" t="n">
        <v>0.333333333333333</v>
      </c>
      <c r="M72" s="7"/>
      <c r="N72" s="7" t="n">
        <v>0.666666666666667</v>
      </c>
      <c r="O72" s="7" t="n">
        <v>0.416666666666667</v>
      </c>
      <c r="P72" s="7" t="n">
        <v>0.416666666666667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customFormat="false" ht="15" hidden="false" customHeight="false" outlineLevel="0" collapsed="false">
      <c r="A73" s="0" t="s">
        <v>11</v>
      </c>
      <c r="B73" s="7" t="n">
        <v>1</v>
      </c>
      <c r="C73" s="7" t="n">
        <v>0</v>
      </c>
      <c r="D73" s="7" t="n">
        <v>0</v>
      </c>
      <c r="E73" s="7"/>
      <c r="F73" s="7" t="n">
        <v>0.916666666666667</v>
      </c>
      <c r="G73" s="7" t="n">
        <v>0.166666666666667</v>
      </c>
      <c r="H73" s="7" t="n">
        <v>0.0833333333333333</v>
      </c>
      <c r="I73" s="7"/>
      <c r="J73" s="7" t="n">
        <v>0.75</v>
      </c>
      <c r="K73" s="7" t="n">
        <v>0.25</v>
      </c>
      <c r="L73" s="7" t="n">
        <v>0.333333333333333</v>
      </c>
      <c r="M73" s="7"/>
      <c r="N73" s="7" t="n">
        <v>0.75</v>
      </c>
      <c r="O73" s="7" t="n">
        <v>0.25</v>
      </c>
      <c r="P73" s="7" t="n">
        <v>0.333333333333333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customFormat="false" ht="15" hidden="false" customHeight="false" outlineLevel="0" collapsed="false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customFormat="false" ht="15" hidden="false" customHeight="false" outlineLevel="0" collapsed="false">
      <c r="A75" s="4" t="s">
        <v>33</v>
      </c>
      <c r="B75" s="7" t="n">
        <f aca="false">AVERAGE(B69:B73)</f>
        <v>0.85</v>
      </c>
      <c r="C75" s="7" t="n">
        <f aca="false">AVERAGE(C69:C73)</f>
        <v>0.2</v>
      </c>
      <c r="D75" s="7" t="n">
        <f aca="false">AVERAGE(D69:D73)</f>
        <v>0.183333333333333</v>
      </c>
      <c r="E75" s="7"/>
      <c r="F75" s="7" t="n">
        <f aca="false">AVERAGE(F69:F73)</f>
        <v>0.733333333333333</v>
      </c>
      <c r="G75" s="7" t="n">
        <f aca="false">AVERAGE(G69:G73)</f>
        <v>0.333333333333333</v>
      </c>
      <c r="H75" s="7" t="n">
        <f aca="false">AVERAGE(H69:H73)</f>
        <v>0.333333333333333</v>
      </c>
      <c r="I75" s="7"/>
      <c r="J75" s="7" t="n">
        <f aca="false">AVERAGE(J69:J73)</f>
        <v>0.733333333333333</v>
      </c>
      <c r="K75" s="7" t="n">
        <f aca="false">AVERAGE(K69:K73)</f>
        <v>0.283333333333333</v>
      </c>
      <c r="L75" s="7" t="n">
        <f aca="false">AVERAGE(L69:L73)</f>
        <v>0.35</v>
      </c>
      <c r="M75" s="7"/>
      <c r="N75" s="7" t="n">
        <f aca="false">AVERAGE(N69:N73)</f>
        <v>0.716666666666667</v>
      </c>
      <c r="O75" s="7" t="n">
        <f aca="false">AVERAGE(O69:O73)</f>
        <v>0.316666666666667</v>
      </c>
      <c r="P75" s="7" t="n">
        <f aca="false">AVERAGE(P69:P73)</f>
        <v>0.366666666666667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customFormat="false" ht="15" hidden="false" customHeight="false" outlineLevel="0" collapsed="false">
      <c r="A76" s="4" t="s">
        <v>67</v>
      </c>
      <c r="B76" s="7" t="n">
        <f aca="false">MEDIAN(B69:B73)</f>
        <v>0.833333333333333</v>
      </c>
      <c r="C76" s="7" t="n">
        <f aca="false">MEDIAN(C69:C73)</f>
        <v>0.0833333333333333</v>
      </c>
      <c r="D76" s="7" t="n">
        <f aca="false">MEDIAN(D69:D73)</f>
        <v>0.166666666666667</v>
      </c>
      <c r="E76" s="7"/>
      <c r="F76" s="7" t="n">
        <f aca="false">MEDIAN(F69:F73)</f>
        <v>0.75</v>
      </c>
      <c r="G76" s="7" t="n">
        <f aca="false">MEDIAN(G69:G73)</f>
        <v>0.25</v>
      </c>
      <c r="H76" s="7" t="n">
        <f aca="false">MEDIAN(H69:H73)</f>
        <v>0.333333333333333</v>
      </c>
      <c r="I76" s="7"/>
      <c r="J76" s="7" t="n">
        <f aca="false">MEDIAN(J69:J73)</f>
        <v>0.75</v>
      </c>
      <c r="K76" s="7" t="n">
        <f aca="false">MEDIAN(K69:K73)</f>
        <v>0.25</v>
      </c>
      <c r="L76" s="7" t="n">
        <f aca="false">MEDIAN(L69:L73)</f>
        <v>0.333333333333333</v>
      </c>
      <c r="M76" s="7"/>
      <c r="N76" s="7" t="n">
        <f aca="false">MEDIAN(N69:N73)</f>
        <v>0.75</v>
      </c>
      <c r="O76" s="7" t="n">
        <f aca="false">MEDIAN(O69:O73)</f>
        <v>0.25</v>
      </c>
      <c r="P76" s="7" t="n">
        <f aca="false">MEDIAN(P69:P73)</f>
        <v>0.333333333333333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22" activeCellId="0" sqref="Q2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68</v>
      </c>
      <c r="B1" s="2"/>
      <c r="C1" s="2"/>
      <c r="D1" s="2" t="s">
        <v>68</v>
      </c>
      <c r="E1" s="2"/>
      <c r="F1" s="2"/>
      <c r="G1" s="2" t="s">
        <v>69</v>
      </c>
      <c r="H1" s="2"/>
      <c r="I1" s="2"/>
      <c r="J1" s="2" t="s">
        <v>70</v>
      </c>
      <c r="K1" s="2"/>
      <c r="L1" s="2"/>
      <c r="M1" s="2" t="s">
        <v>71</v>
      </c>
      <c r="N1" s="2"/>
      <c r="O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72</v>
      </c>
      <c r="D2" s="2" t="s">
        <v>5</v>
      </c>
      <c r="E2" s="2" t="s">
        <v>6</v>
      </c>
      <c r="F2" s="2" t="s">
        <v>72</v>
      </c>
      <c r="G2" s="2" t="s">
        <v>5</v>
      </c>
      <c r="H2" s="2" t="s">
        <v>6</v>
      </c>
      <c r="I2" s="2" t="s">
        <v>72</v>
      </c>
      <c r="J2" s="2" t="s">
        <v>5</v>
      </c>
      <c r="K2" s="2" t="s">
        <v>6</v>
      </c>
      <c r="L2" s="2" t="s">
        <v>72</v>
      </c>
      <c r="M2" s="2" t="s">
        <v>5</v>
      </c>
      <c r="N2" s="2" t="s">
        <v>6</v>
      </c>
      <c r="O2" s="2" t="s">
        <v>72</v>
      </c>
    </row>
    <row r="3" customFormat="false" ht="13.8" hidden="false" customHeight="false" outlineLevel="0" collapsed="false">
      <c r="A3" s="0" t="n">
        <v>0</v>
      </c>
      <c r="B3" s="0" t="n">
        <v>1</v>
      </c>
      <c r="C3" s="0" t="n">
        <v>0.667</v>
      </c>
      <c r="D3" s="0" t="n">
        <v>0</v>
      </c>
      <c r="E3" s="0" t="n">
        <v>1</v>
      </c>
      <c r="F3" s="0" t="n">
        <v>0.667</v>
      </c>
      <c r="G3" s="7" t="n">
        <v>0.667</v>
      </c>
      <c r="H3" s="7" t="n">
        <v>0.667</v>
      </c>
      <c r="I3" s="7" t="n">
        <v>0.333</v>
      </c>
      <c r="J3" s="0" t="n">
        <v>0</v>
      </c>
      <c r="K3" s="0" t="n">
        <v>1</v>
      </c>
      <c r="L3" s="0" t="n">
        <v>0.667</v>
      </c>
      <c r="M3" s="18" t="n">
        <v>0.083</v>
      </c>
      <c r="N3" s="18" t="n">
        <v>0.833</v>
      </c>
      <c r="O3" s="18" t="n">
        <v>0.75</v>
      </c>
    </row>
    <row r="4" customFormat="false" ht="13.8" hidden="false" customHeight="false" outlineLevel="0" collapsed="false">
      <c r="A4" s="18" t="n">
        <v>0.083</v>
      </c>
      <c r="B4" s="18" t="n">
        <v>0.833</v>
      </c>
      <c r="C4" s="18" t="n">
        <v>0.75</v>
      </c>
      <c r="D4" s="18" t="n">
        <v>0.083</v>
      </c>
      <c r="E4" s="18" t="n">
        <v>0.833</v>
      </c>
      <c r="F4" s="18" t="n">
        <v>0.75</v>
      </c>
      <c r="G4" s="0" t="n">
        <v>0.75</v>
      </c>
      <c r="H4" s="0" t="n">
        <v>0.25</v>
      </c>
      <c r="I4" s="0" t="n">
        <v>0.333</v>
      </c>
      <c r="J4" s="18" t="n">
        <v>0.167</v>
      </c>
      <c r="K4" s="18" t="n">
        <v>0.917</v>
      </c>
      <c r="L4" s="18" t="n">
        <v>0.583</v>
      </c>
      <c r="M4" s="18" t="n">
        <v>0.167</v>
      </c>
      <c r="N4" s="18" t="n">
        <v>0.667</v>
      </c>
      <c r="O4" s="18" t="n">
        <v>0.833</v>
      </c>
    </row>
    <row r="5" customFormat="false" ht="13.8" hidden="false" customHeight="false" outlineLevel="0" collapsed="false">
      <c r="A5" s="18" t="n">
        <v>0.167</v>
      </c>
      <c r="B5" s="18" t="n">
        <v>0.667</v>
      </c>
      <c r="C5" s="18" t="n">
        <v>0.833</v>
      </c>
      <c r="D5" s="18" t="n">
        <v>0.167</v>
      </c>
      <c r="E5" s="18" t="n">
        <v>0.667</v>
      </c>
      <c r="F5" s="18" t="n">
        <v>0.833</v>
      </c>
      <c r="G5" s="0" t="n">
        <v>0.75</v>
      </c>
      <c r="H5" s="0" t="n">
        <v>0.5</v>
      </c>
      <c r="I5" s="0" t="n">
        <v>0.25</v>
      </c>
      <c r="J5" s="18" t="n">
        <v>0.25</v>
      </c>
      <c r="K5" s="18" t="n">
        <v>0.75</v>
      </c>
      <c r="L5" s="18" t="n">
        <v>0.667</v>
      </c>
      <c r="M5" s="14" t="n">
        <v>0.25</v>
      </c>
      <c r="N5" s="14" t="n">
        <v>0.5</v>
      </c>
      <c r="O5" s="14" t="n">
        <v>0.917</v>
      </c>
    </row>
    <row r="6" customFormat="false" ht="13.8" hidden="false" customHeight="false" outlineLevel="0" collapsed="false">
      <c r="A6" s="18" t="n">
        <v>0.167</v>
      </c>
      <c r="B6" s="18" t="n">
        <v>0.917</v>
      </c>
      <c r="C6" s="18" t="n">
        <v>0.583</v>
      </c>
      <c r="D6" s="18" t="n">
        <v>0.167</v>
      </c>
      <c r="E6" s="18" t="n">
        <v>0.917</v>
      </c>
      <c r="F6" s="18" t="n">
        <v>0.583</v>
      </c>
      <c r="G6" s="0" t="n">
        <v>0.833</v>
      </c>
      <c r="H6" s="0" t="n">
        <v>0.083</v>
      </c>
      <c r="I6" s="0" t="n">
        <v>0.25</v>
      </c>
      <c r="J6" s="7" t="n">
        <v>0.333</v>
      </c>
      <c r="K6" s="7" t="n">
        <v>0.833</v>
      </c>
      <c r="L6" s="7" t="n">
        <v>0.5</v>
      </c>
      <c r="M6" s="7" t="n">
        <v>0.333</v>
      </c>
      <c r="N6" s="7" t="n">
        <v>0.333</v>
      </c>
      <c r="O6" s="7" t="n">
        <v>1</v>
      </c>
    </row>
    <row r="7" customFormat="false" ht="13.8" hidden="false" customHeight="false" outlineLevel="0" collapsed="false">
      <c r="A7" s="14" t="n">
        <v>0.25</v>
      </c>
      <c r="B7" s="14" t="n">
        <v>0.5</v>
      </c>
      <c r="C7" s="14" t="n">
        <v>0.917</v>
      </c>
      <c r="D7" s="14" t="n">
        <v>0.25</v>
      </c>
      <c r="E7" s="14" t="n">
        <v>0.5</v>
      </c>
      <c r="F7" s="14" t="n">
        <v>0.917</v>
      </c>
      <c r="G7" s="0" t="n">
        <v>0.833</v>
      </c>
      <c r="H7" s="0" t="n">
        <v>0.333</v>
      </c>
      <c r="I7" s="0" t="n">
        <v>0.167</v>
      </c>
      <c r="J7" s="7" t="n">
        <v>0.417</v>
      </c>
      <c r="K7" s="7" t="n">
        <v>0.667</v>
      </c>
      <c r="L7" s="7" t="n">
        <v>0.583</v>
      </c>
      <c r="M7" s="7" t="n">
        <v>0.333</v>
      </c>
      <c r="N7" s="7" t="n">
        <v>0.583</v>
      </c>
      <c r="O7" s="7" t="n">
        <v>0.75</v>
      </c>
    </row>
    <row r="8" customFormat="false" ht="13.8" hidden="false" customHeight="false" outlineLevel="0" collapsed="false">
      <c r="A8" s="18" t="n">
        <v>0.25</v>
      </c>
      <c r="B8" s="18" t="n">
        <v>0.75</v>
      </c>
      <c r="C8" s="18" t="n">
        <v>0.667</v>
      </c>
      <c r="D8" s="18" t="n">
        <v>0.25</v>
      </c>
      <c r="E8" s="18" t="n">
        <v>0.75</v>
      </c>
      <c r="F8" s="18" t="n">
        <v>0.667</v>
      </c>
      <c r="G8" s="0" t="n">
        <v>0.917</v>
      </c>
      <c r="H8" s="0" t="n">
        <v>0.167</v>
      </c>
      <c r="I8" s="0" t="n">
        <v>0.083</v>
      </c>
      <c r="J8" s="7" t="n">
        <v>0.5</v>
      </c>
      <c r="K8" s="7" t="n">
        <v>0.5</v>
      </c>
      <c r="L8" s="7" t="n">
        <v>0.667</v>
      </c>
      <c r="M8" s="7" t="n">
        <v>0.417</v>
      </c>
      <c r="N8" s="7" t="n">
        <v>0.417</v>
      </c>
      <c r="O8" s="7" t="n">
        <v>0.833</v>
      </c>
    </row>
    <row r="9" customFormat="false" ht="13.8" hidden="false" customHeight="false" outlineLevel="0" collapsed="false">
      <c r="A9" s="7" t="n">
        <v>0.333</v>
      </c>
      <c r="B9" s="7" t="n">
        <v>0.333</v>
      </c>
      <c r="C9" s="7" t="n">
        <v>1</v>
      </c>
      <c r="D9" s="7" t="n">
        <v>0.333</v>
      </c>
      <c r="E9" s="7" t="n">
        <v>0.333</v>
      </c>
      <c r="F9" s="7" t="n">
        <v>1</v>
      </c>
      <c r="G9" s="0" t="n">
        <v>1</v>
      </c>
      <c r="H9" s="0" t="n">
        <v>0</v>
      </c>
      <c r="I9" s="0" t="n">
        <v>0</v>
      </c>
      <c r="J9" s="7" t="n">
        <v>0.5</v>
      </c>
      <c r="K9" s="7" t="n">
        <v>0.75</v>
      </c>
      <c r="L9" s="7" t="n">
        <v>0.417</v>
      </c>
      <c r="M9" s="7" t="n">
        <v>0.5</v>
      </c>
      <c r="N9" s="7" t="n">
        <v>0.25</v>
      </c>
      <c r="O9" s="7" t="n">
        <v>0.75</v>
      </c>
    </row>
    <row r="10" customFormat="false" ht="13.8" hidden="false" customHeight="false" outlineLevel="0" collapsed="false">
      <c r="A10" s="7" t="n">
        <v>0.333</v>
      </c>
      <c r="B10" s="7" t="n">
        <v>0.583</v>
      </c>
      <c r="C10" s="7" t="n">
        <v>0.75</v>
      </c>
      <c r="D10" s="7" t="n">
        <v>0.333</v>
      </c>
      <c r="E10" s="7" t="n">
        <v>0.583</v>
      </c>
      <c r="F10" s="7" t="n">
        <v>0.75</v>
      </c>
      <c r="J10" s="7" t="n">
        <v>0.583</v>
      </c>
      <c r="K10" s="7" t="n">
        <v>0.333</v>
      </c>
      <c r="L10" s="7" t="n">
        <v>0.583</v>
      </c>
    </row>
    <row r="11" customFormat="false" ht="13.8" hidden="false" customHeight="false" outlineLevel="0" collapsed="false">
      <c r="A11" s="7" t="n">
        <v>0.333</v>
      </c>
      <c r="B11" s="7" t="n">
        <v>0.833</v>
      </c>
      <c r="C11" s="7" t="n">
        <v>0.5</v>
      </c>
      <c r="D11" s="7" t="n">
        <v>0.333</v>
      </c>
      <c r="E11" s="7" t="n">
        <v>0.833</v>
      </c>
      <c r="F11" s="7" t="n">
        <v>0.5</v>
      </c>
      <c r="G11" s="7"/>
      <c r="H11" s="7"/>
      <c r="I11" s="7"/>
      <c r="J11" s="7" t="n">
        <v>0.583</v>
      </c>
      <c r="K11" s="7" t="n">
        <v>0.583</v>
      </c>
      <c r="L11" s="7" t="n">
        <v>0.5</v>
      </c>
      <c r="M11" s="7"/>
      <c r="N11" s="7"/>
      <c r="O11" s="7"/>
    </row>
    <row r="12" customFormat="false" ht="13.8" hidden="false" customHeight="false" outlineLevel="0" collapsed="false">
      <c r="A12" s="7" t="n">
        <v>0.417</v>
      </c>
      <c r="B12" s="7" t="n">
        <v>0.417</v>
      </c>
      <c r="C12" s="7" t="n">
        <v>0.833</v>
      </c>
      <c r="D12" s="7" t="n">
        <v>0.417</v>
      </c>
      <c r="E12" s="7" t="n">
        <v>0.417</v>
      </c>
      <c r="F12" s="7" t="n">
        <v>0.833</v>
      </c>
      <c r="J12" s="7" t="n">
        <v>0.667</v>
      </c>
      <c r="K12" s="7" t="n">
        <v>0.167</v>
      </c>
      <c r="L12" s="7" t="n">
        <v>0.5</v>
      </c>
    </row>
    <row r="13" customFormat="false" ht="13.8" hidden="false" customHeight="false" outlineLevel="0" collapsed="false">
      <c r="A13" s="7" t="n">
        <v>0.417</v>
      </c>
      <c r="B13" s="7" t="n">
        <v>0.667</v>
      </c>
      <c r="C13" s="7" t="n">
        <v>0.583</v>
      </c>
      <c r="D13" s="7" t="n">
        <v>0.417</v>
      </c>
      <c r="E13" s="7" t="n">
        <v>0.667</v>
      </c>
      <c r="F13" s="7" t="n">
        <v>0.583</v>
      </c>
      <c r="J13" s="7" t="n">
        <v>0.667</v>
      </c>
      <c r="K13" s="7" t="n">
        <v>0.417</v>
      </c>
      <c r="L13" s="7" t="n">
        <v>0.417</v>
      </c>
    </row>
    <row r="14" customFormat="false" ht="13.8" hidden="false" customHeight="false" outlineLevel="0" collapsed="false">
      <c r="A14" s="7" t="n">
        <v>0.5</v>
      </c>
      <c r="B14" s="7" t="n">
        <v>0.25</v>
      </c>
      <c r="C14" s="7" t="n">
        <v>0.75</v>
      </c>
      <c r="D14" s="7" t="n">
        <v>0.5</v>
      </c>
      <c r="E14" s="7" t="n">
        <v>0.25</v>
      </c>
      <c r="F14" s="7" t="n">
        <v>0.75</v>
      </c>
    </row>
    <row r="15" customFormat="false" ht="13.8" hidden="false" customHeight="false" outlineLevel="0" collapsed="false">
      <c r="A15" s="7" t="n">
        <v>0.5</v>
      </c>
      <c r="B15" s="7" t="n">
        <v>0.5</v>
      </c>
      <c r="C15" s="7" t="n">
        <v>0.667</v>
      </c>
      <c r="D15" s="7" t="n">
        <v>0.5</v>
      </c>
      <c r="E15" s="7" t="n">
        <v>0.5</v>
      </c>
      <c r="F15" s="7" t="n">
        <v>0.667</v>
      </c>
    </row>
    <row r="16" customFormat="false" ht="13.8" hidden="false" customHeight="false" outlineLevel="0" collapsed="false">
      <c r="A16" s="7" t="n">
        <v>0.5</v>
      </c>
      <c r="B16" s="7" t="n">
        <v>0.75</v>
      </c>
      <c r="C16" s="7" t="n">
        <v>0.417</v>
      </c>
      <c r="D16" s="7" t="n">
        <v>0.5</v>
      </c>
      <c r="E16" s="7" t="n">
        <v>0.75</v>
      </c>
      <c r="F16" s="7" t="n">
        <v>0.417</v>
      </c>
    </row>
    <row r="17" customFormat="false" ht="13.8" hidden="false" customHeight="false" outlineLevel="0" collapsed="false">
      <c r="A17" s="7" t="n">
        <v>0.583</v>
      </c>
      <c r="B17" s="7" t="n">
        <v>0.333</v>
      </c>
      <c r="C17" s="7" t="n">
        <v>0.583</v>
      </c>
      <c r="D17" s="7" t="n">
        <v>0.583</v>
      </c>
      <c r="E17" s="7" t="n">
        <v>0.333</v>
      </c>
      <c r="F17" s="7" t="n">
        <v>0.583</v>
      </c>
    </row>
    <row r="18" customFormat="false" ht="13.8" hidden="false" customHeight="false" outlineLevel="0" collapsed="false">
      <c r="A18" s="7" t="n">
        <v>0.583</v>
      </c>
      <c r="B18" s="7" t="n">
        <v>0.583</v>
      </c>
      <c r="C18" s="7" t="n">
        <v>0.5</v>
      </c>
      <c r="D18" s="7" t="n">
        <v>0.583</v>
      </c>
      <c r="E18" s="7" t="n">
        <v>0.583</v>
      </c>
      <c r="F18" s="7" t="n">
        <v>0.5</v>
      </c>
    </row>
    <row r="19" customFormat="false" ht="13.8" hidden="false" customHeight="false" outlineLevel="0" collapsed="false">
      <c r="A19" s="7" t="n">
        <v>0.667</v>
      </c>
      <c r="B19" s="7" t="n">
        <v>0.167</v>
      </c>
      <c r="C19" s="7" t="n">
        <v>0.5</v>
      </c>
      <c r="D19" s="7" t="n">
        <v>0.667</v>
      </c>
      <c r="E19" s="7" t="n">
        <v>0.167</v>
      </c>
      <c r="F19" s="7" t="n">
        <v>0.5</v>
      </c>
    </row>
    <row r="20" customFormat="false" ht="13.8" hidden="false" customHeight="false" outlineLevel="0" collapsed="false">
      <c r="A20" s="7" t="n">
        <v>0.667</v>
      </c>
      <c r="B20" s="7" t="n">
        <v>0.417</v>
      </c>
      <c r="C20" s="7" t="n">
        <v>0.417</v>
      </c>
      <c r="D20" s="7" t="n">
        <v>0.667</v>
      </c>
      <c r="E20" s="7" t="n">
        <v>0.417</v>
      </c>
      <c r="F20" s="7" t="n">
        <v>0.417</v>
      </c>
    </row>
    <row r="21" customFormat="false" ht="13.8" hidden="false" customHeight="false" outlineLevel="0" collapsed="false">
      <c r="A21" s="7" t="n">
        <v>0.667</v>
      </c>
      <c r="B21" s="7" t="n">
        <v>0.667</v>
      </c>
      <c r="C21" s="7" t="n">
        <v>0.333</v>
      </c>
      <c r="D21" s="7" t="n">
        <v>0.667</v>
      </c>
      <c r="E21" s="7" t="n">
        <v>0.667</v>
      </c>
      <c r="F21" s="7" t="n">
        <v>0.333</v>
      </c>
    </row>
    <row r="22" customFormat="false" ht="13.8" hidden="false" customHeight="false" outlineLevel="0" collapsed="false">
      <c r="A22" s="0" t="n">
        <v>0.75</v>
      </c>
      <c r="B22" s="0" t="n">
        <v>0.25</v>
      </c>
      <c r="C22" s="0" t="n">
        <v>0.333</v>
      </c>
      <c r="D22" s="0" t="n">
        <v>0.75</v>
      </c>
      <c r="E22" s="0" t="n">
        <v>0.25</v>
      </c>
      <c r="F22" s="0" t="n">
        <v>0.333</v>
      </c>
    </row>
    <row r="23" customFormat="false" ht="13.8" hidden="false" customHeight="false" outlineLevel="0" collapsed="false">
      <c r="A23" s="0" t="n">
        <v>0.75</v>
      </c>
      <c r="B23" s="0" t="n">
        <v>0.5</v>
      </c>
      <c r="C23" s="0" t="n">
        <v>0.25</v>
      </c>
      <c r="D23" s="0" t="n">
        <v>0.75</v>
      </c>
      <c r="E23" s="0" t="n">
        <v>0.5</v>
      </c>
      <c r="F23" s="0" t="n">
        <v>0.25</v>
      </c>
    </row>
    <row r="24" customFormat="false" ht="13.8" hidden="false" customHeight="false" outlineLevel="0" collapsed="false">
      <c r="A24" s="0" t="n">
        <v>0.833</v>
      </c>
      <c r="B24" s="0" t="n">
        <v>0.083</v>
      </c>
      <c r="C24" s="0" t="n">
        <v>0.25</v>
      </c>
      <c r="D24" s="0" t="n">
        <v>0.833</v>
      </c>
      <c r="E24" s="0" t="n">
        <v>0.083</v>
      </c>
      <c r="F24" s="0" t="n">
        <v>0.25</v>
      </c>
    </row>
    <row r="25" customFormat="false" ht="13.8" hidden="false" customHeight="false" outlineLevel="0" collapsed="false">
      <c r="A25" s="0" t="n">
        <v>0.833</v>
      </c>
      <c r="B25" s="0" t="n">
        <v>0.333</v>
      </c>
      <c r="C25" s="0" t="n">
        <v>0.167</v>
      </c>
      <c r="D25" s="0" t="n">
        <v>0.833</v>
      </c>
      <c r="E25" s="0" t="n">
        <v>0.333</v>
      </c>
      <c r="F25" s="0" t="n">
        <v>0.167</v>
      </c>
    </row>
    <row r="26" customFormat="false" ht="13.8" hidden="false" customHeight="false" outlineLevel="0" collapsed="false">
      <c r="A26" s="0" t="n">
        <v>0.917</v>
      </c>
      <c r="B26" s="0" t="n">
        <v>0.167</v>
      </c>
      <c r="C26" s="0" t="n">
        <v>0.083</v>
      </c>
      <c r="D26" s="0" t="n">
        <v>0.917</v>
      </c>
      <c r="E26" s="0" t="n">
        <v>0.167</v>
      </c>
      <c r="F26" s="0" t="n">
        <v>0.083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0</v>
      </c>
      <c r="D27" s="0" t="n">
        <v>1</v>
      </c>
      <c r="E27" s="0" t="n">
        <v>0</v>
      </c>
      <c r="F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6" activeCellId="0" sqref="N6"/>
    </sheetView>
  </sheetViews>
  <sheetFormatPr defaultRowHeight="15"/>
  <cols>
    <col collapsed="false" hidden="false" max="1" min="1" style="0" width="20.4251012145749"/>
    <col collapsed="false" hidden="false" max="3" min="2" style="0" width="11.8542510121458"/>
    <col collapsed="false" hidden="false" max="5" min="4" style="0" width="12.7125506072875"/>
    <col collapsed="false" hidden="false" max="6" min="6" style="0" width="3.1417004048583"/>
    <col collapsed="false" hidden="false" max="13" min="7" style="0" width="12.7125506072875"/>
    <col collapsed="false" hidden="false" max="1025" min="14" style="0" width="8.85425101214575"/>
  </cols>
  <sheetData>
    <row r="1" customFormat="false" ht="15" hidden="false" customHeight="false" outlineLevel="0" collapsed="false">
      <c r="A1" s="2" t="s">
        <v>73</v>
      </c>
      <c r="B1" s="2" t="s">
        <v>74</v>
      </c>
      <c r="C1" s="5" t="s">
        <v>75</v>
      </c>
      <c r="D1" s="5" t="s">
        <v>76</v>
      </c>
      <c r="E1" s="5" t="s">
        <v>77</v>
      </c>
      <c r="F1" s="5"/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33</v>
      </c>
      <c r="O1" s="5" t="s">
        <v>78</v>
      </c>
      <c r="Q1" s="0" t="s">
        <v>61</v>
      </c>
    </row>
    <row r="2" customFormat="false" ht="15" hidden="false" customHeight="false" outlineLevel="0" collapsed="false">
      <c r="A2" s="0" t="str">
        <f aca="false">Speluitkomsten!$A$1</f>
        <v>TU Delft</v>
      </c>
      <c r="B2" s="19" t="s">
        <v>5</v>
      </c>
      <c r="C2" s="6" t="n">
        <f aca="false">Spelersprofiel!$B$3</f>
        <v>0.844827586206896</v>
      </c>
      <c r="D2" s="6" t="n">
        <f aca="false">Spelersprofiel!$F$3</f>
        <v>0.931034482758621</v>
      </c>
      <c r="E2" s="3" t="n">
        <f aca="false">Spelersprofiel!$K$3</f>
        <v>0.862068965517241</v>
      </c>
      <c r="F2" s="6"/>
      <c r="G2" s="20" t="n">
        <f aca="false">Teamprofiel!$B$9</f>
        <v>0.75</v>
      </c>
      <c r="H2" s="20" t="n">
        <f aca="false">Teamprofiel!$F$9</f>
        <v>0.866666666666667</v>
      </c>
      <c r="I2" s="20" t="n">
        <f aca="false">Teamprofiel!$J$9</f>
        <v>0.866666666666667</v>
      </c>
      <c r="J2" s="20"/>
      <c r="K2" s="20"/>
      <c r="L2" s="20"/>
      <c r="M2" s="20"/>
      <c r="N2" s="21" t="n">
        <f aca="false">AVERAGE(G2:M2)</f>
        <v>0.827777777777778</v>
      </c>
      <c r="O2" s="21" t="n">
        <f aca="false">AVERAGE(G2:H2)</f>
        <v>0.808333333333333</v>
      </c>
      <c r="Q2" s="0" t="s">
        <v>5</v>
      </c>
      <c r="R2" s="0" t="s">
        <v>6</v>
      </c>
    </row>
    <row r="3" customFormat="false" ht="15" hidden="false" customHeight="false" outlineLevel="0" collapsed="false">
      <c r="B3" s="19" t="s">
        <v>6</v>
      </c>
      <c r="C3" s="6" t="n">
        <f aca="false">Spelersprofiel!$C$3</f>
        <v>0.517241379310345</v>
      </c>
      <c r="D3" s="6" t="n">
        <f aca="false">Spelersprofiel!$G$3</f>
        <v>1</v>
      </c>
      <c r="E3" s="3" t="n">
        <f aca="false">Spelersprofiel!$L$3</f>
        <v>0.655172413793103</v>
      </c>
      <c r="F3" s="6"/>
      <c r="G3" s="20" t="n">
        <f aca="false">Teamprofiel!$C$9</f>
        <v>0.3</v>
      </c>
      <c r="H3" s="20" t="n">
        <f aca="false">Teamprofiel!$G$9</f>
        <v>0.216666666666667</v>
      </c>
      <c r="I3" s="20" t="n">
        <f aca="false">Teamprofiel!$K$9</f>
        <v>0.166666666666667</v>
      </c>
      <c r="J3" s="20"/>
      <c r="K3" s="20"/>
      <c r="L3" s="20"/>
      <c r="M3" s="20"/>
      <c r="N3" s="21" t="n">
        <f aca="false">AVERAGE(G3:M3)</f>
        <v>0.227777777777778</v>
      </c>
      <c r="O3" s="21" t="n">
        <f aca="false">AVERAGE(G3:H3)</f>
        <v>0.258333333333333</v>
      </c>
      <c r="Q3" s="0" t="n">
        <v>0</v>
      </c>
      <c r="R3" s="0" t="n">
        <v>1</v>
      </c>
    </row>
    <row r="4" customFormat="false" ht="13.8" hidden="false" customHeight="false" outlineLevel="0" collapsed="false">
      <c r="B4" s="19" t="s">
        <v>72</v>
      </c>
      <c r="C4" s="6" t="n">
        <f aca="false">Spelersprofiel!$D$3</f>
        <v>0.689655172413793</v>
      </c>
      <c r="D4" s="6" t="n">
        <f aca="false">Spelersprofiel!$H$3</f>
        <v>0.586206896551724</v>
      </c>
      <c r="E4" s="3" t="n">
        <f aca="false">Spelersprofiel!$M$3</f>
        <v>0.655172413793104</v>
      </c>
      <c r="F4" s="6"/>
      <c r="G4" s="20" t="n">
        <f aca="false">Teamprofiel!$D$9</f>
        <v>0.25</v>
      </c>
      <c r="H4" s="20" t="n">
        <f aca="false">Teamprofiel!$H$9</f>
        <v>0.15</v>
      </c>
      <c r="I4" s="20" t="n">
        <f aca="false">Teamprofiel!$L$9</f>
        <v>0.166666666666667</v>
      </c>
      <c r="J4" s="20"/>
      <c r="K4" s="20"/>
      <c r="L4" s="20"/>
      <c r="M4" s="20"/>
      <c r="N4" s="21" t="n">
        <f aca="false">AVERAGE(G4:M4)</f>
        <v>0.188888888888889</v>
      </c>
      <c r="O4" s="21" t="n">
        <f aca="false">AVERAGE(G4:H4)</f>
        <v>0.2</v>
      </c>
    </row>
    <row r="5" customFormat="false" ht="15" hidden="false" customHeight="false" outlineLevel="0" collapsed="false">
      <c r="B5" s="15" t="s">
        <v>79</v>
      </c>
      <c r="C5" s="22" t="n">
        <f aca="false">C2/C3</f>
        <v>1.63333333333333</v>
      </c>
      <c r="D5" s="22" t="n">
        <f aca="false">D2/D3</f>
        <v>0.931034482758621</v>
      </c>
      <c r="E5" s="22" t="n">
        <f aca="false">E2/E3</f>
        <v>1.31578947368421</v>
      </c>
      <c r="F5" s="22"/>
      <c r="G5" s="23" t="n">
        <f aca="false">G2/G3</f>
        <v>2.5</v>
      </c>
      <c r="H5" s="23" t="n">
        <f aca="false">H2/H3</f>
        <v>4</v>
      </c>
      <c r="I5" s="23" t="n">
        <f aca="false">I2/I3</f>
        <v>5.2</v>
      </c>
      <c r="J5" s="20"/>
      <c r="K5" s="20"/>
      <c r="L5" s="20"/>
      <c r="M5" s="20"/>
      <c r="N5" s="23" t="n">
        <f aca="false">AVERAGE(G5:M5)</f>
        <v>3.9</v>
      </c>
      <c r="O5" s="21" t="n">
        <f aca="false">AVERAGE(G5:H5)</f>
        <v>3.25</v>
      </c>
      <c r="Q5" s="0" t="n">
        <v>0.166666666666666</v>
      </c>
      <c r="R5" s="0" t="n">
        <v>0.916666666666666</v>
      </c>
    </row>
    <row r="6" customFormat="false" ht="15" hidden="false" customHeight="false" outlineLevel="0" collapsed="false">
      <c r="A6" s="0" t="str">
        <f aca="false">Speluitkomsten!$A$12</f>
        <v>Almende</v>
      </c>
      <c r="B6" s="19" t="s">
        <v>5</v>
      </c>
      <c r="C6" s="6" t="n">
        <f aca="false">Spelersprofiel!$B$4</f>
        <v>0.689655172413793</v>
      </c>
      <c r="D6" s="6" t="n">
        <f aca="false">Spelersprofiel!$F$4</f>
        <v>0.931034482758621</v>
      </c>
      <c r="E6" s="3" t="n">
        <f aca="false">Spelersprofiel!$K$4</f>
        <v>0.737931034482759</v>
      </c>
      <c r="F6" s="6"/>
      <c r="G6" s="20" t="n">
        <f aca="false">Teamprofiel!$B$20</f>
        <v>0.633333333333333</v>
      </c>
      <c r="H6" s="20" t="n">
        <f aca="false">Teamprofiel!$F$20</f>
        <v>0.633333333333333</v>
      </c>
      <c r="I6" s="20" t="n">
        <f aca="false">Teamprofiel!$J$20</f>
        <v>0.716666666666667</v>
      </c>
      <c r="J6" s="20" t="n">
        <f aca="false">Teamprofiel!$N$20</f>
        <v>0.716666666666667</v>
      </c>
      <c r="K6" s="20"/>
      <c r="L6" s="20"/>
      <c r="M6" s="20"/>
      <c r="N6" s="21" t="n">
        <f aca="false">AVERAGE(G6:M6)</f>
        <v>0.675</v>
      </c>
      <c r="O6" s="21" t="n">
        <f aca="false">AVERAGE(G6:I6)</f>
        <v>0.661111111111111</v>
      </c>
      <c r="Q6" s="0" t="n">
        <v>0.333333333333333</v>
      </c>
      <c r="R6" s="0" t="n">
        <v>0.833333333333333</v>
      </c>
    </row>
    <row r="7" customFormat="false" ht="13.8" hidden="false" customHeight="false" outlineLevel="0" collapsed="false">
      <c r="B7" s="19" t="s">
        <v>6</v>
      </c>
      <c r="C7" s="6" t="n">
        <f aca="false">Spelersprofiel!$C$4</f>
        <v>0.620689655172414</v>
      </c>
      <c r="D7" s="6" t="n">
        <f aca="false">Spelersprofiel!$G$4</f>
        <v>0.758620689655172</v>
      </c>
      <c r="E7" s="3" t="n">
        <f aca="false">Spelersprofiel!$L$4</f>
        <v>0.660098522167488</v>
      </c>
      <c r="F7" s="6"/>
      <c r="G7" s="20" t="n">
        <f aca="false">Teamprofiel!$C$20</f>
        <v>0.433333333333333</v>
      </c>
      <c r="H7" s="20" t="n">
        <f aca="false">Teamprofiel!$G$20</f>
        <v>0.433333333333333</v>
      </c>
      <c r="I7" s="20" t="n">
        <f aca="false">Teamprofiel!$K$20</f>
        <v>0.366666666666667</v>
      </c>
      <c r="J7" s="20" t="n">
        <f aca="false">Teamprofiel!$O$20</f>
        <v>0.366666666666667</v>
      </c>
      <c r="K7" s="20"/>
      <c r="L7" s="20"/>
      <c r="M7" s="20"/>
      <c r="N7" s="21" t="n">
        <f aca="false">AVERAGE(G7:M7)</f>
        <v>0.4</v>
      </c>
      <c r="O7" s="21" t="n">
        <f aca="false">AVERAGE(G7:I7)</f>
        <v>0.411111111111111</v>
      </c>
      <c r="Q7" s="0" t="n">
        <v>0.5</v>
      </c>
      <c r="R7" s="0" t="n">
        <v>0.75</v>
      </c>
    </row>
    <row r="8" customFormat="false" ht="13.8" hidden="false" customHeight="false" outlineLevel="0" collapsed="false">
      <c r="B8" s="19" t="s">
        <v>72</v>
      </c>
      <c r="C8" s="6" t="n">
        <f aca="false">Spelersprofiel!$D$4</f>
        <v>0.655172413793103</v>
      </c>
      <c r="D8" s="6" t="n">
        <f aca="false">Spelersprofiel!$H$4</f>
        <v>0.310344827586207</v>
      </c>
      <c r="E8" s="3" t="n">
        <f aca="false">Spelersprofiel!$M$4</f>
        <v>0.540229885057471</v>
      </c>
      <c r="F8" s="6"/>
      <c r="G8" s="20" t="n">
        <f aca="false">Teamprofiel!$D$20</f>
        <v>0.3</v>
      </c>
      <c r="H8" s="20" t="n">
        <f aca="false">Teamprofiel!$H$20</f>
        <v>0.3</v>
      </c>
      <c r="I8" s="20" t="n">
        <f aca="false">Teamprofiel!$L$20</f>
        <v>0.216666666666667</v>
      </c>
      <c r="J8" s="20" t="n">
        <f aca="false">Teamprofiel!$P$20</f>
        <v>0.216666666666667</v>
      </c>
      <c r="K8" s="20"/>
      <c r="L8" s="20"/>
      <c r="M8" s="20"/>
      <c r="N8" s="21" t="n">
        <f aca="false">AVERAGE(G8:M8)</f>
        <v>0.258333333333333</v>
      </c>
      <c r="O8" s="21" t="n">
        <f aca="false">AVERAGE(G8:H8)</f>
        <v>0.3</v>
      </c>
    </row>
    <row r="9" customFormat="false" ht="13.8" hidden="false" customHeight="false" outlineLevel="0" collapsed="false">
      <c r="B9" s="15" t="s">
        <v>79</v>
      </c>
      <c r="C9" s="22" t="n">
        <f aca="false">C6/C7</f>
        <v>1.11111111111111</v>
      </c>
      <c r="D9" s="22" t="n">
        <f aca="false">D6/D7</f>
        <v>1.22727272727273</v>
      </c>
      <c r="E9" s="22" t="n">
        <f aca="false">E6/E7</f>
        <v>1.11791044776119</v>
      </c>
      <c r="F9" s="22"/>
      <c r="G9" s="23" t="n">
        <f aca="false">G6/G7</f>
        <v>1.46153846153846</v>
      </c>
      <c r="H9" s="23" t="n">
        <f aca="false">H6/H7</f>
        <v>1.46153846153846</v>
      </c>
      <c r="I9" s="23" t="n">
        <f aca="false">I6/I7</f>
        <v>1.95454545454545</v>
      </c>
      <c r="J9" s="23" t="n">
        <f aca="false">J6/J7</f>
        <v>1.95454545454545</v>
      </c>
      <c r="K9" s="20"/>
      <c r="L9" s="20"/>
      <c r="M9" s="20"/>
      <c r="N9" s="23" t="n">
        <f aca="false">AVERAGE(G9:M9)</f>
        <v>1.70804195804196</v>
      </c>
      <c r="O9" s="21" t="n">
        <f aca="false">AVERAGE(G9:I9)</f>
        <v>1.62587412587413</v>
      </c>
      <c r="Q9" s="0" t="n">
        <v>0.666666666666666</v>
      </c>
      <c r="R9" s="0" t="n">
        <v>0.666666666666666</v>
      </c>
    </row>
    <row r="10" customFormat="false" ht="13.8" hidden="false" customHeight="false" outlineLevel="0" collapsed="false">
      <c r="A10" s="0" t="str">
        <f aca="false">Speluitkomsten!$A$23</f>
        <v>Eneco</v>
      </c>
      <c r="B10" s="19" t="s">
        <v>5</v>
      </c>
      <c r="C10" s="6" t="n">
        <f aca="false">Spelersprofiel!$B$5</f>
        <v>0.793103448275862</v>
      </c>
      <c r="D10" s="6" t="n">
        <f aca="false">Spelersprofiel!$F$5</f>
        <v>0.931034482758621</v>
      </c>
      <c r="E10" s="3" t="n">
        <f aca="false">Spelersprofiel!$K$5</f>
        <v>0.820689655172414</v>
      </c>
      <c r="F10" s="6"/>
      <c r="G10" s="20" t="n">
        <f aca="false">Teamprofiel!$B$31</f>
        <v>0.75</v>
      </c>
      <c r="H10" s="20" t="n">
        <f aca="false">Teamprofiel!$F$31</f>
        <v>0.75</v>
      </c>
      <c r="I10" s="20" t="n">
        <f aca="false">Teamprofiel!$J$31</f>
        <v>0.816666666666667</v>
      </c>
      <c r="J10" s="20" t="n">
        <f aca="false">Teamprofiel!$N$31</f>
        <v>0.8</v>
      </c>
      <c r="K10" s="20"/>
      <c r="L10" s="20"/>
      <c r="M10" s="20"/>
      <c r="N10" s="21" t="n">
        <f aca="false">AVERAGE(G10:M10)</f>
        <v>0.779166666666667</v>
      </c>
      <c r="O10" s="21" t="n">
        <f aca="false">AVERAGE(G10:I10)</f>
        <v>0.772222222222222</v>
      </c>
      <c r="Q10" s="0" t="n">
        <v>0.75</v>
      </c>
      <c r="R10" s="0" t="n">
        <v>0.5</v>
      </c>
    </row>
    <row r="11" customFormat="false" ht="13.8" hidden="false" customHeight="false" outlineLevel="0" collapsed="false">
      <c r="B11" s="19" t="s">
        <v>6</v>
      </c>
      <c r="C11" s="6" t="n">
        <f aca="false">Spelersprofiel!$C$5</f>
        <v>0.717241379310345</v>
      </c>
      <c r="D11" s="6" t="n">
        <f aca="false">Spelersprofiel!$G$5</f>
        <v>0.793103448275862</v>
      </c>
      <c r="E11" s="3" t="n">
        <f aca="false">Spelersprofiel!$L$5</f>
        <v>0.738916256157635</v>
      </c>
      <c r="F11" s="6"/>
      <c r="G11" s="20" t="n">
        <f aca="false">Teamprofiel!$C$31</f>
        <v>0.3</v>
      </c>
      <c r="H11" s="20" t="n">
        <f aca="false">Teamprofiel!$G$31</f>
        <v>0.3</v>
      </c>
      <c r="I11" s="20" t="n">
        <f aca="false">Teamprofiel!$K$31</f>
        <v>0.166666666666667</v>
      </c>
      <c r="J11" s="20" t="n">
        <f aca="false">Teamprofiel!$O$31</f>
        <v>0.15</v>
      </c>
      <c r="K11" s="20"/>
      <c r="L11" s="20"/>
      <c r="M11" s="20"/>
      <c r="N11" s="21" t="n">
        <f aca="false">AVERAGE(G11:M11)</f>
        <v>0.229166666666667</v>
      </c>
      <c r="O11" s="21" t="n">
        <f aca="false">AVERAGE(G11:I11)</f>
        <v>0.255555555555555</v>
      </c>
      <c r="Q11" s="0" t="n">
        <v>0.833333333333333</v>
      </c>
      <c r="R11" s="0" t="n">
        <v>0.333333333333333</v>
      </c>
    </row>
    <row r="12" customFormat="false" ht="13.8" hidden="false" customHeight="false" outlineLevel="0" collapsed="false">
      <c r="B12" s="19" t="s">
        <v>72</v>
      </c>
      <c r="C12" s="6" t="n">
        <f aca="false">Spelersprofiel!$D$5</f>
        <v>0.586206896551724</v>
      </c>
      <c r="D12" s="6" t="n">
        <f aca="false">Spelersprofiel!$H$5</f>
        <v>0.310344827586207</v>
      </c>
      <c r="E12" s="3" t="n">
        <f aca="false">Spelersprofiel!$M$5</f>
        <v>0.494252873563218</v>
      </c>
      <c r="F12" s="6"/>
      <c r="G12" s="20" t="n">
        <f aca="false">Teamprofiel!$D$31</f>
        <v>0.216666666666667</v>
      </c>
      <c r="H12" s="20" t="n">
        <f aca="false">Teamprofiel!$H$31</f>
        <v>0.216666666666667</v>
      </c>
      <c r="I12" s="20" t="n">
        <f aca="false">Teamprofiel!$L$31</f>
        <v>0.216666666666667</v>
      </c>
      <c r="J12" s="20" t="n">
        <f aca="false">Teamprofiel!$P$31</f>
        <v>0.25</v>
      </c>
      <c r="K12" s="20"/>
      <c r="L12" s="20"/>
      <c r="M12" s="20"/>
      <c r="N12" s="21" t="n">
        <f aca="false">AVERAGE(G12:M12)</f>
        <v>0.225</v>
      </c>
      <c r="O12" s="21" t="n">
        <f aca="false">AVERAGE(G12:H12)</f>
        <v>0.216666666666667</v>
      </c>
    </row>
    <row r="13" customFormat="false" ht="15" hidden="false" customHeight="false" outlineLevel="0" collapsed="false">
      <c r="B13" s="15" t="s">
        <v>79</v>
      </c>
      <c r="C13" s="22" t="n">
        <f aca="false">C10/C11</f>
        <v>1.10576923076923</v>
      </c>
      <c r="D13" s="22" t="n">
        <f aca="false">D10/D11</f>
        <v>1.17391304347826</v>
      </c>
      <c r="E13" s="22" t="n">
        <f aca="false">E10/E11</f>
        <v>1.11066666666667</v>
      </c>
      <c r="F13" s="22"/>
      <c r="G13" s="23" t="n">
        <f aca="false">G10/G11</f>
        <v>2.5</v>
      </c>
      <c r="H13" s="23" t="n">
        <f aca="false">H10/H11</f>
        <v>2.5</v>
      </c>
      <c r="I13" s="23" t="n">
        <f aca="false">I10/I11</f>
        <v>4.9</v>
      </c>
      <c r="J13" s="23" t="n">
        <f aca="false">J10/J11</f>
        <v>5.33333333333333</v>
      </c>
      <c r="K13" s="20"/>
      <c r="L13" s="20"/>
      <c r="M13" s="20"/>
      <c r="N13" s="23" t="n">
        <f aca="false">AVERAGE(G13:M13)</f>
        <v>3.80833333333333</v>
      </c>
      <c r="O13" s="21" t="n">
        <f aca="false">AVERAGE(G13:I13)</f>
        <v>3.3</v>
      </c>
      <c r="Q13" s="0" t="n">
        <v>0.916666666666666</v>
      </c>
      <c r="R13" s="0" t="n">
        <v>0.166666666666666</v>
      </c>
    </row>
    <row r="14" customFormat="false" ht="15" hidden="false" customHeight="false" outlineLevel="0" collapsed="false">
      <c r="A14" s="0" t="str">
        <f aca="false">Speluitkomsten!$A$34</f>
        <v>RWS 21-11</v>
      </c>
      <c r="B14" s="19" t="s">
        <v>5</v>
      </c>
      <c r="C14" s="6" t="n">
        <f aca="false">Spelersprofiel!$B$6</f>
        <v>0.767241379310345</v>
      </c>
      <c r="D14" s="6" t="n">
        <f aca="false">Spelersprofiel!$F$6</f>
        <v>0.931034482758621</v>
      </c>
      <c r="E14" s="3" t="n">
        <f aca="false">Spelersprofiel!$K$6</f>
        <v>0.8</v>
      </c>
      <c r="F14" s="6"/>
      <c r="G14" s="20" t="n">
        <f aca="false">Teamprofiel!$B$42</f>
        <v>0.716666666666667</v>
      </c>
      <c r="H14" s="20" t="n">
        <f aca="false">Teamprofiel!$F$42</f>
        <v>0.45</v>
      </c>
      <c r="I14" s="20" t="n">
        <f aca="false">Teamprofiel!$J$42</f>
        <v>0.5</v>
      </c>
      <c r="J14" s="20"/>
      <c r="K14" s="20"/>
      <c r="L14" s="20"/>
      <c r="M14" s="20"/>
      <c r="N14" s="21" t="n">
        <f aca="false">AVERAGE(G14:M14)</f>
        <v>0.555555555555555</v>
      </c>
      <c r="O14" s="21" t="n">
        <f aca="false">AVERAGE(G14:H14)</f>
        <v>0.583333333333333</v>
      </c>
      <c r="Q14" s="0" t="n">
        <v>1</v>
      </c>
      <c r="R14" s="0" t="n">
        <v>0</v>
      </c>
    </row>
    <row r="15" customFormat="false" ht="15" hidden="false" customHeight="false" outlineLevel="0" collapsed="false">
      <c r="B15" s="19" t="s">
        <v>6</v>
      </c>
      <c r="C15" s="6" t="n">
        <f aca="false">Spelersprofiel!$C$6</f>
        <v>0.786206896551724</v>
      </c>
      <c r="D15" s="6" t="n">
        <f aca="false">Spelersprofiel!$G$6</f>
        <v>0.793103448275862</v>
      </c>
      <c r="E15" s="3" t="n">
        <f aca="false">Spelersprofiel!$L$6</f>
        <v>0.788177339901478</v>
      </c>
      <c r="F15" s="6"/>
      <c r="G15" s="20" t="n">
        <f aca="false">Teamprofiel!$C$42</f>
        <v>0.266666666666667</v>
      </c>
      <c r="H15" s="20" t="n">
        <f aca="false">Teamprofiel!$G$42</f>
        <v>0.6</v>
      </c>
      <c r="I15" s="20" t="n">
        <f aca="false">Teamprofiel!$K$42</f>
        <v>0.55</v>
      </c>
      <c r="J15" s="20"/>
      <c r="K15" s="20"/>
      <c r="L15" s="20"/>
      <c r="M15" s="20"/>
      <c r="N15" s="21" t="n">
        <f aca="false">AVERAGE(G15:M15)</f>
        <v>0.472222222222222</v>
      </c>
      <c r="O15" s="21" t="n">
        <f aca="false">AVERAGE(G15:H15)</f>
        <v>0.433333333333333</v>
      </c>
    </row>
    <row r="16" customFormat="false" ht="13.8" hidden="false" customHeight="false" outlineLevel="0" collapsed="false">
      <c r="B16" s="19" t="s">
        <v>72</v>
      </c>
      <c r="C16" s="6" t="n">
        <f aca="false">Spelersprofiel!$D$6</f>
        <v>0.586206896551724</v>
      </c>
      <c r="D16" s="6" t="n">
        <f aca="false">Spelersprofiel!$H$6</f>
        <v>0.310344827586207</v>
      </c>
      <c r="E16" s="3" t="n">
        <f aca="false">Spelersprofiel!$M$6</f>
        <v>0.494252873563218</v>
      </c>
      <c r="F16" s="6"/>
      <c r="G16" s="20" t="n">
        <f aca="false">Teamprofiel!$D$42</f>
        <v>0.35</v>
      </c>
      <c r="H16" s="20" t="n">
        <f aca="false">Teamprofiel!$H$42</f>
        <v>0.55</v>
      </c>
      <c r="I16" s="20" t="n">
        <f aca="false">Teamprofiel!$L$42</f>
        <v>0.516666666666667</v>
      </c>
      <c r="J16" s="20"/>
      <c r="K16" s="20"/>
      <c r="L16" s="20"/>
      <c r="M16" s="20"/>
      <c r="N16" s="21" t="n">
        <f aca="false">AVERAGE(G16:M16)</f>
        <v>0.472222222222222</v>
      </c>
      <c r="O16" s="21" t="n">
        <f aca="false">AVERAGE(G16:H16)</f>
        <v>0.45</v>
      </c>
    </row>
    <row r="17" customFormat="false" ht="15" hidden="false" customHeight="false" outlineLevel="0" collapsed="false">
      <c r="B17" s="15" t="s">
        <v>79</v>
      </c>
      <c r="C17" s="22" t="n">
        <f aca="false">C14/C15</f>
        <v>0.975877192982457</v>
      </c>
      <c r="D17" s="22" t="n">
        <f aca="false">D14/D15</f>
        <v>1.17391304347826</v>
      </c>
      <c r="E17" s="22" t="n">
        <f aca="false">E14/E15</f>
        <v>1.015</v>
      </c>
      <c r="F17" s="22"/>
      <c r="G17" s="23" t="n">
        <f aca="false">G14/G15</f>
        <v>2.6875</v>
      </c>
      <c r="H17" s="23" t="n">
        <f aca="false">H14/H15</f>
        <v>0.75</v>
      </c>
      <c r="I17" s="23" t="n">
        <f aca="false">I14/I15</f>
        <v>0.909090909090909</v>
      </c>
      <c r="J17" s="20"/>
      <c r="K17" s="20"/>
      <c r="L17" s="20"/>
      <c r="M17" s="20"/>
      <c r="N17" s="23" t="n">
        <f aca="false">AVERAGE(G17:M17)</f>
        <v>1.44886363636364</v>
      </c>
      <c r="O17" s="21" t="n">
        <f aca="false">AVERAGE(G17:H17)</f>
        <v>1.71875</v>
      </c>
    </row>
    <row r="18" customFormat="false" ht="15" hidden="false" customHeight="false" outlineLevel="0" collapsed="false">
      <c r="A18" s="0" t="str">
        <f aca="false">Speluitkomsten!$A$45</f>
        <v>RWS 18-12</v>
      </c>
      <c r="B18" s="19" t="s">
        <v>5</v>
      </c>
      <c r="C18" s="6" t="n">
        <f aca="false">Spelersprofiel!$B$7</f>
        <v>0.853448275862069</v>
      </c>
      <c r="D18" s="6" t="n">
        <f aca="false">Spelersprofiel!$F$7</f>
        <v>1</v>
      </c>
      <c r="E18" s="3" t="n">
        <f aca="false">Spelersprofiel!$K$7</f>
        <v>0.882758620689655</v>
      </c>
      <c r="F18" s="6"/>
      <c r="G18" s="20" t="n">
        <f aca="false">Teamprofiel!$B$53</f>
        <v>0.566666666666667</v>
      </c>
      <c r="H18" s="20" t="n">
        <f aca="false">Teamprofiel!$F$53</f>
        <v>0.583333333333333</v>
      </c>
      <c r="I18" s="20" t="n">
        <f aca="false">Teamprofiel!$J$53</f>
        <v>0.6</v>
      </c>
      <c r="J18" s="20" t="n">
        <f aca="false">Teamprofiel!$N$53</f>
        <v>0.65</v>
      </c>
      <c r="K18" s="20" t="n">
        <f aca="false">Teamprofiel!$R$53</f>
        <v>0.65</v>
      </c>
      <c r="L18" s="20" t="n">
        <f aca="false">Teamprofiel!$V$53</f>
        <v>0.7</v>
      </c>
      <c r="M18" s="20" t="n">
        <f aca="false">Teamprofiel!$Z$53</f>
        <v>0.783333333333333</v>
      </c>
      <c r="N18" s="21" t="n">
        <f aca="false">AVERAGE(G18:M18)</f>
        <v>0.647619047619047</v>
      </c>
      <c r="O18" s="21" t="n">
        <f aca="false">AVERAGE(G18:L18)</f>
        <v>0.625</v>
      </c>
    </row>
    <row r="19" customFormat="false" ht="15" hidden="false" customHeight="false" outlineLevel="0" collapsed="false">
      <c r="B19" s="19" t="s">
        <v>6</v>
      </c>
      <c r="C19" s="6" t="n">
        <f aca="false">Spelersprofiel!$C$7</f>
        <v>0.586206896551724</v>
      </c>
      <c r="D19" s="6" t="n">
        <f aca="false">Spelersprofiel!$G$7</f>
        <v>0.827586206896552</v>
      </c>
      <c r="E19" s="3" t="n">
        <f aca="false">Spelersprofiel!$L$7</f>
        <v>0.655172413793103</v>
      </c>
      <c r="F19" s="6"/>
      <c r="G19" s="20" t="n">
        <f aca="false">Teamprofiel!$C$53</f>
        <v>0.466666666666667</v>
      </c>
      <c r="H19" s="20" t="n">
        <f aca="false">Teamprofiel!$G$53</f>
        <v>0.483333333333333</v>
      </c>
      <c r="I19" s="20" t="n">
        <f aca="false">Teamprofiel!$K$53</f>
        <v>0.5</v>
      </c>
      <c r="J19" s="20" t="n">
        <f aca="false">Teamprofiel!$O$53</f>
        <v>0.45</v>
      </c>
      <c r="K19" s="20" t="n">
        <f aca="false">Teamprofiel!$S$53</f>
        <v>0.45</v>
      </c>
      <c r="L19" s="20" t="n">
        <f aca="false">Teamprofiel!$W$53</f>
        <v>0.4</v>
      </c>
      <c r="M19" s="20" t="n">
        <f aca="false">Teamprofiel!$AA$53</f>
        <v>0.283333333333333</v>
      </c>
      <c r="N19" s="21" t="n">
        <f aca="false">AVERAGE(G19:M19)</f>
        <v>0.433333333333333</v>
      </c>
      <c r="O19" s="21" t="n">
        <f aca="false">AVERAGE(G19:L19)</f>
        <v>0.458333333333333</v>
      </c>
    </row>
    <row r="20" customFormat="false" ht="13.8" hidden="false" customHeight="false" outlineLevel="0" collapsed="false">
      <c r="B20" s="19" t="s">
        <v>72</v>
      </c>
      <c r="C20" s="6" t="n">
        <f aca="false">Spelersprofiel!$D$7</f>
        <v>0.413793103448276</v>
      </c>
      <c r="D20" s="6" t="n">
        <f aca="false">Spelersprofiel!$H$7</f>
        <v>0.517241379310345</v>
      </c>
      <c r="E20" s="3" t="n">
        <f aca="false">Spelersprofiel!$M$7</f>
        <v>0.448275862068966</v>
      </c>
      <c r="F20" s="6"/>
      <c r="G20" s="20" t="n">
        <f aca="false">Teamprofiel!$D$53</f>
        <v>0.433333333333333</v>
      </c>
      <c r="H20" s="20" t="n">
        <f aca="false">Teamprofiel!$H$53</f>
        <v>0.4</v>
      </c>
      <c r="I20" s="20" t="n">
        <f aca="false">Teamprofiel!$L$53</f>
        <v>0.4</v>
      </c>
      <c r="J20" s="20" t="n">
        <f aca="false">Teamprofiel!$P$53</f>
        <v>0.333333333333333</v>
      </c>
      <c r="K20" s="20" t="n">
        <f aca="false">Teamprofiel!$T$53</f>
        <v>0.333333333333333</v>
      </c>
      <c r="L20" s="20" t="n">
        <f aca="false">Teamprofiel!$X$53</f>
        <v>0.3</v>
      </c>
      <c r="M20" s="20" t="n">
        <f aca="false">Teamprofiel!$AB$53</f>
        <v>0.233333333333333</v>
      </c>
      <c r="N20" s="21" t="n">
        <f aca="false">AVERAGE(G20:M20)</f>
        <v>0.347619047619048</v>
      </c>
      <c r="O20" s="21" t="n">
        <f aca="false">AVERAGE(G20:H20)</f>
        <v>0.416666666666667</v>
      </c>
    </row>
    <row r="21" customFormat="false" ht="15" hidden="false" customHeight="false" outlineLevel="0" collapsed="false">
      <c r="B21" s="15" t="s">
        <v>79</v>
      </c>
      <c r="C21" s="22" t="n">
        <f aca="false">C18/C19</f>
        <v>1.45588235294118</v>
      </c>
      <c r="D21" s="22" t="n">
        <f aca="false">D18/D19</f>
        <v>1.20833333333333</v>
      </c>
      <c r="E21" s="22" t="n">
        <f aca="false">E18/E19</f>
        <v>1.34736842105263</v>
      </c>
      <c r="F21" s="22"/>
      <c r="G21" s="23" t="n">
        <f aca="false">G18/G19</f>
        <v>1.21428571428571</v>
      </c>
      <c r="H21" s="23" t="n">
        <f aca="false">H18/H19</f>
        <v>1.20689655172414</v>
      </c>
      <c r="I21" s="23" t="n">
        <f aca="false">I18/I19</f>
        <v>1.2</v>
      </c>
      <c r="J21" s="23" t="n">
        <f aca="false">J18/J19</f>
        <v>1.44444444444444</v>
      </c>
      <c r="K21" s="23" t="n">
        <f aca="false">K18/K19</f>
        <v>1.44444444444444</v>
      </c>
      <c r="L21" s="23" t="n">
        <f aca="false">L18/L19</f>
        <v>1.75</v>
      </c>
      <c r="M21" s="23" t="n">
        <f aca="false">M18/M19</f>
        <v>2.76470588235294</v>
      </c>
      <c r="N21" s="23" t="n">
        <f aca="false">AVERAGE(G21:M21)</f>
        <v>1.57496814817881</v>
      </c>
      <c r="O21" s="21" t="n">
        <f aca="false">AVERAGE(G21:L21)</f>
        <v>1.37667852581646</v>
      </c>
    </row>
    <row r="22" customFormat="false" ht="15" hidden="false" customHeight="false" outlineLevel="0" collapsed="false">
      <c r="A22" s="0" t="str">
        <f aca="false">Speluitkomsten!$A$56</f>
        <v>TopTech</v>
      </c>
      <c r="B22" s="19" t="s">
        <v>5</v>
      </c>
      <c r="C22" s="6" t="n">
        <f aca="false">Spelersprofiel!$B$8</f>
        <v>0.801724137931035</v>
      </c>
      <c r="D22" s="6" t="n">
        <f aca="false">Spelersprofiel!$F$8</f>
        <v>0.793103448275862</v>
      </c>
      <c r="E22" s="3" t="n">
        <f aca="false">Spelersprofiel!$K$8</f>
        <v>0.8</v>
      </c>
      <c r="F22" s="6"/>
      <c r="G22" s="20" t="n">
        <f aca="false">Teamprofiel!$B$64</f>
        <v>0.75</v>
      </c>
      <c r="H22" s="20" t="n">
        <f aca="false">Teamprofiel!$F$64</f>
        <v>0.766666666666667</v>
      </c>
      <c r="I22" s="20" t="n">
        <f aca="false">Teamprofiel!$J$64</f>
        <v>0.8</v>
      </c>
      <c r="J22" s="20" t="n">
        <f aca="false">Teamprofiel!$N$64</f>
        <v>0.883333333333333</v>
      </c>
      <c r="K22" s="20"/>
      <c r="L22" s="20"/>
      <c r="M22" s="20"/>
      <c r="N22" s="21" t="n">
        <f aca="false">AVERAGE(G22:M22)</f>
        <v>0.8</v>
      </c>
      <c r="O22" s="21" t="n">
        <f aca="false">AVERAGE(G22:I22)</f>
        <v>0.772222222222222</v>
      </c>
    </row>
    <row r="23" customFormat="false" ht="13.8" hidden="false" customHeight="false" outlineLevel="0" collapsed="false">
      <c r="B23" s="19" t="s">
        <v>6</v>
      </c>
      <c r="C23" s="6" t="n">
        <f aca="false">Spelersprofiel!$C$8</f>
        <v>0.63448275862069</v>
      </c>
      <c r="D23" s="6" t="n">
        <f aca="false">Spelersprofiel!$G$8</f>
        <v>0.862068965517241</v>
      </c>
      <c r="E23" s="3" t="n">
        <f aca="false">Spelersprofiel!$L$8</f>
        <v>0.699507389162562</v>
      </c>
      <c r="F23" s="6"/>
      <c r="G23" s="20" t="n">
        <f aca="false">Teamprofiel!$C$64</f>
        <v>0.25</v>
      </c>
      <c r="H23" s="20" t="n">
        <f aca="false">Teamprofiel!$G$64</f>
        <v>0.266666666666667</v>
      </c>
      <c r="I23" s="20" t="n">
        <f aca="false">Teamprofiel!$K$64</f>
        <v>0.25</v>
      </c>
      <c r="J23" s="20" t="n">
        <f aca="false">Teamprofiel!$O$64</f>
        <v>0.133333333333333</v>
      </c>
      <c r="K23" s="20"/>
      <c r="L23" s="20"/>
      <c r="M23" s="20"/>
      <c r="N23" s="21" t="n">
        <f aca="false">AVERAGE(G23:M23)</f>
        <v>0.225</v>
      </c>
      <c r="O23" s="21" t="n">
        <f aca="false">AVERAGE(G23:I23)</f>
        <v>0.255555555555555</v>
      </c>
    </row>
    <row r="24" customFormat="false" ht="13.8" hidden="false" customHeight="false" outlineLevel="0" collapsed="false">
      <c r="B24" s="19" t="s">
        <v>72</v>
      </c>
      <c r="C24" s="6" t="n">
        <f aca="false">Spelersprofiel!$D$8</f>
        <v>0.517241379310345</v>
      </c>
      <c r="D24" s="6" t="n">
        <f aca="false">Spelersprofiel!$H$8</f>
        <v>0.172413793103448</v>
      </c>
      <c r="E24" s="3" t="n">
        <f aca="false">Spelersprofiel!$M$8</f>
        <v>0.402298850574713</v>
      </c>
      <c r="F24" s="6"/>
      <c r="G24" s="20" t="n">
        <f aca="false">Teamprofiel!$D$64</f>
        <v>0.266666666666667</v>
      </c>
      <c r="H24" s="20" t="n">
        <f aca="false">Teamprofiel!$H$64</f>
        <v>0.266666666666667</v>
      </c>
      <c r="I24" s="20" t="n">
        <f aca="false">Teamprofiel!$L$64</f>
        <v>0.216666666666667</v>
      </c>
      <c r="J24" s="20" t="n">
        <f aca="false">Teamprofiel!$P$64</f>
        <v>0.15</v>
      </c>
      <c r="K24" s="20"/>
      <c r="L24" s="20"/>
      <c r="M24" s="20"/>
      <c r="N24" s="21" t="n">
        <f aca="false">AVERAGE(G24:M24)</f>
        <v>0.225</v>
      </c>
      <c r="O24" s="21" t="n">
        <f aca="false">AVERAGE(G24:H24)</f>
        <v>0.266666666666667</v>
      </c>
    </row>
    <row r="25" customFormat="false" ht="13.8" hidden="false" customHeight="false" outlineLevel="0" collapsed="false">
      <c r="B25" s="15" t="s">
        <v>79</v>
      </c>
      <c r="C25" s="22" t="n">
        <f aca="false">C22/C23</f>
        <v>1.26358695652174</v>
      </c>
      <c r="D25" s="22" t="n">
        <f aca="false">D22/D23</f>
        <v>0.92</v>
      </c>
      <c r="E25" s="22" t="n">
        <f aca="false">E22/E23</f>
        <v>1.14366197183099</v>
      </c>
      <c r="F25" s="22"/>
      <c r="G25" s="23" t="n">
        <f aca="false">G22/G23</f>
        <v>3</v>
      </c>
      <c r="H25" s="23" t="n">
        <f aca="false">H22/H23</f>
        <v>2.875</v>
      </c>
      <c r="I25" s="23" t="n">
        <f aca="false">I22/I23</f>
        <v>3.2</v>
      </c>
      <c r="J25" s="23" t="n">
        <f aca="false">J22/J23</f>
        <v>6.625</v>
      </c>
      <c r="K25" s="20"/>
      <c r="L25" s="20"/>
      <c r="M25" s="20"/>
      <c r="N25" s="23" t="n">
        <f aca="false">AVERAGE(G25:M25)</f>
        <v>3.925</v>
      </c>
      <c r="O25" s="21" t="n">
        <f aca="false">AVERAGE(G25:I25)</f>
        <v>3.025</v>
      </c>
    </row>
    <row r="26" customFormat="false" ht="13.8" hidden="false" customHeight="false" outlineLevel="0" collapsed="false">
      <c r="A26" s="0" t="str">
        <f aca="false">Speluitkomsten!$A$67</f>
        <v>BdeBont</v>
      </c>
      <c r="B26" s="19" t="s">
        <v>5</v>
      </c>
      <c r="C26" s="6" t="n">
        <f aca="false">Spelersprofiel!$B$9</f>
        <v>0.801724137931035</v>
      </c>
      <c r="D26" s="6" t="n">
        <f aca="false">Spelersprofiel!$F$9</f>
        <v>0.793103448275862</v>
      </c>
      <c r="E26" s="3" t="n">
        <f aca="false">Spelersprofiel!$K$9</f>
        <v>0.8</v>
      </c>
      <c r="F26" s="6"/>
      <c r="G26" s="20" t="n">
        <f aca="false">Teamprofiel!$B$75</f>
        <v>0.85</v>
      </c>
      <c r="H26" s="20" t="n">
        <f aca="false">Teamprofiel!$F$75</f>
        <v>0.733333333333333</v>
      </c>
      <c r="I26" s="20" t="n">
        <f aca="false">Teamprofiel!$J$75</f>
        <v>0.733333333333333</v>
      </c>
      <c r="J26" s="20" t="n">
        <f aca="false">Teamprofiel!$N$75</f>
        <v>0.716666666666667</v>
      </c>
      <c r="K26" s="20"/>
      <c r="L26" s="20"/>
      <c r="M26" s="20"/>
      <c r="N26" s="21" t="n">
        <f aca="false">AVERAGE(G26:M26)</f>
        <v>0.758333333333333</v>
      </c>
      <c r="O26" s="21" t="n">
        <f aca="false">AVERAGE(G26:I26)</f>
        <v>0.772222222222222</v>
      </c>
    </row>
    <row r="27" customFormat="false" ht="13.8" hidden="false" customHeight="false" outlineLevel="0" collapsed="false">
      <c r="B27" s="19" t="s">
        <v>6</v>
      </c>
      <c r="C27" s="6" t="n">
        <f aca="false">Spelersprofiel!$C$9</f>
        <v>0.786206896551724</v>
      </c>
      <c r="D27" s="6" t="n">
        <f aca="false">Spelersprofiel!$G$9</f>
        <v>0.758620689655172</v>
      </c>
      <c r="E27" s="3" t="n">
        <f aca="false">Spelersprofiel!$L$9</f>
        <v>0.77832512315271</v>
      </c>
      <c r="F27" s="6"/>
      <c r="G27" s="20" t="n">
        <f aca="false">Teamprofiel!$C$75</f>
        <v>0.2</v>
      </c>
      <c r="H27" s="20" t="n">
        <f aca="false">Teamprofiel!$G$75</f>
        <v>0.333333333333333</v>
      </c>
      <c r="I27" s="20" t="n">
        <f aca="false">Teamprofiel!$K$75</f>
        <v>0.283333333333333</v>
      </c>
      <c r="J27" s="20" t="n">
        <f aca="false">Teamprofiel!$O$75</f>
        <v>0.316666666666667</v>
      </c>
      <c r="K27" s="20"/>
      <c r="L27" s="20"/>
      <c r="M27" s="20"/>
      <c r="N27" s="21" t="n">
        <f aca="false">AVERAGE(G27:M27)</f>
        <v>0.283333333333333</v>
      </c>
      <c r="O27" s="21" t="n">
        <f aca="false">AVERAGE(G27:I27)</f>
        <v>0.272222222222222</v>
      </c>
    </row>
    <row r="28" customFormat="false" ht="13.8" hidden="false" customHeight="false" outlineLevel="0" collapsed="false">
      <c r="B28" s="19" t="s">
        <v>72</v>
      </c>
      <c r="C28" s="6" t="n">
        <f aca="false">Spelersprofiel!$D$9</f>
        <v>0.448275862068966</v>
      </c>
      <c r="D28" s="6" t="n">
        <f aca="false">Spelersprofiel!$H$9</f>
        <v>0.172413793103448</v>
      </c>
      <c r="E28" s="3" t="n">
        <f aca="false">Spelersprofiel!$M$9</f>
        <v>0.35632183908046</v>
      </c>
      <c r="F28" s="6"/>
      <c r="G28" s="20" t="n">
        <f aca="false">Teamprofiel!$D$75</f>
        <v>0.183333333333333</v>
      </c>
      <c r="H28" s="20" t="n">
        <f aca="false">Teamprofiel!$H$75</f>
        <v>0.333333333333333</v>
      </c>
      <c r="I28" s="20" t="n">
        <f aca="false">Teamprofiel!$L$75</f>
        <v>0.35</v>
      </c>
      <c r="J28" s="20" t="n">
        <f aca="false">Teamprofiel!$P$75</f>
        <v>0.366666666666667</v>
      </c>
      <c r="K28" s="20"/>
      <c r="L28" s="20"/>
      <c r="M28" s="20"/>
      <c r="N28" s="21" t="n">
        <f aca="false">AVERAGE(G28:M28)</f>
        <v>0.308333333333333</v>
      </c>
      <c r="O28" s="21" t="n">
        <f aca="false">AVERAGE(G28:H28)</f>
        <v>0.258333333333333</v>
      </c>
    </row>
    <row r="29" customFormat="false" ht="15" hidden="false" customHeight="false" outlineLevel="0" collapsed="false">
      <c r="B29" s="15" t="s">
        <v>79</v>
      </c>
      <c r="C29" s="22" t="n">
        <f aca="false">C26/C27</f>
        <v>1.01973684210526</v>
      </c>
      <c r="D29" s="22" t="n">
        <f aca="false">D26/D27</f>
        <v>1.04545454545455</v>
      </c>
      <c r="E29" s="22" t="n">
        <f aca="false">E26/E27</f>
        <v>1.02784810126582</v>
      </c>
      <c r="F29" s="22"/>
      <c r="G29" s="23" t="n">
        <f aca="false">G26/G27</f>
        <v>4.25</v>
      </c>
      <c r="H29" s="23" t="n">
        <f aca="false">H26/H27</f>
        <v>2.2</v>
      </c>
      <c r="I29" s="23" t="n">
        <f aca="false">I26/I27</f>
        <v>2.58823529411765</v>
      </c>
      <c r="J29" s="23" t="n">
        <f aca="false">J26/J27</f>
        <v>2.26315789473684</v>
      </c>
      <c r="K29" s="20"/>
      <c r="L29" s="20"/>
      <c r="M29" s="20"/>
      <c r="N29" s="23" t="n">
        <f aca="false">AVERAGE(G29:M29)</f>
        <v>2.82534829721362</v>
      </c>
      <c r="O29" s="21" t="n">
        <f aca="false">AVERAGE(G29:I29)</f>
        <v>3.01274509803922</v>
      </c>
    </row>
    <row r="51" customFormat="false" ht="15" hidden="false" customHeight="false" outlineLevel="0" collapsed="false">
      <c r="W51" s="0" t="s">
        <v>80</v>
      </c>
    </row>
    <row r="52" customFormat="false" ht="15" hidden="false" customHeight="false" outlineLevel="0" collapsed="false">
      <c r="Q52" s="0" t="s">
        <v>81</v>
      </c>
    </row>
    <row r="53" customFormat="false" ht="15" hidden="false" customHeight="false" outlineLevel="0" collapsed="false">
      <c r="R53" s="0" t="s">
        <v>82</v>
      </c>
    </row>
    <row r="55" customFormat="false" ht="15" hidden="false" customHeight="false" outlineLevel="0" collapsed="false">
      <c r="R55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1376518218623"/>
    <col collapsed="false" hidden="false" max="1025" min="2" style="0" width="8.85425101214575"/>
  </cols>
  <sheetData>
    <row r="1" customFormat="false" ht="21" hidden="false" customHeight="false" outlineLevel="0" collapsed="false">
      <c r="A1" s="1" t="s">
        <v>0</v>
      </c>
      <c r="B1" s="2" t="s">
        <v>1</v>
      </c>
      <c r="J1" s="2" t="s">
        <v>2</v>
      </c>
      <c r="R1" s="2" t="s">
        <v>3</v>
      </c>
      <c r="Z1" s="2"/>
      <c r="AH1" s="0" t="s">
        <v>61</v>
      </c>
      <c r="AP1" s="2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J2" s="2" t="s">
        <v>5</v>
      </c>
      <c r="K2" s="2" t="s">
        <v>6</v>
      </c>
      <c r="L2" s="2" t="s">
        <v>84</v>
      </c>
      <c r="M2" s="2" t="s">
        <v>85</v>
      </c>
      <c r="N2" s="2" t="s">
        <v>86</v>
      </c>
      <c r="O2" s="2" t="s">
        <v>87</v>
      </c>
      <c r="P2" s="2" t="s">
        <v>88</v>
      </c>
      <c r="R2" s="2" t="s">
        <v>5</v>
      </c>
      <c r="S2" s="2" t="s">
        <v>6</v>
      </c>
      <c r="T2" s="2" t="s">
        <v>84</v>
      </c>
      <c r="U2" s="2" t="s">
        <v>85</v>
      </c>
      <c r="V2" s="2" t="s">
        <v>86</v>
      </c>
      <c r="W2" s="2" t="s">
        <v>87</v>
      </c>
      <c r="X2" s="2" t="s">
        <v>88</v>
      </c>
      <c r="Z2" s="2"/>
      <c r="AA2" s="2"/>
      <c r="AB2" s="2"/>
      <c r="AC2" s="2"/>
      <c r="AD2" s="2"/>
      <c r="AE2" s="2"/>
      <c r="AF2" s="2"/>
      <c r="AH2" s="0" t="s">
        <v>5</v>
      </c>
      <c r="AI2" s="0" t="s">
        <v>6</v>
      </c>
      <c r="AJ2" s="2"/>
      <c r="AK2" s="2"/>
      <c r="AL2" s="2"/>
      <c r="AM2" s="2"/>
      <c r="AN2" s="2"/>
      <c r="AP2" s="2"/>
      <c r="AQ2" s="2"/>
      <c r="AR2" s="2"/>
      <c r="AS2" s="2"/>
      <c r="AT2" s="2"/>
      <c r="AU2" s="2"/>
      <c r="AV2" s="2"/>
      <c r="AY2" s="2"/>
      <c r="AZ2" s="2"/>
    </row>
    <row r="3" customFormat="false" ht="15" hidden="false" customHeight="false" outlineLevel="0" collapsed="false">
      <c r="A3" s="0" t="s">
        <v>7</v>
      </c>
      <c r="B3" s="7" t="n">
        <v>0.75</v>
      </c>
      <c r="C3" s="7" t="n">
        <v>0.25</v>
      </c>
      <c r="D3" s="7" t="n">
        <f aca="false">1/(C3/B3+0.5)</f>
        <v>1.2</v>
      </c>
      <c r="E3" s="7" t="n">
        <f aca="false">2/(C3/B3+2)</f>
        <v>0.857142857142857</v>
      </c>
      <c r="F3" s="7" t="n">
        <f aca="false">SQRT(B3^2+C3^2)</f>
        <v>0.790569415042095</v>
      </c>
      <c r="G3" s="7" t="n">
        <f aca="false">IFERROR(MIN(SQRT(D3^2+(-0.5*D3+1)^2),SQRT(E3^2+(-2*E3+2)^2)),1)</f>
        <v>0.903507902905251</v>
      </c>
      <c r="H3" s="7" t="n">
        <f aca="false">F3/G3</f>
        <v>0.875</v>
      </c>
      <c r="J3" s="7" t="n">
        <v>0.75</v>
      </c>
      <c r="K3" s="7" t="n">
        <v>0.25</v>
      </c>
      <c r="L3" s="7" t="n">
        <f aca="false">1/(K3/J3+0.5)</f>
        <v>1.2</v>
      </c>
      <c r="M3" s="7" t="n">
        <f aca="false">2/(K3/J3+2)</f>
        <v>0.857142857142857</v>
      </c>
      <c r="N3" s="7" t="n">
        <f aca="false">SQRT(J3^2+K3^2)</f>
        <v>0.790569415042095</v>
      </c>
      <c r="O3" s="7" t="n">
        <f aca="false">IFERROR(MIN(SQRT(L3^2+(-0.5*L3+1)^2),SQRT(M3^2+(-2*M3+2)^2)),1)</f>
        <v>0.903507902905251</v>
      </c>
      <c r="P3" s="7" t="n">
        <f aca="false">N3/O3</f>
        <v>0.875</v>
      </c>
      <c r="Q3" s="7"/>
      <c r="R3" s="7" t="n">
        <v>0.75</v>
      </c>
      <c r="S3" s="7" t="n">
        <v>0.25</v>
      </c>
      <c r="T3" s="7" t="n">
        <f aca="false">1/(S3/R3+0.5)</f>
        <v>1.2</v>
      </c>
      <c r="U3" s="7" t="n">
        <f aca="false">2/(S3/R3+2)</f>
        <v>0.857142857142857</v>
      </c>
      <c r="V3" s="7" t="n">
        <f aca="false">SQRT(R3^2+S3^2)</f>
        <v>0.790569415042095</v>
      </c>
      <c r="W3" s="7" t="n">
        <f aca="false">IFERROR(MIN(SQRT(T3^2+(-0.5*T3+1)^2),SQRT(U3^2+(-2*U3+2)^2)),1)</f>
        <v>0.903507902905251</v>
      </c>
      <c r="X3" s="7" t="n">
        <f aca="false">V3/W3</f>
        <v>0.875</v>
      </c>
      <c r="Y3" s="7"/>
      <c r="Z3" s="7"/>
      <c r="AA3" s="7"/>
      <c r="AB3" s="7"/>
      <c r="AC3" s="7"/>
      <c r="AD3" s="7"/>
      <c r="AE3" s="7"/>
      <c r="AF3" s="7"/>
      <c r="AG3" s="7"/>
      <c r="AH3" s="0" t="n">
        <v>0</v>
      </c>
      <c r="AI3" s="0" t="n">
        <v>1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</row>
    <row r="4" customFormat="false" ht="15" hidden="false" customHeight="false" outlineLevel="0" collapsed="false">
      <c r="A4" s="0" t="s">
        <v>8</v>
      </c>
      <c r="B4" s="7" t="n">
        <v>0.833333333333333</v>
      </c>
      <c r="C4" s="7" t="n">
        <v>0.0833333333333333</v>
      </c>
      <c r="D4" s="7" t="n">
        <f aca="false">1/(C4/B4+0.5)</f>
        <v>1.66666666666667</v>
      </c>
      <c r="E4" s="7" t="n">
        <f aca="false">2/(C4/B4+2)</f>
        <v>0.952380952380952</v>
      </c>
      <c r="F4" s="7" t="n">
        <f aca="false">SQRT(B4^2+C4^2)</f>
        <v>0.837489635093407</v>
      </c>
      <c r="G4" s="7" t="n">
        <f aca="false">IFERROR(MIN(SQRT(D4^2+(-0.5*D4+1)^2),SQRT(E4^2+(-2*E4+2)^2)),1)</f>
        <v>0.957131011535323</v>
      </c>
      <c r="H4" s="7" t="n">
        <f aca="false">F4/G4</f>
        <v>0.875</v>
      </c>
      <c r="J4" s="7" t="n">
        <v>0.833333333333333</v>
      </c>
      <c r="K4" s="7" t="n">
        <v>0.0833333333333333</v>
      </c>
      <c r="L4" s="7" t="n">
        <f aca="false">1/(K4/J4+0.5)</f>
        <v>1.66666666666667</v>
      </c>
      <c r="M4" s="7" t="n">
        <f aca="false">2/(K4/J4+2)</f>
        <v>0.952380952380952</v>
      </c>
      <c r="N4" s="7" t="n">
        <f aca="false">SQRT(J4^2+K4^2)</f>
        <v>0.837489635093407</v>
      </c>
      <c r="O4" s="7" t="n">
        <f aca="false">IFERROR(MIN(SQRT(L4^2+(-0.5*L4+1)^2),SQRT(M4^2+(-2*M4+2)^2)),1)</f>
        <v>0.957131011535323</v>
      </c>
      <c r="P4" s="7" t="n">
        <f aca="false">N4/O4</f>
        <v>0.875</v>
      </c>
      <c r="Q4" s="7"/>
      <c r="R4" s="7" t="n">
        <v>1</v>
      </c>
      <c r="S4" s="7" t="n">
        <v>0</v>
      </c>
      <c r="T4" s="7" t="n">
        <f aca="false">1/(S4/R4+0.5)</f>
        <v>2</v>
      </c>
      <c r="U4" s="7" t="n">
        <f aca="false">2/(S4/R4+2)</f>
        <v>1</v>
      </c>
      <c r="V4" s="7" t="n">
        <f aca="false">SQRT(R4^2+S4^2)</f>
        <v>1</v>
      </c>
      <c r="W4" s="7" t="n">
        <f aca="false">IFERROR(MIN(SQRT(T4^2+(-0.5*T4+1)^2),SQRT(U4^2+(-2*U4+2)^2)),1)</f>
        <v>1</v>
      </c>
      <c r="X4" s="7" t="n">
        <f aca="false">V4/W4</f>
        <v>1</v>
      </c>
      <c r="Y4" s="7"/>
      <c r="Z4" s="7"/>
      <c r="AA4" s="7"/>
      <c r="AB4" s="7"/>
      <c r="AC4" s="7"/>
      <c r="AD4" s="7"/>
      <c r="AE4" s="7"/>
      <c r="AF4" s="7"/>
      <c r="AG4" s="7"/>
      <c r="AH4" s="0" t="n">
        <v>0.166666666666666</v>
      </c>
      <c r="AI4" s="0" t="n">
        <v>0.916666666666666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customFormat="false" ht="15" hidden="false" customHeight="false" outlineLevel="0" collapsed="false">
      <c r="A5" s="0" t="s">
        <v>9</v>
      </c>
      <c r="B5" s="7" t="n">
        <v>0.416666666666666</v>
      </c>
      <c r="C5" s="7" t="n">
        <v>0.666666666666666</v>
      </c>
      <c r="D5" s="7" t="n">
        <f aca="false">1/(C5/B5+0.5)</f>
        <v>0.476190476190476</v>
      </c>
      <c r="E5" s="7" t="n">
        <f aca="false">2/(C5/B5+2)</f>
        <v>0.555555555555555</v>
      </c>
      <c r="F5" s="7" t="n">
        <f aca="false">SQRT(B5^2+C5^2)</f>
        <v>0.786165094338049</v>
      </c>
      <c r="G5" s="7" t="n">
        <f aca="false">IFERROR(MIN(SQRT(D5^2+(-0.5*D5+1)^2),SQRT(E5^2+(-2*E5+2)^2)),1)</f>
        <v>0.8984743935292</v>
      </c>
      <c r="H5" s="7" t="n">
        <f aca="false">F5/G5</f>
        <v>0.874999999999999</v>
      </c>
      <c r="J5" s="7" t="n">
        <v>0.833333333333333</v>
      </c>
      <c r="K5" s="7" t="n">
        <v>0.0833333333333333</v>
      </c>
      <c r="L5" s="7" t="n">
        <f aca="false">1/(K5/J5+0.5)</f>
        <v>1.66666666666667</v>
      </c>
      <c r="M5" s="7" t="n">
        <f aca="false">2/(K5/J5+2)</f>
        <v>0.952380952380952</v>
      </c>
      <c r="N5" s="7" t="n">
        <f aca="false">SQRT(J5^2+K5^2)</f>
        <v>0.837489635093407</v>
      </c>
      <c r="O5" s="7" t="n">
        <f aca="false">IFERROR(MIN(SQRT(L5^2+(-0.5*L5+1)^2),SQRT(M5^2+(-2*M5+2)^2)),1)</f>
        <v>0.957131011535323</v>
      </c>
      <c r="P5" s="7" t="n">
        <f aca="false">N5/O5</f>
        <v>0.875</v>
      </c>
      <c r="Q5" s="7"/>
      <c r="R5" s="7" t="n">
        <v>0.833333333333333</v>
      </c>
      <c r="S5" s="7" t="n">
        <v>0.0833333333333333</v>
      </c>
      <c r="T5" s="7" t="n">
        <f aca="false">1/(S5/R5+0.5)</f>
        <v>1.66666666666667</v>
      </c>
      <c r="U5" s="7" t="n">
        <f aca="false">2/(S5/R5+2)</f>
        <v>0.952380952380952</v>
      </c>
      <c r="V5" s="7" t="n">
        <f aca="false">SQRT(R5^2+S5^2)</f>
        <v>0.837489635093407</v>
      </c>
      <c r="W5" s="7" t="n">
        <f aca="false">IFERROR(MIN(SQRT(T5^2+(-0.5*T5+1)^2),SQRT(U5^2+(-2*U5+2)^2)),1)</f>
        <v>0.957131011535323</v>
      </c>
      <c r="X5" s="7" t="n">
        <f aca="false">V5/W5</f>
        <v>0.875</v>
      </c>
      <c r="Y5" s="7"/>
      <c r="Z5" s="7"/>
      <c r="AA5" s="7"/>
      <c r="AB5" s="7"/>
      <c r="AC5" s="7"/>
      <c r="AD5" s="7"/>
      <c r="AE5" s="7"/>
      <c r="AF5" s="7"/>
      <c r="AG5" s="7"/>
      <c r="AH5" s="0" t="n">
        <v>0.333333333333333</v>
      </c>
      <c r="AI5" s="0" t="n">
        <v>0.833333333333333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</row>
    <row r="6" customFormat="false" ht="15" hidden="false" customHeight="false" outlineLevel="0" collapsed="false">
      <c r="A6" s="0" t="s">
        <v>10</v>
      </c>
      <c r="B6" s="7" t="n">
        <v>0.666666666666666</v>
      </c>
      <c r="C6" s="7" t="n">
        <v>0.166666666666666</v>
      </c>
      <c r="D6" s="7" t="n">
        <f aca="false">1/(C6/B6+0.5)</f>
        <v>1.33333333333333</v>
      </c>
      <c r="E6" s="7" t="n">
        <f aca="false">2/(C6/B6+2)</f>
        <v>0.888888888888889</v>
      </c>
      <c r="F6" s="7" t="n">
        <f aca="false">SQRT(B6^2+C6^2)</f>
        <v>0.687184270936276</v>
      </c>
      <c r="G6" s="7" t="n">
        <f aca="false">IFERROR(MIN(SQRT(D6^2+(-0.5*D6+1)^2),SQRT(E6^2+(-2*E6+2)^2)),1)</f>
        <v>0.916245694581703</v>
      </c>
      <c r="H6" s="7" t="n">
        <f aca="false">F6/G6</f>
        <v>0.749999999999999</v>
      </c>
      <c r="J6" s="7" t="n">
        <v>0.666666666666666</v>
      </c>
      <c r="K6" s="7" t="n">
        <v>0.166666666666666</v>
      </c>
      <c r="L6" s="7" t="n">
        <f aca="false">1/(K6/J6+0.5)</f>
        <v>1.33333333333333</v>
      </c>
      <c r="M6" s="7" t="n">
        <f aca="false">2/(K6/J6+2)</f>
        <v>0.888888888888889</v>
      </c>
      <c r="N6" s="7" t="n">
        <f aca="false">SQRT(J6^2+K6^2)</f>
        <v>0.687184270936276</v>
      </c>
      <c r="O6" s="7" t="n">
        <f aca="false">IFERROR(MIN(SQRT(L6^2+(-0.5*L6+1)^2),SQRT(M6^2+(-2*M6+2)^2)),1)</f>
        <v>0.916245694581703</v>
      </c>
      <c r="P6" s="7" t="n">
        <f aca="false">N6/O6</f>
        <v>0.749999999999999</v>
      </c>
      <c r="Q6" s="7"/>
      <c r="R6" s="7" t="n">
        <v>0.75</v>
      </c>
      <c r="S6" s="7" t="n">
        <v>0.25</v>
      </c>
      <c r="T6" s="7" t="n">
        <f aca="false">1/(S6/R6+0.5)</f>
        <v>1.2</v>
      </c>
      <c r="U6" s="7" t="n">
        <f aca="false">2/(S6/R6+2)</f>
        <v>0.857142857142857</v>
      </c>
      <c r="V6" s="7" t="n">
        <f aca="false">SQRT(R6^2+S6^2)</f>
        <v>0.790569415042095</v>
      </c>
      <c r="W6" s="7" t="n">
        <f aca="false">IFERROR(MIN(SQRT(T6^2+(-0.5*T6+1)^2),SQRT(U6^2+(-2*U6+2)^2)),1)</f>
        <v>0.903507902905251</v>
      </c>
      <c r="X6" s="7" t="n">
        <f aca="false">V6/W6</f>
        <v>0.875</v>
      </c>
      <c r="Y6" s="7"/>
      <c r="Z6" s="7"/>
      <c r="AA6" s="7"/>
      <c r="AB6" s="7"/>
      <c r="AC6" s="7"/>
      <c r="AD6" s="7"/>
      <c r="AE6" s="7"/>
      <c r="AF6" s="7"/>
      <c r="AG6" s="7"/>
      <c r="AH6" s="0" t="n">
        <v>0.5</v>
      </c>
      <c r="AI6" s="0" t="n">
        <v>0.75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</row>
    <row r="7" customFormat="false" ht="15" hidden="false" customHeight="false" outlineLevel="0" collapsed="false">
      <c r="A7" s="0" t="s">
        <v>11</v>
      </c>
      <c r="B7" s="7" t="n">
        <v>0.833333333333333</v>
      </c>
      <c r="C7" s="7" t="n">
        <v>0.0833333333333333</v>
      </c>
      <c r="D7" s="7" t="n">
        <f aca="false">1/(C7/B7+0.5)</f>
        <v>1.66666666666667</v>
      </c>
      <c r="E7" s="7" t="n">
        <f aca="false">2/(C7/B7+2)</f>
        <v>0.952380952380952</v>
      </c>
      <c r="F7" s="7" t="n">
        <f aca="false">SQRT(B7^2+C7^2)</f>
        <v>0.837489635093407</v>
      </c>
      <c r="G7" s="7" t="n">
        <f aca="false">IFERROR(MIN(SQRT(D7^2+(-0.5*D7+1)^2),SQRT(E7^2+(-2*E7+2)^2)),1)</f>
        <v>0.957131011535323</v>
      </c>
      <c r="H7" s="7" t="n">
        <f aca="false">F7/G7</f>
        <v>0.875</v>
      </c>
      <c r="J7" s="7" t="n">
        <v>0.833333333333333</v>
      </c>
      <c r="K7" s="7" t="n">
        <v>0.0833333333333333</v>
      </c>
      <c r="L7" s="7" t="n">
        <f aca="false">1/(K7/J7+0.5)</f>
        <v>1.66666666666667</v>
      </c>
      <c r="M7" s="7" t="n">
        <f aca="false">2/(K7/J7+2)</f>
        <v>0.952380952380952</v>
      </c>
      <c r="N7" s="7" t="n">
        <f aca="false">SQRT(J7^2+K7^2)</f>
        <v>0.837489635093407</v>
      </c>
      <c r="O7" s="7" t="n">
        <f aca="false">IFERROR(MIN(SQRT(L7^2+(-0.5*L7+1)^2),SQRT(M7^2+(-2*M7+2)^2)),1)</f>
        <v>0.957131011535323</v>
      </c>
      <c r="P7" s="7" t="n">
        <f aca="false">N7/O7</f>
        <v>0.875</v>
      </c>
      <c r="Q7" s="7"/>
      <c r="R7" s="7" t="n">
        <v>0.833333333333333</v>
      </c>
      <c r="S7" s="7" t="n">
        <v>0.0833333333333333</v>
      </c>
      <c r="T7" s="7" t="n">
        <f aca="false">1/(S7/R7+0.5)</f>
        <v>1.66666666666667</v>
      </c>
      <c r="U7" s="7" t="n">
        <f aca="false">2/(S7/R7+2)</f>
        <v>0.952380952380952</v>
      </c>
      <c r="V7" s="7" t="n">
        <f aca="false">SQRT(R7^2+S7^2)</f>
        <v>0.837489635093407</v>
      </c>
      <c r="W7" s="7" t="n">
        <f aca="false">IFERROR(MIN(SQRT(T7^2+(-0.5*T7+1)^2),SQRT(U7^2+(-2*U7+2)^2)),1)</f>
        <v>0.957131011535323</v>
      </c>
      <c r="X7" s="7" t="n">
        <f aca="false">V7/W7</f>
        <v>0.875</v>
      </c>
      <c r="Y7" s="7"/>
      <c r="Z7" s="7"/>
      <c r="AA7" s="7"/>
      <c r="AB7" s="7"/>
      <c r="AC7" s="7"/>
      <c r="AD7" s="7"/>
      <c r="AE7" s="7"/>
      <c r="AF7" s="7"/>
      <c r="AG7" s="7"/>
      <c r="AH7" s="0" t="n">
        <v>0.666666666666666</v>
      </c>
      <c r="AI7" s="0" t="n">
        <v>0.666666666666666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</row>
    <row r="8" customFormat="false" ht="15" hidden="false" customHeight="false" outlineLevel="0" collapsed="false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0" t="n">
        <v>0.75</v>
      </c>
      <c r="AI8" s="0" t="n">
        <v>0.5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</row>
    <row r="9" customFormat="false" ht="15" hidden="false" customHeight="false" outlineLevel="0" collapsed="false">
      <c r="A9" s="4" t="s">
        <v>33</v>
      </c>
      <c r="B9" s="7" t="n">
        <f aca="false">AVERAGE(B3:B7)</f>
        <v>0.7</v>
      </c>
      <c r="C9" s="7" t="n">
        <f aca="false">AVERAGE(C3:C7)</f>
        <v>0.25</v>
      </c>
      <c r="D9" s="7"/>
      <c r="E9" s="7"/>
      <c r="F9" s="7" t="n">
        <f aca="false">AVERAGE(F3:F7)</f>
        <v>0.787779610100647</v>
      </c>
      <c r="G9" s="7" t="n">
        <f aca="false">AVERAGE(G3:G7)</f>
        <v>0.92649800281736</v>
      </c>
      <c r="H9" s="7" t="n">
        <f aca="false">AVERAGE(H3:H7)</f>
        <v>0.849999999999999</v>
      </c>
      <c r="I9" s="7"/>
      <c r="J9" s="7" t="n">
        <f aca="false">AVERAGE(J3:J7)</f>
        <v>0.783333333333333</v>
      </c>
      <c r="K9" s="7" t="n">
        <f aca="false">AVERAGE(K3:K7)</f>
        <v>0.133333333333333</v>
      </c>
      <c r="L9" s="7"/>
      <c r="M9" s="7"/>
      <c r="N9" s="7" t="n">
        <f aca="false">AVERAGE(N3:N7)</f>
        <v>0.798044518251719</v>
      </c>
      <c r="O9" s="7" t="n">
        <f aca="false">AVERAGE(O3:O7)</f>
        <v>0.938229326418584</v>
      </c>
      <c r="P9" s="7" t="n">
        <f aca="false">AVERAGE(P3:P7)</f>
        <v>0.85</v>
      </c>
      <c r="Q9" s="7"/>
      <c r="R9" s="7" t="n">
        <f aca="false">AVERAGE(R3:R7)</f>
        <v>0.833333333333333</v>
      </c>
      <c r="S9" s="7" t="n">
        <f aca="false">AVERAGE(S3:S7)</f>
        <v>0.133333333333333</v>
      </c>
      <c r="T9" s="7"/>
      <c r="U9" s="7"/>
      <c r="V9" s="7" t="n">
        <f aca="false">AVERAGE(V3:V7)</f>
        <v>0.851223620054201</v>
      </c>
      <c r="W9" s="7" t="n">
        <f aca="false">AVERAGE(W3:W7)</f>
        <v>0.94425556577623</v>
      </c>
      <c r="X9" s="7" t="n">
        <f aca="false">AVERAGE(X3:X7)</f>
        <v>0.9</v>
      </c>
      <c r="Y9" s="7"/>
      <c r="Z9" s="7"/>
      <c r="AA9" s="7"/>
      <c r="AB9" s="7"/>
      <c r="AC9" s="7"/>
      <c r="AD9" s="7"/>
      <c r="AE9" s="7"/>
      <c r="AF9" s="7"/>
      <c r="AG9" s="7"/>
      <c r="AH9" s="0" t="n">
        <v>0.833333333333333</v>
      </c>
      <c r="AI9" s="0" t="n">
        <v>0.333333333333333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</row>
    <row r="10" customFormat="false" ht="15" hidden="false" customHeight="false" outlineLevel="0" collapsed="false">
      <c r="A10" s="4" t="s">
        <v>89</v>
      </c>
      <c r="B10" s="7" t="n">
        <f aca="false">(SUM(B3:B7)-MIN(B3:B7)-MAX(B3:B7))/(COUNT(B3:B7)-2)</f>
        <v>0.75</v>
      </c>
      <c r="C10" s="7" t="n">
        <f aca="false">(SUM(C3:C7)-MIN(C3:C7)-MAX(C3:C7))/(COUNT(C3:C7)-2)</f>
        <v>0.166666666666666</v>
      </c>
      <c r="D10" s="7"/>
      <c r="E10" s="7"/>
      <c r="F10" s="7" t="n">
        <f aca="false">(SUM(F3:F7)-MIN(F3:F7)-MAX(F3:F7))/(COUNT(F3:F7)-2)</f>
        <v>0.804741381491184</v>
      </c>
      <c r="G10" s="7" t="n">
        <f aca="false">(SUM(G3:G7)-MIN(G3:G7)-MAX(G3:G7))/(COUNT(G3:G7)-2)</f>
        <v>0.925628203007426</v>
      </c>
      <c r="H10" s="7" t="n">
        <f aca="false">(SUM(H3:H7)-MIN(H3:H7)-MAX(H3:H7))/(COUNT(H3:H7)-2)</f>
        <v>0.875</v>
      </c>
      <c r="I10" s="7"/>
      <c r="J10" s="7" t="n">
        <f aca="false">(SUM(J3:J7)-MIN(J3:J7)-MAX(J3:J7))/(COUNT(J3:J7)-2)</f>
        <v>0.805555555555555</v>
      </c>
      <c r="K10" s="7" t="n">
        <f aca="false">(SUM(K3:K7)-MIN(K3:K7)-MAX(K3:K7))/(COUNT(K3:K7)-2)</f>
        <v>0.111111111111111</v>
      </c>
      <c r="L10" s="7"/>
      <c r="M10" s="7"/>
      <c r="N10" s="7" t="n">
        <f aca="false">(SUM(N3:N7)-MIN(N3:N7)-MAX(N3:N7))/(COUNT(N3:N7)-2)</f>
        <v>0.82184956174297</v>
      </c>
      <c r="O10" s="7" t="n">
        <f aca="false">(SUM(O3:O7)-MIN(O3:O7)-MAX(O3:O7))/(COUNT(O3:O7)-2)</f>
        <v>0.943502572550782</v>
      </c>
      <c r="P10" s="7" t="n">
        <f aca="false">(SUM(P3:P7)-MIN(P3:P7)-MAX(P3:P7))/(COUNT(P3:P7)-2)</f>
        <v>0.875</v>
      </c>
      <c r="Q10" s="7"/>
      <c r="R10" s="7" t="n">
        <f aca="false">(SUM(R3:R7)-MIN(R3:R7)-MAX(R3:R7))/(COUNT(R3:R7)-2)</f>
        <v>0.805555555555555</v>
      </c>
      <c r="S10" s="7" t="n">
        <f aca="false">(SUM(S3:S7)-MIN(S3:S7)-MAX(S3:S7))/(COUNT(S3:S7)-2)</f>
        <v>0.138888888888889</v>
      </c>
      <c r="T10" s="7"/>
      <c r="U10" s="7"/>
      <c r="V10" s="7" t="n">
        <f aca="false">(SUM(V3:V7)-MIN(V3:V7)-MAX(V3:V7))/(COUNT(V3:V7)-2)</f>
        <v>0.82184956174297</v>
      </c>
      <c r="W10" s="7" t="n">
        <f aca="false">(SUM(W3:W7)-MIN(W3:W7)-MAX(W3:W7))/(COUNT(W3:W7)-2)</f>
        <v>0.939256641991966</v>
      </c>
      <c r="X10" s="7" t="n">
        <f aca="false">(SUM(X3:X7)-MIN(X3:X7)-MAX(X3:X7))/(COUNT(X3:X7)-2)</f>
        <v>0.875</v>
      </c>
      <c r="Y10" s="7"/>
      <c r="Z10" s="7"/>
      <c r="AA10" s="7"/>
      <c r="AB10" s="7"/>
      <c r="AC10" s="7"/>
      <c r="AD10" s="7"/>
      <c r="AE10" s="7"/>
      <c r="AF10" s="7"/>
      <c r="AG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</row>
    <row r="11" customFormat="false" ht="15" hidden="false" customHeight="false" outlineLevel="0" collapsed="false">
      <c r="A11" s="4" t="s">
        <v>67</v>
      </c>
      <c r="B11" s="7" t="n">
        <f aca="false">MEDIAN(B3:B7)</f>
        <v>0.75</v>
      </c>
      <c r="C11" s="7" t="n">
        <f aca="false">MEDIAN(C3:C7)</f>
        <v>0.166666666666666</v>
      </c>
      <c r="D11" s="7"/>
      <c r="E11" s="7"/>
      <c r="F11" s="7" t="n">
        <f aca="false">MEDIAN(F3:F7)</f>
        <v>0.790569415042095</v>
      </c>
      <c r="G11" s="7" t="n">
        <f aca="false">MEDIAN(G3:G7)</f>
        <v>0.916245694581703</v>
      </c>
      <c r="H11" s="7" t="n">
        <f aca="false">MEDIAN(H3:H7)</f>
        <v>0.875</v>
      </c>
      <c r="I11" s="7"/>
      <c r="J11" s="7" t="n">
        <f aca="false">MEDIAN(J3:J7)</f>
        <v>0.833333333333333</v>
      </c>
      <c r="K11" s="7" t="n">
        <f aca="false">MEDIAN(K3:K7)</f>
        <v>0.0833333333333333</v>
      </c>
      <c r="L11" s="7"/>
      <c r="M11" s="7"/>
      <c r="N11" s="7" t="n">
        <f aca="false">MEDIAN(N3:N7)</f>
        <v>0.837489635093407</v>
      </c>
      <c r="O11" s="7" t="n">
        <f aca="false">MEDIAN(O3:O7)</f>
        <v>0.957131011535323</v>
      </c>
      <c r="P11" s="7" t="n">
        <f aca="false">MEDIAN(P3:P7)</f>
        <v>0.875</v>
      </c>
      <c r="Q11" s="7"/>
      <c r="R11" s="7" t="n">
        <f aca="false">MEDIAN(R3:R7)</f>
        <v>0.833333333333333</v>
      </c>
      <c r="S11" s="7" t="n">
        <f aca="false">MEDIAN(S3:S7)</f>
        <v>0.0833333333333333</v>
      </c>
      <c r="T11" s="7"/>
      <c r="U11" s="7"/>
      <c r="V11" s="7" t="n">
        <f aca="false">MEDIAN(V3:V7)</f>
        <v>0.837489635093407</v>
      </c>
      <c r="W11" s="7" t="n">
        <f aca="false">MEDIAN(W3:W7)</f>
        <v>0.957131011535323</v>
      </c>
      <c r="X11" s="7" t="n">
        <f aca="false">MEDIAN(X3:X7)</f>
        <v>0.875</v>
      </c>
      <c r="Y11" s="7"/>
      <c r="Z11" s="7"/>
      <c r="AA11" s="7"/>
      <c r="AB11" s="7"/>
      <c r="AC11" s="7"/>
      <c r="AD11" s="7"/>
      <c r="AE11" s="7"/>
      <c r="AF11" s="7"/>
      <c r="AG11" s="7"/>
      <c r="AH11" s="0" t="n">
        <v>0.916666666666666</v>
      </c>
      <c r="AI11" s="0" t="n">
        <v>0.166666666666666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</row>
    <row r="12" customFormat="false" ht="15" hidden="false" customHeight="false" outlineLevel="0" collapsed="false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0" t="n">
        <v>1</v>
      </c>
      <c r="AI12" s="0" t="n">
        <v>0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</row>
    <row r="13" customFormat="false" ht="21" hidden="false" customHeight="false" outlineLevel="0" collapsed="false">
      <c r="A13" s="1" t="s">
        <v>13</v>
      </c>
      <c r="B13" s="2" t="s">
        <v>1</v>
      </c>
      <c r="J13" s="2" t="s">
        <v>2</v>
      </c>
      <c r="R13" s="2" t="s">
        <v>3</v>
      </c>
      <c r="Z13" s="2" t="s">
        <v>14</v>
      </c>
      <c r="AH13" s="2"/>
      <c r="AP13" s="2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</row>
    <row r="14" customFormat="false" ht="15" hidden="false" customHeight="false" outlineLevel="0" collapsed="false">
      <c r="A14" s="2" t="s">
        <v>4</v>
      </c>
      <c r="B14" s="2" t="s">
        <v>5</v>
      </c>
      <c r="C14" s="2" t="s">
        <v>6</v>
      </c>
      <c r="D14" s="2" t="s">
        <v>84</v>
      </c>
      <c r="E14" s="2" t="s">
        <v>85</v>
      </c>
      <c r="F14" s="2" t="s">
        <v>86</v>
      </c>
      <c r="G14" s="2" t="s">
        <v>87</v>
      </c>
      <c r="H14" s="2" t="s">
        <v>88</v>
      </c>
      <c r="I14" s="2"/>
      <c r="J14" s="2" t="s">
        <v>5</v>
      </c>
      <c r="K14" s="2" t="s">
        <v>6</v>
      </c>
      <c r="L14" s="2" t="s">
        <v>84</v>
      </c>
      <c r="M14" s="2" t="s">
        <v>85</v>
      </c>
      <c r="N14" s="2" t="s">
        <v>86</v>
      </c>
      <c r="O14" s="2" t="s">
        <v>87</v>
      </c>
      <c r="P14" s="2" t="s">
        <v>88</v>
      </c>
      <c r="R14" s="2" t="s">
        <v>5</v>
      </c>
      <c r="S14" s="2" t="s">
        <v>6</v>
      </c>
      <c r="T14" s="2" t="s">
        <v>84</v>
      </c>
      <c r="U14" s="2" t="s">
        <v>85</v>
      </c>
      <c r="V14" s="2" t="s">
        <v>86</v>
      </c>
      <c r="W14" s="2" t="s">
        <v>87</v>
      </c>
      <c r="X14" s="2" t="s">
        <v>88</v>
      </c>
      <c r="Z14" s="2" t="s">
        <v>5</v>
      </c>
      <c r="AA14" s="2" t="s">
        <v>6</v>
      </c>
      <c r="AB14" s="2" t="s">
        <v>84</v>
      </c>
      <c r="AC14" s="2" t="s">
        <v>85</v>
      </c>
      <c r="AD14" s="2" t="s">
        <v>86</v>
      </c>
      <c r="AE14" s="2" t="s">
        <v>87</v>
      </c>
      <c r="AF14" s="2" t="s">
        <v>88</v>
      </c>
      <c r="AH14" s="2"/>
      <c r="AI14" s="2"/>
      <c r="AJ14" s="2"/>
      <c r="AK14" s="2"/>
      <c r="AL14" s="2"/>
      <c r="AM14" s="2"/>
      <c r="AN14" s="2"/>
      <c r="AP14" s="2"/>
      <c r="AQ14" s="2"/>
      <c r="AR14" s="2"/>
      <c r="AS14" s="2"/>
      <c r="AT14" s="2"/>
      <c r="AU14" s="2"/>
      <c r="AV14" s="2"/>
      <c r="AY14" s="2"/>
      <c r="AZ14" s="2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</row>
    <row r="15" customFormat="false" ht="15" hidden="false" customHeight="false" outlineLevel="0" collapsed="false">
      <c r="A15" s="0" t="s">
        <v>7</v>
      </c>
      <c r="B15" s="7" t="n">
        <v>0.916666666666666</v>
      </c>
      <c r="C15" s="7" t="n">
        <v>0.166666666666666</v>
      </c>
      <c r="D15" s="7" t="n">
        <f aca="false">1/(C15/B15+0.5)</f>
        <v>1.46666666666667</v>
      </c>
      <c r="E15" s="7" t="n">
        <f aca="false">2/(C15/B15+2)</f>
        <v>0.916666666666667</v>
      </c>
      <c r="F15" s="7" t="n">
        <f aca="false">SQRT(B15^2+C15^2)</f>
        <v>0.931694990624912</v>
      </c>
      <c r="G15" s="7" t="n">
        <f aca="false">IFERROR(MIN(SQRT(D15^2+(-0.5*D15+1)^2),SQRT(E15^2+(-2*E15+2)^2)),1)</f>
        <v>0.931694990624913</v>
      </c>
      <c r="H15" s="7" t="n">
        <f aca="false">F15/G15</f>
        <v>0.999999999999999</v>
      </c>
      <c r="I15" s="7"/>
      <c r="J15" s="7" t="n">
        <v>0.916666666666666</v>
      </c>
      <c r="K15" s="7" t="n">
        <v>0.166666666666666</v>
      </c>
      <c r="L15" s="7" t="n">
        <f aca="false">1/(K15/J15+0.5)</f>
        <v>1.46666666666667</v>
      </c>
      <c r="M15" s="7" t="n">
        <f aca="false">2/(K15/J15+2)</f>
        <v>0.916666666666667</v>
      </c>
      <c r="N15" s="7" t="n">
        <f aca="false">SQRT(J15^2+K15^2)</f>
        <v>0.931694990624912</v>
      </c>
      <c r="O15" s="7" t="n">
        <f aca="false">IFERROR(MIN(SQRT(L15^2+(-0.5*L15+1)^2),SQRT(M15^2+(-2*M15+2)^2)),1)</f>
        <v>0.931694990624913</v>
      </c>
      <c r="P15" s="7" t="n">
        <f aca="false">N15/O15</f>
        <v>0.999999999999999</v>
      </c>
      <c r="Q15" s="7"/>
      <c r="R15" s="7" t="n">
        <v>1</v>
      </c>
      <c r="S15" s="7" t="n">
        <v>0</v>
      </c>
      <c r="T15" s="7" t="n">
        <f aca="false">1/(S15/R15+0.5)</f>
        <v>2</v>
      </c>
      <c r="U15" s="7" t="n">
        <f aca="false">2/(S15/R15+2)</f>
        <v>1</v>
      </c>
      <c r="V15" s="7" t="n">
        <f aca="false">SQRT(R15^2+S15^2)</f>
        <v>1</v>
      </c>
      <c r="W15" s="7" t="n">
        <f aca="false">IFERROR(MIN(SQRT(T15^2+(-0.5*T15+1)^2),SQRT(U15^2+(-2*U15+2)^2)),1)</f>
        <v>1</v>
      </c>
      <c r="X15" s="7" t="n">
        <f aca="false">V15/W15</f>
        <v>1</v>
      </c>
      <c r="Y15" s="7"/>
      <c r="Z15" s="7" t="n">
        <v>1</v>
      </c>
      <c r="AA15" s="7" t="n">
        <v>0</v>
      </c>
      <c r="AB15" s="7" t="n">
        <f aca="false">1/(AA15/Z15+0.5)</f>
        <v>2</v>
      </c>
      <c r="AC15" s="7" t="n">
        <f aca="false">2/(AA15/Z15+2)</f>
        <v>1</v>
      </c>
      <c r="AD15" s="7" t="n">
        <f aca="false">SQRT(Z15^2+AA15^2)</f>
        <v>1</v>
      </c>
      <c r="AE15" s="7" t="n">
        <f aca="false">IFERROR(MIN(SQRT(AB15^2+(-0.5*AB15+1)^2),SQRT(AC15^2+(-2*AC15+2)^2)),1)</f>
        <v>1</v>
      </c>
      <c r="AF15" s="7" t="n">
        <f aca="false">AD15/AE15</f>
        <v>1</v>
      </c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</row>
    <row r="16" customFormat="false" ht="15" hidden="false" customHeight="false" outlineLevel="0" collapsed="false">
      <c r="A16" s="0" t="s">
        <v>8</v>
      </c>
      <c r="B16" s="7" t="n">
        <v>0.833333333333333</v>
      </c>
      <c r="C16" s="7" t="n">
        <v>0.0833333333333333</v>
      </c>
      <c r="D16" s="7" t="n">
        <f aca="false">1/(C16/B16+0.5)</f>
        <v>1.66666666666667</v>
      </c>
      <c r="E16" s="7" t="n">
        <f aca="false">2/(C16/B16+2)</f>
        <v>0.952380952380952</v>
      </c>
      <c r="F16" s="7" t="n">
        <f aca="false">SQRT(B16^2+C16^2)</f>
        <v>0.837489635093407</v>
      </c>
      <c r="G16" s="7" t="n">
        <f aca="false">IFERROR(MIN(SQRT(D16^2+(-0.5*D16+1)^2),SQRT(E16^2+(-2*E16+2)^2)),1)</f>
        <v>0.957131011535323</v>
      </c>
      <c r="H16" s="7" t="n">
        <f aca="false">F16/G16</f>
        <v>0.875</v>
      </c>
      <c r="I16" s="7"/>
      <c r="J16" s="7" t="n">
        <v>1</v>
      </c>
      <c r="K16" s="7" t="n">
        <v>0</v>
      </c>
      <c r="L16" s="7" t="n">
        <f aca="false">1/(K16/J16+0.5)</f>
        <v>2</v>
      </c>
      <c r="M16" s="7" t="n">
        <f aca="false">2/(K16/J16+2)</f>
        <v>1</v>
      </c>
      <c r="N16" s="7" t="n">
        <f aca="false">SQRT(J16^2+K16^2)</f>
        <v>1</v>
      </c>
      <c r="O16" s="7" t="n">
        <f aca="false">IFERROR(MIN(SQRT(L16^2+(-0.5*L16+1)^2),SQRT(M16^2+(-2*M16+2)^2)),1)</f>
        <v>1</v>
      </c>
      <c r="P16" s="7" t="n">
        <f aca="false">N16/O16</f>
        <v>1</v>
      </c>
      <c r="Q16" s="7"/>
      <c r="R16" s="7" t="n">
        <v>1</v>
      </c>
      <c r="S16" s="7" t="n">
        <v>0</v>
      </c>
      <c r="T16" s="7" t="n">
        <f aca="false">1/(S16/R16+0.5)</f>
        <v>2</v>
      </c>
      <c r="U16" s="7" t="n">
        <f aca="false">2/(S16/R16+2)</f>
        <v>1</v>
      </c>
      <c r="V16" s="7" t="n">
        <f aca="false">SQRT(R16^2+S16^2)</f>
        <v>1</v>
      </c>
      <c r="W16" s="7" t="n">
        <f aca="false">IFERROR(MIN(SQRT(T16^2+(-0.5*T16+1)^2),SQRT(U16^2+(-2*U16+2)^2)),1)</f>
        <v>1</v>
      </c>
      <c r="X16" s="7" t="n">
        <f aca="false">V16/W16</f>
        <v>1</v>
      </c>
      <c r="Y16" s="7"/>
      <c r="Z16" s="7" t="n">
        <v>1</v>
      </c>
      <c r="AA16" s="7" t="n">
        <v>0</v>
      </c>
      <c r="AB16" s="7" t="n">
        <f aca="false">1/(AA16/Z16+0.5)</f>
        <v>2</v>
      </c>
      <c r="AC16" s="7" t="n">
        <f aca="false">2/(AA16/Z16+2)</f>
        <v>1</v>
      </c>
      <c r="AD16" s="7" t="n">
        <f aca="false">SQRT(Z16^2+AA16^2)</f>
        <v>1</v>
      </c>
      <c r="AE16" s="7" t="n">
        <f aca="false">IFERROR(MIN(SQRT(AB16^2+(-0.5*AB16+1)^2),SQRT(AC16^2+(-2*AC16+2)^2)),1)</f>
        <v>1</v>
      </c>
      <c r="AF16" s="7" t="n">
        <f aca="false">AD16/AE16</f>
        <v>1</v>
      </c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</row>
    <row r="17" customFormat="false" ht="15" hidden="false" customHeight="false" outlineLevel="0" collapsed="false">
      <c r="A17" s="0" t="s">
        <v>9</v>
      </c>
      <c r="B17" s="7" t="n">
        <v>0.583333333333333</v>
      </c>
      <c r="C17" s="7" t="n">
        <v>0.333333333333333</v>
      </c>
      <c r="D17" s="7" t="n">
        <f aca="false">1/(C17/B17+0.5)</f>
        <v>0.933333333333334</v>
      </c>
      <c r="E17" s="7" t="n">
        <f aca="false">2/(C17/B17+2)</f>
        <v>0.777777777777778</v>
      </c>
      <c r="F17" s="7" t="n">
        <f aca="false">SQRT(B17^2+C17^2)</f>
        <v>0.671854812358212</v>
      </c>
      <c r="G17" s="7" t="n">
        <f aca="false">IFERROR(MIN(SQRT(D17^2+(-0.5*D17+1)^2),SQRT(E17^2+(-2*E17+2)^2)),1)</f>
        <v>0.895806416477617</v>
      </c>
      <c r="H17" s="7" t="n">
        <f aca="false">F17/G17</f>
        <v>0.75</v>
      </c>
      <c r="I17" s="7"/>
      <c r="J17" s="7" t="n">
        <v>0.583333333333333</v>
      </c>
      <c r="K17" s="7" t="n">
        <v>0.333333333333333</v>
      </c>
      <c r="L17" s="7" t="n">
        <f aca="false">1/(K17/J17+0.5)</f>
        <v>0.933333333333334</v>
      </c>
      <c r="M17" s="7" t="n">
        <f aca="false">2/(K17/J17+2)</f>
        <v>0.777777777777778</v>
      </c>
      <c r="N17" s="7" t="n">
        <f aca="false">SQRT(J17^2+K17^2)</f>
        <v>0.671854812358212</v>
      </c>
      <c r="O17" s="7" t="n">
        <f aca="false">IFERROR(MIN(SQRT(L17^2+(-0.5*L17+1)^2),SQRT(M17^2+(-2*M17+2)^2)),1)</f>
        <v>0.895806416477617</v>
      </c>
      <c r="P17" s="7" t="n">
        <f aca="false">N17/O17</f>
        <v>0.75</v>
      </c>
      <c r="Q17" s="7"/>
      <c r="R17" s="7" t="n">
        <v>0.833333333333333</v>
      </c>
      <c r="S17" s="7" t="n">
        <v>0.0833333333333333</v>
      </c>
      <c r="T17" s="7" t="n">
        <f aca="false">1/(S17/R17+0.5)</f>
        <v>1.66666666666667</v>
      </c>
      <c r="U17" s="7" t="n">
        <f aca="false">2/(S17/R17+2)</f>
        <v>0.952380952380952</v>
      </c>
      <c r="V17" s="7" t="n">
        <f aca="false">SQRT(R17^2+S17^2)</f>
        <v>0.837489635093407</v>
      </c>
      <c r="W17" s="7" t="n">
        <f aca="false">IFERROR(MIN(SQRT(T17^2+(-0.5*T17+1)^2),SQRT(U17^2+(-2*U17+2)^2)),1)</f>
        <v>0.957131011535323</v>
      </c>
      <c r="X17" s="7" t="n">
        <f aca="false">V17/W17</f>
        <v>0.875</v>
      </c>
      <c r="Y17" s="7"/>
      <c r="Z17" s="7" t="n">
        <v>0.833333333333333</v>
      </c>
      <c r="AA17" s="7" t="n">
        <v>0.0833333333333333</v>
      </c>
      <c r="AB17" s="7" t="n">
        <f aca="false">1/(AA17/Z17+0.5)</f>
        <v>1.66666666666667</v>
      </c>
      <c r="AC17" s="7" t="n">
        <f aca="false">2/(AA17/Z17+2)</f>
        <v>0.952380952380952</v>
      </c>
      <c r="AD17" s="7" t="n">
        <f aca="false">SQRT(Z17^2+AA17^2)</f>
        <v>0.837489635093407</v>
      </c>
      <c r="AE17" s="7" t="n">
        <f aca="false">IFERROR(MIN(SQRT(AB17^2+(-0.5*AB17+1)^2),SQRT(AC17^2+(-2*AC17+2)^2)),1)</f>
        <v>0.957131011535323</v>
      </c>
      <c r="AF17" s="7" t="n">
        <f aca="false">AD17/AE17</f>
        <v>0.875</v>
      </c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</row>
    <row r="18" customFormat="false" ht="15" hidden="false" customHeight="false" outlineLevel="0" collapsed="false">
      <c r="A18" s="0" t="s">
        <v>10</v>
      </c>
      <c r="B18" s="7" t="n">
        <v>0</v>
      </c>
      <c r="C18" s="7" t="n">
        <v>1</v>
      </c>
      <c r="D18" s="7" t="e">
        <f aca="false">1/(C18/B18+0.5)</f>
        <v>#DIV/0!</v>
      </c>
      <c r="E18" s="7" t="e">
        <f aca="false">2/(C18/B18+2)</f>
        <v>#DIV/0!</v>
      </c>
      <c r="F18" s="7" t="n">
        <f aca="false">SQRT(B18^2+C18^2)</f>
        <v>1</v>
      </c>
      <c r="G18" s="7" t="n">
        <f aca="false">IFERROR(MIN(SQRT(D18^2+(-0.5*D18+1)^2),SQRT(E18^2+(-2*E18+2)^2)),1)</f>
        <v>1</v>
      </c>
      <c r="H18" s="7" t="n">
        <f aca="false">F18/G18</f>
        <v>1</v>
      </c>
      <c r="I18" s="7"/>
      <c r="J18" s="7" t="n">
        <v>0</v>
      </c>
      <c r="K18" s="7" t="n">
        <v>1</v>
      </c>
      <c r="L18" s="7" t="e">
        <f aca="false">1/(K18/J18+0.5)</f>
        <v>#DIV/0!</v>
      </c>
      <c r="M18" s="7" t="e">
        <f aca="false">2/(K18/J18+2)</f>
        <v>#DIV/0!</v>
      </c>
      <c r="N18" s="7" t="n">
        <f aca="false">SQRT(J18^2+K18^2)</f>
        <v>1</v>
      </c>
      <c r="O18" s="7" t="n">
        <f aca="false">IFERROR(MIN(SQRT(L18^2+(-0.5*L18+1)^2),SQRT(M18^2+(-2*M18+2)^2)),1)</f>
        <v>1</v>
      </c>
      <c r="P18" s="7" t="n">
        <f aca="false">N18/O18</f>
        <v>1</v>
      </c>
      <c r="Q18" s="7"/>
      <c r="R18" s="7" t="n">
        <v>0</v>
      </c>
      <c r="S18" s="7" t="n">
        <v>1</v>
      </c>
      <c r="T18" s="7" t="e">
        <f aca="false">1/(S18/R18+0.5)</f>
        <v>#DIV/0!</v>
      </c>
      <c r="U18" s="7" t="e">
        <f aca="false">2/(S18/R18+2)</f>
        <v>#DIV/0!</v>
      </c>
      <c r="V18" s="7" t="n">
        <f aca="false">SQRT(R18^2+S18^2)</f>
        <v>1</v>
      </c>
      <c r="W18" s="7" t="n">
        <f aca="false">IFERROR(MIN(SQRT(T18^2+(-0.5*T18+1)^2),SQRT(U18^2+(-2*U18+2)^2)),1)</f>
        <v>1</v>
      </c>
      <c r="X18" s="7" t="n">
        <f aca="false">V18/W18</f>
        <v>1</v>
      </c>
      <c r="Y18" s="7"/>
      <c r="Z18" s="7" t="n">
        <v>0</v>
      </c>
      <c r="AA18" s="7" t="n">
        <v>1</v>
      </c>
      <c r="AB18" s="7" t="e">
        <f aca="false">1/(AA18/Z18+0.5)</f>
        <v>#DIV/0!</v>
      </c>
      <c r="AC18" s="7" t="e">
        <f aca="false">2/(AA18/Z18+2)</f>
        <v>#DIV/0!</v>
      </c>
      <c r="AD18" s="7" t="n">
        <f aca="false">SQRT(Z18^2+AA18^2)</f>
        <v>1</v>
      </c>
      <c r="AE18" s="7" t="n">
        <f aca="false">IFERROR(MIN(SQRT(AB18^2+(-0.5*AB18+1)^2),SQRT(AC18^2+(-2*AC18+2)^2)),1)</f>
        <v>1</v>
      </c>
      <c r="AF18" s="7" t="n">
        <f aca="false">AD18/AE18</f>
        <v>1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</row>
    <row r="19" customFormat="false" ht="15" hidden="false" customHeight="false" outlineLevel="0" collapsed="false">
      <c r="A19" s="0" t="s">
        <v>11</v>
      </c>
      <c r="B19" s="7" t="n">
        <v>0.5</v>
      </c>
      <c r="C19" s="7" t="n">
        <v>0.25</v>
      </c>
      <c r="D19" s="7" t="n">
        <f aca="false">1/(C19/B19+0.5)</f>
        <v>1</v>
      </c>
      <c r="E19" s="7" t="n">
        <f aca="false">2/(C19/B19+2)</f>
        <v>0.8</v>
      </c>
      <c r="F19" s="7" t="n">
        <f aca="false">SQRT(B19^2+C19^2)</f>
        <v>0.559016994374947</v>
      </c>
      <c r="G19" s="7" t="n">
        <f aca="false">IFERROR(MIN(SQRT(D19^2+(-0.5*D19+1)^2),SQRT(E19^2+(-2*E19+2)^2)),1)</f>
        <v>0.894427190999916</v>
      </c>
      <c r="H19" s="7" t="n">
        <f aca="false">F19/G19</f>
        <v>0.625</v>
      </c>
      <c r="I19" s="7"/>
      <c r="J19" s="7" t="n">
        <v>0.333333333333333</v>
      </c>
      <c r="K19" s="7" t="n">
        <v>0.333333333333333</v>
      </c>
      <c r="L19" s="7" t="n">
        <f aca="false">1/(K19/J19+0.5)</f>
        <v>0.666666666666667</v>
      </c>
      <c r="M19" s="7" t="n">
        <f aca="false">2/(K19/J19+2)</f>
        <v>0.666666666666667</v>
      </c>
      <c r="N19" s="7" t="n">
        <f aca="false">SQRT(J19^2+K19^2)</f>
        <v>0.471404520791031</v>
      </c>
      <c r="O19" s="7" t="n">
        <f aca="false">IFERROR(MIN(SQRT(L19^2+(-0.5*L19+1)^2),SQRT(M19^2+(-2*M19+2)^2)),1)</f>
        <v>0.942809041582063</v>
      </c>
      <c r="P19" s="7" t="n">
        <f aca="false">N19/O19</f>
        <v>0.5</v>
      </c>
      <c r="Q19" s="7"/>
      <c r="R19" s="7" t="n">
        <v>0.333333333333333</v>
      </c>
      <c r="S19" s="7" t="n">
        <v>0.333333333333333</v>
      </c>
      <c r="T19" s="7" t="n">
        <f aca="false">1/(S19/R19+0.5)</f>
        <v>0.666666666666667</v>
      </c>
      <c r="U19" s="7" t="n">
        <f aca="false">2/(S19/R19+2)</f>
        <v>0.666666666666667</v>
      </c>
      <c r="V19" s="7" t="n">
        <f aca="false">SQRT(R19^2+S19^2)</f>
        <v>0.471404520791031</v>
      </c>
      <c r="W19" s="7" t="n">
        <f aca="false">IFERROR(MIN(SQRT(T19^2+(-0.5*T19+1)^2),SQRT(U19^2+(-2*U19+2)^2)),1)</f>
        <v>0.942809041582063</v>
      </c>
      <c r="X19" s="7" t="n">
        <f aca="false">V19/W19</f>
        <v>0.5</v>
      </c>
      <c r="Y19" s="7"/>
      <c r="Z19" s="7" t="n">
        <v>0.333333333333333</v>
      </c>
      <c r="AA19" s="7" t="n">
        <v>0.333333333333333</v>
      </c>
      <c r="AB19" s="7" t="n">
        <f aca="false">1/(AA19/Z19+0.5)</f>
        <v>0.666666666666667</v>
      </c>
      <c r="AC19" s="7" t="n">
        <f aca="false">2/(AA19/Z19+2)</f>
        <v>0.666666666666667</v>
      </c>
      <c r="AD19" s="7" t="n">
        <f aca="false">SQRT(Z19^2+AA19^2)</f>
        <v>0.471404520791031</v>
      </c>
      <c r="AE19" s="7" t="n">
        <f aca="false">IFERROR(MIN(SQRT(AB19^2+(-0.5*AB19+1)^2),SQRT(AC19^2+(-2*AC19+2)^2)),1)</f>
        <v>0.942809041582063</v>
      </c>
      <c r="AF19" s="7" t="n">
        <f aca="false">AD19/AE19</f>
        <v>0.5</v>
      </c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</row>
    <row r="20" customFormat="false" ht="15" hidden="false" customHeight="false" outlineLevel="0" collapsed="false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</row>
    <row r="21" customFormat="false" ht="15" hidden="false" customHeight="false" outlineLevel="0" collapsed="false">
      <c r="A21" s="4" t="s">
        <v>33</v>
      </c>
      <c r="B21" s="7" t="n">
        <f aca="false">AVERAGE(B15:B19)</f>
        <v>0.566666666666666</v>
      </c>
      <c r="C21" s="7" t="n">
        <f aca="false">AVERAGE(C15:C19)</f>
        <v>0.366666666666666</v>
      </c>
      <c r="D21" s="7"/>
      <c r="E21" s="7"/>
      <c r="F21" s="7" t="n">
        <f aca="false">AVERAGE(F15:F19)</f>
        <v>0.800011286490296</v>
      </c>
      <c r="G21" s="7" t="n">
        <f aca="false">AVERAGE(G15:G19)</f>
        <v>0.935811921927554</v>
      </c>
      <c r="H21" s="7" t="n">
        <f aca="false">AVERAGE(H15:H19)</f>
        <v>0.85</v>
      </c>
      <c r="I21" s="7"/>
      <c r="J21" s="7" t="n">
        <f aca="false">AVERAGE(J15:J19)</f>
        <v>0.566666666666666</v>
      </c>
      <c r="K21" s="7" t="n">
        <f aca="false">AVERAGE(K15:K19)</f>
        <v>0.366666666666666</v>
      </c>
      <c r="L21" s="7"/>
      <c r="M21" s="7"/>
      <c r="N21" s="7" t="n">
        <f aca="false">AVERAGE(N15:N19)</f>
        <v>0.814990864754831</v>
      </c>
      <c r="O21" s="7" t="n">
        <f aca="false">AVERAGE(O15:O19)</f>
        <v>0.954062089736918</v>
      </c>
      <c r="P21" s="7" t="n">
        <f aca="false">AVERAGE(P15:P19)</f>
        <v>0.85</v>
      </c>
      <c r="Q21" s="7"/>
      <c r="R21" s="7" t="n">
        <f aca="false">AVERAGE(R15:R19)</f>
        <v>0.633333333333333</v>
      </c>
      <c r="S21" s="7" t="n">
        <f aca="false">AVERAGE(S15:S19)</f>
        <v>0.283333333333333</v>
      </c>
      <c r="T21" s="7"/>
      <c r="U21" s="7"/>
      <c r="V21" s="7" t="n">
        <f aca="false">AVERAGE(V15:V19)</f>
        <v>0.861778831176888</v>
      </c>
      <c r="W21" s="7" t="n">
        <f aca="false">AVERAGE(W15:W19)</f>
        <v>0.979988010623477</v>
      </c>
      <c r="X21" s="7" t="n">
        <f aca="false">AVERAGE(X15:X19)</f>
        <v>0.875</v>
      </c>
      <c r="Y21" s="7"/>
      <c r="Z21" s="7" t="n">
        <f aca="false">AVERAGE(Z15:Z19)</f>
        <v>0.633333333333333</v>
      </c>
      <c r="AA21" s="7" t="n">
        <f aca="false">AVERAGE(AA15:AA19)</f>
        <v>0.283333333333333</v>
      </c>
      <c r="AB21" s="7"/>
      <c r="AC21" s="7"/>
      <c r="AD21" s="7" t="n">
        <f aca="false">AVERAGE(AD15:AD19)</f>
        <v>0.861778831176888</v>
      </c>
      <c r="AE21" s="7" t="n">
        <f aca="false">AVERAGE(AE15:AE19)</f>
        <v>0.979988010623477</v>
      </c>
      <c r="AF21" s="7" t="n">
        <f aca="false">AVERAGE(AF15:AF19)</f>
        <v>0.875</v>
      </c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</row>
    <row r="22" customFormat="false" ht="15" hidden="false" customHeight="false" outlineLevel="0" collapsed="false">
      <c r="A22" s="4" t="s">
        <v>89</v>
      </c>
      <c r="B22" s="7" t="n">
        <f aca="false">(SUM(B15:B19)-MIN(B15:B19)-MAX(B15:B19))/(COUNT(B15:B19)-2)</f>
        <v>0.638888888888889</v>
      </c>
      <c r="C22" s="7" t="n">
        <f aca="false">(SUM(C15:C19)-MIN(C15:C19)-MAX(C15:C19))/(COUNT(C15:C19)-2)</f>
        <v>0.25</v>
      </c>
      <c r="D22" s="7"/>
      <c r="E22" s="7"/>
      <c r="F22" s="7" t="n">
        <f aca="false">(SUM(F15:F19)-MIN(F15:F19)-MAX(F15:F19))/(COUNT(F15:F19)-2)</f>
        <v>0.813679812692177</v>
      </c>
      <c r="G22" s="7" t="n">
        <f aca="false">(SUM(G15:G19)-MIN(G15:G19)-MAX(G15:G19))/(COUNT(G15:G19)-2)</f>
        <v>0.928210806212618</v>
      </c>
      <c r="H22" s="7" t="n">
        <f aca="false">(SUM(H15:H19)-MIN(H15:H19)-MAX(H15:H19))/(COUNT(H15:H19)-2)</f>
        <v>0.875</v>
      </c>
      <c r="I22" s="7"/>
      <c r="J22" s="7" t="n">
        <f aca="false">(SUM(J15:J19)-MIN(J15:J19)-MAX(J15:J19))/(COUNT(J15:J19)-2)</f>
        <v>0.611111111111111</v>
      </c>
      <c r="K22" s="7" t="n">
        <f aca="false">(SUM(K15:K19)-MIN(K15:K19)-MAX(K15:K19))/(COUNT(K15:K19)-2)</f>
        <v>0.277777777777777</v>
      </c>
      <c r="L22" s="7"/>
      <c r="M22" s="7"/>
      <c r="N22" s="7" t="n">
        <f aca="false">(SUM(N15:N19)-MIN(N15:N19)-MAX(N15:N19))/(COUNT(N15:N19)-2)</f>
        <v>0.867849934327708</v>
      </c>
      <c r="O22" s="7" t="n">
        <f aca="false">(SUM(O15:O19)-MIN(O15:O19)-MAX(O15:O19))/(COUNT(O15:O19)-2)</f>
        <v>0.958168010735659</v>
      </c>
      <c r="P22" s="7" t="n">
        <f aca="false">(SUM(P15:P19)-MIN(P15:P19)-MAX(P15:P19))/(COUNT(P15:P19)-2)</f>
        <v>0.916666666666666</v>
      </c>
      <c r="Q22" s="7"/>
      <c r="R22" s="7" t="n">
        <f aca="false">(SUM(R15:R19)-MIN(R15:R19)-MAX(R15:R19))/(COUNT(R15:R19)-2)</f>
        <v>0.722222222222222</v>
      </c>
      <c r="S22" s="7" t="n">
        <f aca="false">(SUM(S15:S19)-MIN(S15:S19)-MAX(S15:S19))/(COUNT(S15:S19)-2)</f>
        <v>0.138888888888889</v>
      </c>
      <c r="T22" s="7"/>
      <c r="U22" s="7"/>
      <c r="V22" s="7" t="n">
        <f aca="false">(SUM(V15:V19)-MIN(V15:V19)-MAX(V15:V19))/(COUNT(V15:V19)-2)</f>
        <v>0.945829878364469</v>
      </c>
      <c r="W22" s="7" t="n">
        <f aca="false">(SUM(W15:W19)-MIN(W15:W19)-MAX(W15:W19))/(COUNT(W15:W19)-2)</f>
        <v>0.985710337178441</v>
      </c>
      <c r="X22" s="7" t="n">
        <f aca="false">(SUM(X15:X19)-MIN(X15:X19)-MAX(X15:X19))/(COUNT(X15:X19)-2)</f>
        <v>0.958333333333333</v>
      </c>
      <c r="Y22" s="7"/>
      <c r="Z22" s="7" t="n">
        <f aca="false">(SUM(Z15:Z19)-MIN(Z15:Z19)-MAX(Z15:Z19))/(COUNT(Z15:Z19)-2)</f>
        <v>0.722222222222222</v>
      </c>
      <c r="AA22" s="7" t="n">
        <f aca="false">(SUM(AA15:AA19)-MIN(AA15:AA19)-MAX(AA15:AA19))/(COUNT(AA15:AA19)-2)</f>
        <v>0.138888888888889</v>
      </c>
      <c r="AB22" s="7"/>
      <c r="AC22" s="7"/>
      <c r="AD22" s="7" t="n">
        <f aca="false">(SUM(AD15:AD19)-MIN(AD15:AD19)-MAX(AD15:AD19))/(COUNT(AD15:AD19)-2)</f>
        <v>0.945829878364469</v>
      </c>
      <c r="AE22" s="7" t="n">
        <f aca="false">(SUM(AE15:AE19)-MIN(AE15:AE19)-MAX(AE15:AE19))/(COUNT(AE15:AE19)-2)</f>
        <v>0.985710337178441</v>
      </c>
      <c r="AF22" s="7" t="n">
        <f aca="false">(SUM(AF15:AF19)-MIN(AF15:AF19)-MAX(AF15:AF19))/(COUNT(AF15:AF19)-2)</f>
        <v>0.958333333333333</v>
      </c>
      <c r="AG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</row>
    <row r="23" customFormat="false" ht="15" hidden="false" customHeight="false" outlineLevel="0" collapsed="false">
      <c r="A23" s="4" t="s">
        <v>67</v>
      </c>
      <c r="B23" s="7" t="n">
        <f aca="false">MEDIAN(B15:B19)</f>
        <v>0.583333333333333</v>
      </c>
      <c r="C23" s="7" t="n">
        <f aca="false">MEDIAN(C15:C19)</f>
        <v>0.25</v>
      </c>
      <c r="D23" s="7"/>
      <c r="E23" s="7"/>
      <c r="F23" s="7" t="n">
        <f aca="false">MEDIAN(F15:F19)</f>
        <v>0.837489635093407</v>
      </c>
      <c r="G23" s="7" t="n">
        <f aca="false">MEDIAN(G15:G19)</f>
        <v>0.931694990624913</v>
      </c>
      <c r="H23" s="7" t="n">
        <f aca="false">MEDIAN(H15:H19)</f>
        <v>0.875</v>
      </c>
      <c r="I23" s="7"/>
      <c r="J23" s="7" t="n">
        <f aca="false">MEDIAN(J15:J19)</f>
        <v>0.583333333333333</v>
      </c>
      <c r="K23" s="7" t="n">
        <f aca="false">MEDIAN(K15:K19)</f>
        <v>0.333333333333333</v>
      </c>
      <c r="L23" s="7"/>
      <c r="M23" s="7"/>
      <c r="N23" s="7" t="n">
        <f aca="false">MEDIAN(N15:N19)</f>
        <v>0.931694990624912</v>
      </c>
      <c r="O23" s="7" t="n">
        <f aca="false">MEDIAN(O15:O19)</f>
        <v>0.942809041582063</v>
      </c>
      <c r="P23" s="7" t="n">
        <f aca="false">MEDIAN(P15:P19)</f>
        <v>0.999999999999999</v>
      </c>
      <c r="Q23" s="7"/>
      <c r="R23" s="7" t="n">
        <f aca="false">MEDIAN(R15:R19)</f>
        <v>0.833333333333333</v>
      </c>
      <c r="S23" s="7" t="n">
        <f aca="false">MEDIAN(S15:S19)</f>
        <v>0.0833333333333333</v>
      </c>
      <c r="T23" s="7"/>
      <c r="U23" s="7"/>
      <c r="V23" s="7" t="n">
        <f aca="false">MEDIAN(V15:V19)</f>
        <v>1</v>
      </c>
      <c r="W23" s="7" t="n">
        <f aca="false">MEDIAN(W15:W19)</f>
        <v>1</v>
      </c>
      <c r="X23" s="7" t="n">
        <f aca="false">MEDIAN(X15:X19)</f>
        <v>1</v>
      </c>
      <c r="Y23" s="7"/>
      <c r="Z23" s="7" t="n">
        <f aca="false">MEDIAN(Z15:Z19)</f>
        <v>0.833333333333333</v>
      </c>
      <c r="AA23" s="7" t="n">
        <f aca="false">MEDIAN(AA15:AA19)</f>
        <v>0.0833333333333333</v>
      </c>
      <c r="AB23" s="7"/>
      <c r="AC23" s="7"/>
      <c r="AD23" s="7" t="n">
        <f aca="false">MEDIAN(AD15:AD19)</f>
        <v>1</v>
      </c>
      <c r="AE23" s="7" t="n">
        <f aca="false">MEDIAN(AE15:AE19)</f>
        <v>1</v>
      </c>
      <c r="AF23" s="7" t="n">
        <f aca="false">MEDIAN(AF15:AF19)</f>
        <v>1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</row>
    <row r="24" customFormat="false" ht="15" hidden="false" customHeight="false" outlineLevel="0" collapsed="false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</row>
    <row r="25" customFormat="false" ht="21" hidden="false" customHeight="false" outlineLevel="0" collapsed="false">
      <c r="A25" s="1" t="s">
        <v>15</v>
      </c>
      <c r="B25" s="2" t="s">
        <v>1</v>
      </c>
      <c r="J25" s="2" t="s">
        <v>2</v>
      </c>
      <c r="R25" s="2" t="s">
        <v>3</v>
      </c>
      <c r="Z25" s="2" t="s">
        <v>14</v>
      </c>
      <c r="AH25" s="2"/>
      <c r="AP25" s="2"/>
      <c r="AX25" s="2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</row>
    <row r="26" customFormat="false" ht="15" hidden="false" customHeight="false" outlineLevel="0" collapsed="false">
      <c r="A26" s="2" t="s">
        <v>4</v>
      </c>
      <c r="B26" s="2" t="s">
        <v>5</v>
      </c>
      <c r="C26" s="2" t="s">
        <v>6</v>
      </c>
      <c r="D26" s="2" t="s">
        <v>84</v>
      </c>
      <c r="E26" s="2" t="s">
        <v>85</v>
      </c>
      <c r="F26" s="2" t="s">
        <v>86</v>
      </c>
      <c r="G26" s="2" t="s">
        <v>87</v>
      </c>
      <c r="H26" s="2" t="s">
        <v>88</v>
      </c>
      <c r="I26" s="2"/>
      <c r="J26" s="2" t="s">
        <v>5</v>
      </c>
      <c r="K26" s="2" t="s">
        <v>6</v>
      </c>
      <c r="L26" s="2" t="s">
        <v>84</v>
      </c>
      <c r="M26" s="2" t="s">
        <v>85</v>
      </c>
      <c r="N26" s="2" t="s">
        <v>86</v>
      </c>
      <c r="O26" s="2" t="s">
        <v>87</v>
      </c>
      <c r="P26" s="2" t="s">
        <v>88</v>
      </c>
      <c r="R26" s="2" t="s">
        <v>5</v>
      </c>
      <c r="S26" s="2" t="s">
        <v>6</v>
      </c>
      <c r="T26" s="2" t="s">
        <v>84</v>
      </c>
      <c r="U26" s="2" t="s">
        <v>85</v>
      </c>
      <c r="V26" s="2" t="s">
        <v>86</v>
      </c>
      <c r="W26" s="2" t="s">
        <v>87</v>
      </c>
      <c r="X26" s="2" t="s">
        <v>88</v>
      </c>
      <c r="Z26" s="2" t="s">
        <v>5</v>
      </c>
      <c r="AA26" s="2" t="s">
        <v>6</v>
      </c>
      <c r="AB26" s="2" t="s">
        <v>84</v>
      </c>
      <c r="AC26" s="2" t="s">
        <v>85</v>
      </c>
      <c r="AD26" s="2" t="s">
        <v>86</v>
      </c>
      <c r="AE26" s="2" t="s">
        <v>87</v>
      </c>
      <c r="AF26" s="2" t="s">
        <v>88</v>
      </c>
      <c r="AH26" s="2"/>
      <c r="AI26" s="2"/>
      <c r="AJ26" s="2"/>
      <c r="AK26" s="2"/>
      <c r="AL26" s="2"/>
      <c r="AM26" s="2"/>
      <c r="AN26" s="2"/>
      <c r="AP26" s="2"/>
      <c r="AQ26" s="2"/>
      <c r="AR26" s="2"/>
      <c r="AS26" s="2"/>
      <c r="AT26" s="2"/>
      <c r="AU26" s="2"/>
      <c r="AV26" s="2"/>
      <c r="AX26" s="2"/>
      <c r="AY26" s="2"/>
      <c r="AZ26" s="2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</row>
    <row r="27" customFormat="false" ht="15" hidden="false" customHeight="false" outlineLevel="0" collapsed="false">
      <c r="A27" s="0" t="s">
        <v>7</v>
      </c>
      <c r="B27" s="7" t="n">
        <v>0.666666666666666</v>
      </c>
      <c r="C27" s="7" t="n">
        <v>0.166666666666666</v>
      </c>
      <c r="D27" s="7" t="n">
        <f aca="false">1/(C27/B27+0.5)</f>
        <v>1.33333333333333</v>
      </c>
      <c r="E27" s="7" t="n">
        <f aca="false">2/(C27/B27+2)</f>
        <v>0.888888888888889</v>
      </c>
      <c r="F27" s="7" t="n">
        <f aca="false">SQRT(B27^2+C27^2)</f>
        <v>0.687184270936276</v>
      </c>
      <c r="G27" s="7" t="n">
        <f aca="false">IFERROR(MIN(SQRT(D27^2+(-0.5*D27+1)^2),SQRT(E27^2+(-2*E27+2)^2)),1)</f>
        <v>0.916245694581703</v>
      </c>
      <c r="H27" s="7" t="n">
        <f aca="false">F27/G27</f>
        <v>0.749999999999999</v>
      </c>
      <c r="I27" s="7"/>
      <c r="J27" s="7" t="n">
        <v>0.666666666666666</v>
      </c>
      <c r="K27" s="7" t="n">
        <v>0.166666666666666</v>
      </c>
      <c r="L27" s="7" t="n">
        <f aca="false">1/(K27/J27+0.5)</f>
        <v>1.33333333333333</v>
      </c>
      <c r="M27" s="7" t="n">
        <f aca="false">2/(K27/J27+2)</f>
        <v>0.888888888888889</v>
      </c>
      <c r="N27" s="7" t="n">
        <f aca="false">SQRT(J27^2+K27^2)</f>
        <v>0.687184270936276</v>
      </c>
      <c r="O27" s="7" t="n">
        <f aca="false">IFERROR(MIN(SQRT(L27^2+(-0.5*L27+1)^2),SQRT(M27^2+(-2*M27+2)^2)),1)</f>
        <v>0.916245694581703</v>
      </c>
      <c r="P27" s="7" t="n">
        <f aca="false">N27/O27</f>
        <v>0.749999999999999</v>
      </c>
      <c r="Q27" s="7"/>
      <c r="R27" s="7" t="n">
        <v>1</v>
      </c>
      <c r="S27" s="7" t="n">
        <v>0</v>
      </c>
      <c r="T27" s="7" t="n">
        <f aca="false">1/(S27/R27+0.5)</f>
        <v>2</v>
      </c>
      <c r="U27" s="7" t="n">
        <f aca="false">2/(S27/R27+2)</f>
        <v>1</v>
      </c>
      <c r="V27" s="7" t="n">
        <f aca="false">SQRT(R27^2+S27^2)</f>
        <v>1</v>
      </c>
      <c r="W27" s="7" t="n">
        <f aca="false">IFERROR(MIN(SQRT(T27^2+(-0.5*T27+1)^2),SQRT(U27^2+(-2*U27+2)^2)),1)</f>
        <v>1</v>
      </c>
      <c r="X27" s="7" t="n">
        <f aca="false">V27/W27</f>
        <v>1</v>
      </c>
      <c r="Y27" s="7"/>
      <c r="Z27" s="7" t="n">
        <v>0.916666666666666</v>
      </c>
      <c r="AA27" s="7" t="n">
        <v>0.166666666666666</v>
      </c>
      <c r="AB27" s="7" t="n">
        <f aca="false">1/(AA27/Z27+0.5)</f>
        <v>1.46666666666667</v>
      </c>
      <c r="AC27" s="7" t="n">
        <f aca="false">2/(AA27/Z27+2)</f>
        <v>0.916666666666667</v>
      </c>
      <c r="AD27" s="7" t="n">
        <f aca="false">SQRT(Z27^2+AA27^2)</f>
        <v>0.931694990624912</v>
      </c>
      <c r="AE27" s="7" t="n">
        <f aca="false">IFERROR(MIN(SQRT(AB27^2+(-0.5*AB27+1)^2),SQRT(AC27^2+(-2*AC27+2)^2)),1)</f>
        <v>0.931694990624913</v>
      </c>
      <c r="AF27" s="7" t="n">
        <f aca="false">AD27/AE27</f>
        <v>0.999999999999999</v>
      </c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</row>
    <row r="28" customFormat="false" ht="15" hidden="false" customHeight="false" outlineLevel="0" collapsed="false">
      <c r="A28" s="0" t="s">
        <v>8</v>
      </c>
      <c r="B28" s="7" t="n">
        <v>0.416666666666666</v>
      </c>
      <c r="C28" s="7" t="n">
        <v>0.666666666666666</v>
      </c>
      <c r="D28" s="7" t="n">
        <f aca="false">1/(C28/B28+0.5)</f>
        <v>0.476190476190476</v>
      </c>
      <c r="E28" s="7" t="n">
        <f aca="false">2/(C28/B28+2)</f>
        <v>0.555555555555555</v>
      </c>
      <c r="F28" s="7" t="n">
        <f aca="false">SQRT(B28^2+C28^2)</f>
        <v>0.786165094338049</v>
      </c>
      <c r="G28" s="7" t="n">
        <f aca="false">IFERROR(MIN(SQRT(D28^2+(-0.5*D28+1)^2),SQRT(E28^2+(-2*E28+2)^2)),1)</f>
        <v>0.8984743935292</v>
      </c>
      <c r="H28" s="7" t="n">
        <f aca="false">F28/G28</f>
        <v>0.874999999999999</v>
      </c>
      <c r="I28" s="7"/>
      <c r="J28" s="7" t="n">
        <v>0.416666666666666</v>
      </c>
      <c r="K28" s="7" t="n">
        <v>0.666666666666666</v>
      </c>
      <c r="L28" s="7" t="n">
        <f aca="false">1/(K28/J28+0.5)</f>
        <v>0.476190476190476</v>
      </c>
      <c r="M28" s="7" t="n">
        <f aca="false">2/(K28/J28+2)</f>
        <v>0.555555555555555</v>
      </c>
      <c r="N28" s="7" t="n">
        <f aca="false">SQRT(J28^2+K28^2)</f>
        <v>0.786165094338049</v>
      </c>
      <c r="O28" s="7" t="n">
        <f aca="false">IFERROR(MIN(SQRT(L28^2+(-0.5*L28+1)^2),SQRT(M28^2+(-2*M28+2)^2)),1)</f>
        <v>0.8984743935292</v>
      </c>
      <c r="P28" s="7" t="n">
        <f aca="false">N28/O28</f>
        <v>0.874999999999999</v>
      </c>
      <c r="Q28" s="7"/>
      <c r="R28" s="7" t="n">
        <v>0.583333333333333</v>
      </c>
      <c r="S28" s="7" t="n">
        <v>0.583333333333333</v>
      </c>
      <c r="T28" s="7" t="n">
        <f aca="false">1/(S28/R28+0.5)</f>
        <v>0.666666666666667</v>
      </c>
      <c r="U28" s="7" t="n">
        <f aca="false">2/(S28/R28+2)</f>
        <v>0.666666666666667</v>
      </c>
      <c r="V28" s="7" t="n">
        <f aca="false">SQRT(R28^2+S28^2)</f>
        <v>0.824957911384305</v>
      </c>
      <c r="W28" s="7" t="n">
        <f aca="false">IFERROR(MIN(SQRT(T28^2+(-0.5*T28+1)^2),SQRT(U28^2+(-2*U28+2)^2)),1)</f>
        <v>0.942809041582063</v>
      </c>
      <c r="X28" s="7" t="n">
        <f aca="false">V28/W28</f>
        <v>0.875</v>
      </c>
      <c r="Y28" s="7"/>
      <c r="Z28" s="7" t="n">
        <v>0.583333333333333</v>
      </c>
      <c r="AA28" s="7" t="n">
        <v>0.583333333333333</v>
      </c>
      <c r="AB28" s="7" t="n">
        <f aca="false">1/(AA28/Z28+0.5)</f>
        <v>0.666666666666667</v>
      </c>
      <c r="AC28" s="7" t="n">
        <f aca="false">2/(AA28/Z28+2)</f>
        <v>0.666666666666667</v>
      </c>
      <c r="AD28" s="7" t="n">
        <f aca="false">SQRT(Z28^2+AA28^2)</f>
        <v>0.824957911384305</v>
      </c>
      <c r="AE28" s="7" t="n">
        <f aca="false">IFERROR(MIN(SQRT(AB28^2+(-0.5*AB28+1)^2),SQRT(AC28^2+(-2*AC28+2)^2)),1)</f>
        <v>0.942809041582063</v>
      </c>
      <c r="AF28" s="7" t="n">
        <f aca="false">AD28/AE28</f>
        <v>0.875</v>
      </c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</row>
    <row r="29" customFormat="false" ht="15" hidden="false" customHeight="false" outlineLevel="0" collapsed="false">
      <c r="A29" s="0" t="s">
        <v>9</v>
      </c>
      <c r="B29" s="7" t="n">
        <v>0.416666666666666</v>
      </c>
      <c r="C29" s="7" t="n">
        <v>0.416666666666666</v>
      </c>
      <c r="D29" s="7" t="n">
        <f aca="false">1/(C29/B29+0.5)</f>
        <v>0.666666666666667</v>
      </c>
      <c r="E29" s="7" t="n">
        <f aca="false">2/(C29/B29+2)</f>
        <v>0.666666666666667</v>
      </c>
      <c r="F29" s="7" t="n">
        <f aca="false">SQRT(B29^2+C29^2)</f>
        <v>0.589255650988789</v>
      </c>
      <c r="G29" s="7" t="n">
        <f aca="false">IFERROR(MIN(SQRT(D29^2+(-0.5*D29+1)^2),SQRT(E29^2+(-2*E29+2)^2)),1)</f>
        <v>0.942809041582063</v>
      </c>
      <c r="H29" s="7" t="n">
        <f aca="false">F29/G29</f>
        <v>0.624999999999999</v>
      </c>
      <c r="I29" s="7"/>
      <c r="J29" s="7" t="n">
        <v>0.416666666666666</v>
      </c>
      <c r="K29" s="7" t="n">
        <v>0.416666666666666</v>
      </c>
      <c r="L29" s="7" t="n">
        <f aca="false">1/(K29/J29+0.5)</f>
        <v>0.666666666666667</v>
      </c>
      <c r="M29" s="7" t="n">
        <f aca="false">2/(K29/J29+2)</f>
        <v>0.666666666666667</v>
      </c>
      <c r="N29" s="7" t="n">
        <f aca="false">SQRT(J29^2+K29^2)</f>
        <v>0.589255650988789</v>
      </c>
      <c r="O29" s="7" t="n">
        <f aca="false">IFERROR(MIN(SQRT(L29^2+(-0.5*L29+1)^2),SQRT(M29^2+(-2*M29+2)^2)),1)</f>
        <v>0.942809041582063</v>
      </c>
      <c r="P29" s="7" t="n">
        <f aca="false">N29/O29</f>
        <v>0.624999999999999</v>
      </c>
      <c r="Q29" s="7"/>
      <c r="R29" s="7" t="n">
        <v>0.666666666666666</v>
      </c>
      <c r="S29" s="7" t="n">
        <v>0.166666666666666</v>
      </c>
      <c r="T29" s="7" t="n">
        <f aca="false">1/(S29/R29+0.5)</f>
        <v>1.33333333333333</v>
      </c>
      <c r="U29" s="7" t="n">
        <f aca="false">2/(S29/R29+2)</f>
        <v>0.888888888888889</v>
      </c>
      <c r="V29" s="7" t="n">
        <f aca="false">SQRT(R29^2+S29^2)</f>
        <v>0.687184270936276</v>
      </c>
      <c r="W29" s="7" t="n">
        <f aca="false">IFERROR(MIN(SQRT(T29^2+(-0.5*T29+1)^2),SQRT(U29^2+(-2*U29+2)^2)),1)</f>
        <v>0.916245694581703</v>
      </c>
      <c r="X29" s="7" t="n">
        <f aca="false">V29/W29</f>
        <v>0.749999999999999</v>
      </c>
      <c r="Y29" s="7"/>
      <c r="Z29" s="7" t="n">
        <v>0.833333333333333</v>
      </c>
      <c r="AA29" s="7" t="n">
        <v>0.0833333333333333</v>
      </c>
      <c r="AB29" s="7" t="n">
        <f aca="false">1/(AA29/Z29+0.5)</f>
        <v>1.66666666666667</v>
      </c>
      <c r="AC29" s="7" t="n">
        <f aca="false">2/(AA29/Z29+2)</f>
        <v>0.952380952380952</v>
      </c>
      <c r="AD29" s="7" t="n">
        <f aca="false">SQRT(Z29^2+AA29^2)</f>
        <v>0.837489635093407</v>
      </c>
      <c r="AE29" s="7" t="n">
        <f aca="false">IFERROR(MIN(SQRT(AB29^2+(-0.5*AB29+1)^2),SQRT(AC29^2+(-2*AC29+2)^2)),1)</f>
        <v>0.957131011535323</v>
      </c>
      <c r="AF29" s="7" t="n">
        <f aca="false">AD29/AE29</f>
        <v>0.875</v>
      </c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</row>
    <row r="30" customFormat="false" ht="15" hidden="false" customHeight="false" outlineLevel="0" collapsed="false">
      <c r="A30" s="0" t="s">
        <v>10</v>
      </c>
      <c r="B30" s="7" t="n">
        <v>1</v>
      </c>
      <c r="C30" s="7" t="n">
        <v>0</v>
      </c>
      <c r="D30" s="7" t="n">
        <f aca="false">1/(C30/B30+0.5)</f>
        <v>2</v>
      </c>
      <c r="E30" s="7" t="n">
        <f aca="false">2/(C30/B30+2)</f>
        <v>1</v>
      </c>
      <c r="F30" s="7" t="n">
        <f aca="false">SQRT(B30^2+C30^2)</f>
        <v>1</v>
      </c>
      <c r="G30" s="7" t="n">
        <f aca="false">IFERROR(MIN(SQRT(D30^2+(-0.5*D30+1)^2),SQRT(E30^2+(-2*E30+2)^2)),1)</f>
        <v>1</v>
      </c>
      <c r="H30" s="7" t="n">
        <f aca="false">F30/G30</f>
        <v>1</v>
      </c>
      <c r="I30" s="7"/>
      <c r="J30" s="7" t="n">
        <v>1</v>
      </c>
      <c r="K30" s="7" t="n">
        <v>0</v>
      </c>
      <c r="L30" s="7" t="n">
        <f aca="false">1/(K30/J30+0.5)</f>
        <v>2</v>
      </c>
      <c r="M30" s="7" t="n">
        <f aca="false">2/(K30/J30+2)</f>
        <v>1</v>
      </c>
      <c r="N30" s="7" t="n">
        <f aca="false">SQRT(J30^2+K30^2)</f>
        <v>1</v>
      </c>
      <c r="O30" s="7" t="n">
        <f aca="false">IFERROR(MIN(SQRT(L30^2+(-0.5*L30+1)^2),SQRT(M30^2+(-2*M30+2)^2)),1)</f>
        <v>1</v>
      </c>
      <c r="P30" s="7" t="n">
        <f aca="false">N30/O30</f>
        <v>1</v>
      </c>
      <c r="Q30" s="7"/>
      <c r="R30" s="7" t="n">
        <v>1</v>
      </c>
      <c r="S30" s="7" t="n">
        <v>0</v>
      </c>
      <c r="T30" s="7" t="n">
        <f aca="false">1/(S30/R30+0.5)</f>
        <v>2</v>
      </c>
      <c r="U30" s="7" t="n">
        <f aca="false">2/(S30/R30+2)</f>
        <v>1</v>
      </c>
      <c r="V30" s="7" t="n">
        <f aca="false">SQRT(R30^2+S30^2)</f>
        <v>1</v>
      </c>
      <c r="W30" s="7" t="n">
        <f aca="false">IFERROR(MIN(SQRT(T30^2+(-0.5*T30+1)^2),SQRT(U30^2+(-2*U30+2)^2)),1)</f>
        <v>1</v>
      </c>
      <c r="X30" s="7" t="n">
        <f aca="false">V30/W30</f>
        <v>1</v>
      </c>
      <c r="Y30" s="7"/>
      <c r="Z30" s="7" t="n">
        <v>1</v>
      </c>
      <c r="AA30" s="7" t="n">
        <v>0</v>
      </c>
      <c r="AB30" s="7" t="n">
        <f aca="false">1/(AA30/Z30+0.5)</f>
        <v>2</v>
      </c>
      <c r="AC30" s="7" t="n">
        <f aca="false">2/(AA30/Z30+2)</f>
        <v>1</v>
      </c>
      <c r="AD30" s="7" t="n">
        <f aca="false">SQRT(Z30^2+AA30^2)</f>
        <v>1</v>
      </c>
      <c r="AE30" s="7" t="n">
        <f aca="false">IFERROR(MIN(SQRT(AB30^2+(-0.5*AB30+1)^2),SQRT(AC30^2+(-2*AC30+2)^2)),1)</f>
        <v>1</v>
      </c>
      <c r="AF30" s="7" t="n">
        <f aca="false">AD30/AE30</f>
        <v>1</v>
      </c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</row>
    <row r="31" customFormat="false" ht="15" hidden="false" customHeight="false" outlineLevel="0" collapsed="false">
      <c r="A31" s="0" t="s">
        <v>11</v>
      </c>
      <c r="B31" s="7" t="n">
        <v>1</v>
      </c>
      <c r="C31" s="7" t="n">
        <v>0</v>
      </c>
      <c r="D31" s="7" t="n">
        <f aca="false">1/(C31/B31+0.5)</f>
        <v>2</v>
      </c>
      <c r="E31" s="7" t="n">
        <f aca="false">2/(C31/B31+2)</f>
        <v>1</v>
      </c>
      <c r="F31" s="7" t="n">
        <f aca="false">SQRT(B31^2+C31^2)</f>
        <v>1</v>
      </c>
      <c r="G31" s="7" t="n">
        <f aca="false">IFERROR(MIN(SQRT(D31^2+(-0.5*D31+1)^2),SQRT(E31^2+(-2*E31+2)^2)),1)</f>
        <v>1</v>
      </c>
      <c r="H31" s="7" t="n">
        <f aca="false">F31/G31</f>
        <v>1</v>
      </c>
      <c r="I31" s="7"/>
      <c r="J31" s="7" t="n">
        <v>1</v>
      </c>
      <c r="K31" s="7" t="n">
        <v>0</v>
      </c>
      <c r="L31" s="7" t="n">
        <f aca="false">1/(K31/J31+0.5)</f>
        <v>2</v>
      </c>
      <c r="M31" s="7" t="n">
        <f aca="false">2/(K31/J31+2)</f>
        <v>1</v>
      </c>
      <c r="N31" s="7" t="n">
        <f aca="false">SQRT(J31^2+K31^2)</f>
        <v>1</v>
      </c>
      <c r="O31" s="7" t="n">
        <f aca="false">IFERROR(MIN(SQRT(L31^2+(-0.5*L31+1)^2),SQRT(M31^2+(-2*M31+2)^2)),1)</f>
        <v>1</v>
      </c>
      <c r="P31" s="7" t="n">
        <f aca="false">N31/O31</f>
        <v>1</v>
      </c>
      <c r="Q31" s="7"/>
      <c r="R31" s="7" t="n">
        <v>0.916666666666666</v>
      </c>
      <c r="S31" s="7" t="n">
        <v>0.166666666666666</v>
      </c>
      <c r="T31" s="7" t="n">
        <f aca="false">1/(S31/R31+0.5)</f>
        <v>1.46666666666667</v>
      </c>
      <c r="U31" s="7" t="n">
        <f aca="false">2/(S31/R31+2)</f>
        <v>0.916666666666667</v>
      </c>
      <c r="V31" s="7" t="n">
        <f aca="false">SQRT(R31^2+S31^2)</f>
        <v>0.931694990624912</v>
      </c>
      <c r="W31" s="7" t="n">
        <f aca="false">IFERROR(MIN(SQRT(T31^2+(-0.5*T31+1)^2),SQRT(U31^2+(-2*U31+2)^2)),1)</f>
        <v>0.931694990624913</v>
      </c>
      <c r="X31" s="7" t="n">
        <f aca="false">V31/W31</f>
        <v>0.999999999999999</v>
      </c>
      <c r="Y31" s="7"/>
      <c r="Z31" s="7" t="n">
        <v>0.916666666666666</v>
      </c>
      <c r="AA31" s="7" t="n">
        <v>0.166666666666666</v>
      </c>
      <c r="AB31" s="7" t="n">
        <f aca="false">1/(AA31/Z31+0.5)</f>
        <v>1.46666666666667</v>
      </c>
      <c r="AC31" s="7" t="n">
        <f aca="false">2/(AA31/Z31+2)</f>
        <v>0.916666666666667</v>
      </c>
      <c r="AD31" s="7" t="n">
        <f aca="false">SQRT(Z31^2+AA31^2)</f>
        <v>0.931694990624912</v>
      </c>
      <c r="AE31" s="7" t="n">
        <f aca="false">IFERROR(MIN(SQRT(AB31^2+(-0.5*AB31+1)^2),SQRT(AC31^2+(-2*AC31+2)^2)),1)</f>
        <v>0.931694990624913</v>
      </c>
      <c r="AF31" s="7" t="n">
        <f aca="false">AD31/AE31</f>
        <v>0.999999999999999</v>
      </c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</row>
    <row r="32" customFormat="false" ht="15" hidden="false" customHeight="false" outlineLevel="0" collapsed="false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</row>
    <row r="33" customFormat="false" ht="15" hidden="false" customHeight="false" outlineLevel="0" collapsed="false">
      <c r="A33" s="4" t="s">
        <v>33</v>
      </c>
      <c r="B33" s="7" t="n">
        <f aca="false">AVERAGE(B27:B31)</f>
        <v>0.7</v>
      </c>
      <c r="C33" s="7" t="n">
        <f aca="false">AVERAGE(C27:C31)</f>
        <v>0.25</v>
      </c>
      <c r="D33" s="7"/>
      <c r="E33" s="7"/>
      <c r="F33" s="7" t="n">
        <f aca="false">AVERAGE(F27:F31)</f>
        <v>0.812521003252623</v>
      </c>
      <c r="G33" s="7" t="n">
        <f aca="false">AVERAGE(G27:G31)</f>
        <v>0.951505825938593</v>
      </c>
      <c r="H33" s="7" t="n">
        <f aca="false">AVERAGE(H27:H31)</f>
        <v>0.849999999999999</v>
      </c>
      <c r="I33" s="7"/>
      <c r="J33" s="7" t="n">
        <f aca="false">AVERAGE(J27:J31)</f>
        <v>0.7</v>
      </c>
      <c r="K33" s="7" t="n">
        <f aca="false">AVERAGE(K27:K31)</f>
        <v>0.25</v>
      </c>
      <c r="L33" s="7"/>
      <c r="M33" s="7"/>
      <c r="N33" s="7" t="n">
        <f aca="false">AVERAGE(N27:N31)</f>
        <v>0.812521003252623</v>
      </c>
      <c r="O33" s="7" t="n">
        <f aca="false">AVERAGE(O27:O31)</f>
        <v>0.951505825938593</v>
      </c>
      <c r="P33" s="7" t="n">
        <f aca="false">AVERAGE(P27:P31)</f>
        <v>0.849999999999999</v>
      </c>
      <c r="Q33" s="7"/>
      <c r="R33" s="7" t="n">
        <f aca="false">AVERAGE(R27:R31)</f>
        <v>0.833333333333333</v>
      </c>
      <c r="S33" s="7" t="n">
        <f aca="false">AVERAGE(S27:S31)</f>
        <v>0.183333333333333</v>
      </c>
      <c r="T33" s="7"/>
      <c r="U33" s="7"/>
      <c r="V33" s="7" t="n">
        <f aca="false">AVERAGE(V27:V31)</f>
        <v>0.888767434589099</v>
      </c>
      <c r="W33" s="7" t="n">
        <f aca="false">AVERAGE(W27:W31)</f>
        <v>0.958149945357736</v>
      </c>
      <c r="X33" s="7" t="n">
        <f aca="false">AVERAGE(X27:X31)</f>
        <v>0.925</v>
      </c>
      <c r="Y33" s="7"/>
      <c r="Z33" s="7" t="n">
        <f aca="false">AVERAGE(Z27:Z31)</f>
        <v>0.85</v>
      </c>
      <c r="AA33" s="7" t="n">
        <f aca="false">AVERAGE(AA27:AA31)</f>
        <v>0.2</v>
      </c>
      <c r="AB33" s="7"/>
      <c r="AC33" s="7"/>
      <c r="AD33" s="7" t="n">
        <f aca="false">AVERAGE(AD27:AD31)</f>
        <v>0.905167505545507</v>
      </c>
      <c r="AE33" s="7" t="n">
        <f aca="false">AVERAGE(AE27:AE31)</f>
        <v>0.952666006873442</v>
      </c>
      <c r="AF33" s="7" t="n">
        <f aca="false">AVERAGE(AF27:AF31)</f>
        <v>0.95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</row>
    <row r="34" customFormat="false" ht="15" hidden="false" customHeight="false" outlineLevel="0" collapsed="false">
      <c r="A34" s="4" t="s">
        <v>89</v>
      </c>
      <c r="B34" s="7" t="n">
        <f aca="false">(SUM(B27:B31)-MIN(B27:B31)-MAX(B27:B31))/(COUNT(B27:B31)-2)</f>
        <v>0.694444444444444</v>
      </c>
      <c r="C34" s="7" t="n">
        <f aca="false">(SUM(C27:C31)-MIN(C27:C31)-MAX(C27:C31))/(COUNT(C27:C31)-2)</f>
        <v>0.194444444444444</v>
      </c>
      <c r="D34" s="7"/>
      <c r="E34" s="7"/>
      <c r="F34" s="7" t="n">
        <f aca="false">(SUM(F27:F31)-MIN(F27:F31)-MAX(F27:F31))/(COUNT(F27:F31)-2)</f>
        <v>0.824449788424775</v>
      </c>
      <c r="G34" s="7" t="n">
        <f aca="false">(SUM(G27:G31)-MIN(G27:G31)-MAX(G27:G31))/(COUNT(G27:G31)-2)</f>
        <v>0.953018245387922</v>
      </c>
      <c r="H34" s="7" t="n">
        <f aca="false">(SUM(H27:H31)-MIN(H27:H31)-MAX(H27:H31))/(COUNT(H27:H31)-2)</f>
        <v>0.875</v>
      </c>
      <c r="I34" s="7"/>
      <c r="J34" s="7" t="n">
        <f aca="false">(SUM(J27:J31)-MIN(J27:J31)-MAX(J27:J31))/(COUNT(J27:J31)-2)</f>
        <v>0.694444444444444</v>
      </c>
      <c r="K34" s="7" t="n">
        <f aca="false">(SUM(K27:K31)-MIN(K27:K31)-MAX(K27:K31))/(COUNT(K27:K31)-2)</f>
        <v>0.194444444444444</v>
      </c>
      <c r="L34" s="7"/>
      <c r="M34" s="7"/>
      <c r="N34" s="7" t="n">
        <f aca="false">(SUM(N27:N31)-MIN(N27:N31)-MAX(N27:N31))/(COUNT(N27:N31)-2)</f>
        <v>0.824449788424775</v>
      </c>
      <c r="O34" s="7" t="n">
        <f aca="false">(SUM(O27:O31)-MIN(O27:O31)-MAX(O27:O31))/(COUNT(O27:O31)-2)</f>
        <v>0.953018245387922</v>
      </c>
      <c r="P34" s="7" t="n">
        <f aca="false">(SUM(P27:P31)-MIN(P27:P31)-MAX(P27:P31))/(COUNT(P27:P31)-2)</f>
        <v>0.875</v>
      </c>
      <c r="Q34" s="7"/>
      <c r="R34" s="7" t="n">
        <f aca="false">(SUM(R27:R31)-MIN(R27:R31)-MAX(R27:R31))/(COUNT(R27:R31)-2)</f>
        <v>0.861111111111111</v>
      </c>
      <c r="S34" s="7" t="n">
        <f aca="false">(SUM(S27:S31)-MIN(S27:S31)-MAX(S27:S31))/(COUNT(S27:S31)-2)</f>
        <v>0.111111111111111</v>
      </c>
      <c r="T34" s="7"/>
      <c r="U34" s="7"/>
      <c r="V34" s="7" t="n">
        <f aca="false">(SUM(V27:V31)-MIN(V27:V31)-MAX(V27:V31))/(COUNT(V27:V31)-2)</f>
        <v>0.918884300669739</v>
      </c>
      <c r="W34" s="7" t="n">
        <f aca="false">(SUM(W27:W31)-MIN(W27:W31)-MAX(W27:W31))/(COUNT(W27:W31)-2)</f>
        <v>0.958168010735659</v>
      </c>
      <c r="X34" s="7" t="n">
        <f aca="false">(SUM(X27:X31)-MIN(X27:X31)-MAX(X27:X31))/(COUNT(X27:X31)-2)</f>
        <v>0.958333333333333</v>
      </c>
      <c r="Y34" s="7"/>
      <c r="Z34" s="7" t="n">
        <f aca="false">(SUM(Z27:Z31)-MIN(Z27:Z31)-MAX(Z27:Z31))/(COUNT(Z27:Z31)-2)</f>
        <v>0.888888888888888</v>
      </c>
      <c r="AA34" s="7" t="n">
        <f aca="false">(SUM(AA27:AA31)-MIN(AA27:AA31)-MAX(AA27:AA31))/(COUNT(AA27:AA31)-2)</f>
        <v>0.138888888888888</v>
      </c>
      <c r="AB34" s="7"/>
      <c r="AC34" s="7"/>
      <c r="AD34" s="7" t="n">
        <f aca="false">(SUM(AD27:AD31)-MIN(AD27:AD31)-MAX(AD27:AD31))/(COUNT(AD27:AD31)-2)</f>
        <v>0.900293205447743</v>
      </c>
      <c r="AE34" s="7" t="n">
        <f aca="false">(SUM(AE27:AE31)-MIN(AE27:AE31)-MAX(AE27:AE31))/(COUNT(AE27:AE31)-2)</f>
        <v>0.943878347914099</v>
      </c>
      <c r="AF34" s="7" t="n">
        <f aca="false">(SUM(AF27:AF31)-MIN(AF27:AF31)-MAX(AF27:AF31))/(COUNT(AF27:AF31)-2)</f>
        <v>0.958333333333333</v>
      </c>
      <c r="AG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</row>
    <row r="35" customFormat="false" ht="15" hidden="false" customHeight="false" outlineLevel="0" collapsed="false">
      <c r="A35" s="4" t="s">
        <v>67</v>
      </c>
      <c r="B35" s="7" t="n">
        <f aca="false">MEDIAN(B27:B31)</f>
        <v>0.666666666666666</v>
      </c>
      <c r="C35" s="7" t="n">
        <f aca="false">MEDIAN(C27:C31)</f>
        <v>0.166666666666666</v>
      </c>
      <c r="D35" s="7"/>
      <c r="E35" s="7"/>
      <c r="F35" s="7" t="n">
        <f aca="false">MEDIAN(F27:F31)</f>
        <v>0.786165094338049</v>
      </c>
      <c r="G35" s="7" t="n">
        <f aca="false">MEDIAN(G27:G31)</f>
        <v>0.942809041582063</v>
      </c>
      <c r="H35" s="7" t="n">
        <f aca="false">MEDIAN(H27:H31)</f>
        <v>0.874999999999999</v>
      </c>
      <c r="I35" s="7"/>
      <c r="J35" s="7" t="n">
        <f aca="false">MEDIAN(J27:J31)</f>
        <v>0.666666666666666</v>
      </c>
      <c r="K35" s="7" t="n">
        <f aca="false">MEDIAN(K27:K31)</f>
        <v>0.166666666666666</v>
      </c>
      <c r="L35" s="7"/>
      <c r="M35" s="7"/>
      <c r="N35" s="7" t="n">
        <f aca="false">MEDIAN(N27:N31)</f>
        <v>0.786165094338049</v>
      </c>
      <c r="O35" s="7" t="n">
        <f aca="false">MEDIAN(O27:O31)</f>
        <v>0.942809041582063</v>
      </c>
      <c r="P35" s="7" t="n">
        <f aca="false">MEDIAN(P27:P31)</f>
        <v>0.874999999999999</v>
      </c>
      <c r="Q35" s="7"/>
      <c r="R35" s="7" t="n">
        <f aca="false">MEDIAN(R27:R31)</f>
        <v>0.916666666666666</v>
      </c>
      <c r="S35" s="7" t="n">
        <f aca="false">MEDIAN(S27:S31)</f>
        <v>0.166666666666666</v>
      </c>
      <c r="T35" s="7"/>
      <c r="U35" s="7"/>
      <c r="V35" s="7" t="n">
        <f aca="false">MEDIAN(V27:V31)</f>
        <v>0.931694990624912</v>
      </c>
      <c r="W35" s="7" t="n">
        <f aca="false">MEDIAN(W27:W31)</f>
        <v>0.942809041582063</v>
      </c>
      <c r="X35" s="7" t="n">
        <f aca="false">MEDIAN(X27:X31)</f>
        <v>0.999999999999999</v>
      </c>
      <c r="Y35" s="7"/>
      <c r="Z35" s="7" t="n">
        <f aca="false">MEDIAN(Z27:Z31)</f>
        <v>0.916666666666666</v>
      </c>
      <c r="AA35" s="7" t="n">
        <f aca="false">MEDIAN(AA27:AA31)</f>
        <v>0.166666666666666</v>
      </c>
      <c r="AB35" s="7"/>
      <c r="AC35" s="7"/>
      <c r="AD35" s="7" t="n">
        <f aca="false">MEDIAN(AD27:AD31)</f>
        <v>0.931694990624912</v>
      </c>
      <c r="AE35" s="7" t="n">
        <f aca="false">MEDIAN(AE27:AE31)</f>
        <v>0.942809041582063</v>
      </c>
      <c r="AF35" s="7" t="n">
        <f aca="false">MEDIAN(AF27:AF31)</f>
        <v>0.999999999999999</v>
      </c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</row>
    <row r="36" customFormat="false" ht="15" hidden="false" customHeight="false" outlineLevel="0" collapsed="false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</row>
    <row r="37" customFormat="false" ht="21" hidden="false" customHeight="false" outlineLevel="0" collapsed="false">
      <c r="A37" s="1" t="s">
        <v>16</v>
      </c>
      <c r="B37" s="2" t="s">
        <v>1</v>
      </c>
      <c r="J37" s="2" t="s">
        <v>2</v>
      </c>
      <c r="R37" s="2" t="s">
        <v>3</v>
      </c>
      <c r="Z37" s="2"/>
      <c r="AH37" s="2"/>
      <c r="AP37" s="2"/>
      <c r="AX37" s="2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</row>
    <row r="38" customFormat="false" ht="15" hidden="false" customHeight="false" outlineLevel="0" collapsed="false">
      <c r="A38" s="2" t="s">
        <v>4</v>
      </c>
      <c r="B38" s="2" t="s">
        <v>5</v>
      </c>
      <c r="C38" s="2" t="s">
        <v>6</v>
      </c>
      <c r="D38" s="2" t="s">
        <v>84</v>
      </c>
      <c r="E38" s="2" t="s">
        <v>85</v>
      </c>
      <c r="F38" s="2" t="s">
        <v>86</v>
      </c>
      <c r="G38" s="2" t="s">
        <v>87</v>
      </c>
      <c r="H38" s="2" t="s">
        <v>88</v>
      </c>
      <c r="I38" s="2"/>
      <c r="J38" s="2" t="s">
        <v>5</v>
      </c>
      <c r="K38" s="2" t="s">
        <v>6</v>
      </c>
      <c r="L38" s="2" t="s">
        <v>84</v>
      </c>
      <c r="M38" s="2" t="s">
        <v>85</v>
      </c>
      <c r="N38" s="2" t="s">
        <v>86</v>
      </c>
      <c r="O38" s="2" t="s">
        <v>87</v>
      </c>
      <c r="P38" s="2" t="s">
        <v>88</v>
      </c>
      <c r="R38" s="2" t="s">
        <v>5</v>
      </c>
      <c r="S38" s="2" t="s">
        <v>6</v>
      </c>
      <c r="T38" s="2" t="s">
        <v>84</v>
      </c>
      <c r="U38" s="2" t="s">
        <v>85</v>
      </c>
      <c r="V38" s="2" t="s">
        <v>86</v>
      </c>
      <c r="W38" s="2" t="s">
        <v>87</v>
      </c>
      <c r="X38" s="2" t="s">
        <v>88</v>
      </c>
      <c r="Z38" s="2"/>
      <c r="AA38" s="2"/>
      <c r="AB38" s="2"/>
      <c r="AC38" s="2"/>
      <c r="AD38" s="2"/>
      <c r="AE38" s="2"/>
      <c r="AF38" s="2"/>
      <c r="AH38" s="2"/>
      <c r="AI38" s="2"/>
      <c r="AJ38" s="2"/>
      <c r="AK38" s="2"/>
      <c r="AL38" s="2"/>
      <c r="AM38" s="2"/>
      <c r="AN38" s="2"/>
      <c r="AP38" s="2"/>
      <c r="AQ38" s="2"/>
      <c r="AR38" s="2"/>
      <c r="AS38" s="2"/>
      <c r="AT38" s="2"/>
      <c r="AU38" s="2"/>
      <c r="AV38" s="2"/>
      <c r="AX38" s="2"/>
      <c r="AY38" s="2"/>
      <c r="AZ38" s="2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</row>
    <row r="39" customFormat="false" ht="15" hidden="false" customHeight="false" outlineLevel="0" collapsed="false">
      <c r="A39" s="0" t="s">
        <v>7</v>
      </c>
      <c r="B39" s="7" t="n">
        <v>0.666666666666666</v>
      </c>
      <c r="C39" s="7" t="n">
        <v>0.166666666666666</v>
      </c>
      <c r="D39" s="7" t="n">
        <f aca="false">1/(C39/B39+0.5)</f>
        <v>1.33333333333333</v>
      </c>
      <c r="E39" s="7" t="n">
        <f aca="false">2/(C39/B39+2)</f>
        <v>0.888888888888889</v>
      </c>
      <c r="F39" s="7" t="n">
        <f aca="false">SQRT(B39^2+C39^2)</f>
        <v>0.687184270936276</v>
      </c>
      <c r="G39" s="7" t="n">
        <f aca="false">IFERROR(MIN(SQRT(D39^2+(-0.5*D39+1)^2),SQRT(E39^2+(-2*E39+2)^2)),1)</f>
        <v>0.916245694581703</v>
      </c>
      <c r="H39" s="7" t="n">
        <f aca="false">F39/G39</f>
        <v>0.749999999999999</v>
      </c>
      <c r="I39" s="7"/>
      <c r="J39" s="7" t="n">
        <v>0.666666666666666</v>
      </c>
      <c r="K39" s="7" t="n">
        <v>0.166666666666666</v>
      </c>
      <c r="L39" s="7" t="n">
        <f aca="false">1/(K39/J39+0.5)</f>
        <v>1.33333333333333</v>
      </c>
      <c r="M39" s="7" t="n">
        <f aca="false">2/(K39/J39+2)</f>
        <v>0.888888888888889</v>
      </c>
      <c r="N39" s="7" t="n">
        <f aca="false">SQRT(J39^2+K39^2)</f>
        <v>0.687184270936276</v>
      </c>
      <c r="O39" s="7" t="n">
        <f aca="false">IFERROR(MIN(SQRT(L39^2+(-0.5*L39+1)^2),SQRT(M39^2+(-2*M39+2)^2)),1)</f>
        <v>0.916245694581703</v>
      </c>
      <c r="P39" s="7" t="n">
        <f aca="false">N39/O39</f>
        <v>0.749999999999999</v>
      </c>
      <c r="Q39" s="7"/>
      <c r="R39" s="7" t="n">
        <v>0.666666666666666</v>
      </c>
      <c r="S39" s="7" t="n">
        <v>0.166666666666666</v>
      </c>
      <c r="T39" s="7" t="n">
        <f aca="false">1/(S39/R39+0.5)</f>
        <v>1.33333333333333</v>
      </c>
      <c r="U39" s="7" t="n">
        <f aca="false">2/(S39/R39+2)</f>
        <v>0.888888888888889</v>
      </c>
      <c r="V39" s="7" t="n">
        <f aca="false">SQRT(R39^2+S39^2)</f>
        <v>0.687184270936276</v>
      </c>
      <c r="W39" s="7" t="n">
        <f aca="false">IFERROR(MIN(SQRT(T39^2+(-0.5*T39+1)^2),SQRT(U39^2+(-2*U39+2)^2)),1)</f>
        <v>0.916245694581703</v>
      </c>
      <c r="X39" s="7" t="n">
        <f aca="false">V39/W39</f>
        <v>0.749999999999999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</row>
    <row r="40" customFormat="false" ht="15" hidden="false" customHeight="false" outlineLevel="0" collapsed="false">
      <c r="A40" s="0" t="s">
        <v>8</v>
      </c>
      <c r="B40" s="7" t="n">
        <v>1</v>
      </c>
      <c r="C40" s="7" t="n">
        <v>0</v>
      </c>
      <c r="D40" s="7" t="n">
        <f aca="false">1/(C40/B40+0.5)</f>
        <v>2</v>
      </c>
      <c r="E40" s="7" t="n">
        <f aca="false">2/(C40/B40+2)</f>
        <v>1</v>
      </c>
      <c r="F40" s="7" t="n">
        <f aca="false">SQRT(B40^2+C40^2)</f>
        <v>1</v>
      </c>
      <c r="G40" s="7" t="n">
        <f aca="false">IFERROR(MIN(SQRT(D40^2+(-0.5*D40+1)^2),SQRT(E40^2+(-2*E40+2)^2)),1)</f>
        <v>1</v>
      </c>
      <c r="H40" s="7" t="n">
        <f aca="false">F40/G40</f>
        <v>1</v>
      </c>
      <c r="I40" s="7"/>
      <c r="J40" s="7" t="n">
        <v>0.333333333333333</v>
      </c>
      <c r="K40" s="7" t="n">
        <v>0.333333333333333</v>
      </c>
      <c r="L40" s="7" t="n">
        <f aca="false">1/(K40/J40+0.5)</f>
        <v>0.666666666666667</v>
      </c>
      <c r="M40" s="7" t="n">
        <f aca="false">2/(K40/J40+2)</f>
        <v>0.666666666666667</v>
      </c>
      <c r="N40" s="7" t="n">
        <f aca="false">SQRT(J40^2+K40^2)</f>
        <v>0.471404520791031</v>
      </c>
      <c r="O40" s="7" t="n">
        <f aca="false">IFERROR(MIN(SQRT(L40^2+(-0.5*L40+1)^2),SQRT(M40^2+(-2*M40+2)^2)),1)</f>
        <v>0.942809041582063</v>
      </c>
      <c r="P40" s="7" t="n">
        <f aca="false">N40/O40</f>
        <v>0.5</v>
      </c>
      <c r="Q40" s="7"/>
      <c r="R40" s="7" t="n">
        <v>0.5</v>
      </c>
      <c r="S40" s="7" t="n">
        <v>0.25</v>
      </c>
      <c r="T40" s="7" t="n">
        <f aca="false">1/(S40/R40+0.5)</f>
        <v>1</v>
      </c>
      <c r="U40" s="7" t="n">
        <f aca="false">2/(S40/R40+2)</f>
        <v>0.8</v>
      </c>
      <c r="V40" s="7" t="n">
        <f aca="false">SQRT(R40^2+S40^2)</f>
        <v>0.559016994374947</v>
      </c>
      <c r="W40" s="7" t="n">
        <f aca="false">IFERROR(MIN(SQRT(T40^2+(-0.5*T40+1)^2),SQRT(U40^2+(-2*U40+2)^2)),1)</f>
        <v>0.894427190999916</v>
      </c>
      <c r="X40" s="7" t="n">
        <f aca="false">V40/W40</f>
        <v>0.625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</row>
    <row r="41" customFormat="false" ht="15" hidden="false" customHeight="false" outlineLevel="0" collapsed="false">
      <c r="A41" s="0" t="s">
        <v>9</v>
      </c>
      <c r="B41" s="7" t="n">
        <v>0.5</v>
      </c>
      <c r="C41" s="7" t="n">
        <v>0.5</v>
      </c>
      <c r="D41" s="7" t="n">
        <f aca="false">1/(C41/B41+0.5)</f>
        <v>0.666666666666667</v>
      </c>
      <c r="E41" s="7" t="n">
        <f aca="false">2/(C41/B41+2)</f>
        <v>0.666666666666667</v>
      </c>
      <c r="F41" s="7" t="n">
        <f aca="false">SQRT(B41^2+C41^2)</f>
        <v>0.707106781186548</v>
      </c>
      <c r="G41" s="7" t="n">
        <f aca="false">IFERROR(MIN(SQRT(D41^2+(-0.5*D41+1)^2),SQRT(E41^2+(-2*E41+2)^2)),1)</f>
        <v>0.942809041582063</v>
      </c>
      <c r="H41" s="7" t="n">
        <f aca="false">F41/G41</f>
        <v>0.75</v>
      </c>
      <c r="I41" s="7"/>
      <c r="J41" s="7" t="n">
        <v>0.416666666666666</v>
      </c>
      <c r="K41" s="7" t="n">
        <v>0.666666666666666</v>
      </c>
      <c r="L41" s="7" t="n">
        <f aca="false">1/(K41/J41+0.5)</f>
        <v>0.476190476190476</v>
      </c>
      <c r="M41" s="7" t="n">
        <f aca="false">2/(K41/J41+2)</f>
        <v>0.555555555555555</v>
      </c>
      <c r="N41" s="7" t="n">
        <f aca="false">SQRT(J41^2+K41^2)</f>
        <v>0.786165094338049</v>
      </c>
      <c r="O41" s="7" t="n">
        <f aca="false">IFERROR(MIN(SQRT(L41^2+(-0.5*L41+1)^2),SQRT(M41^2+(-2*M41+2)^2)),1)</f>
        <v>0.8984743935292</v>
      </c>
      <c r="P41" s="7" t="n">
        <f aca="false">N41/O41</f>
        <v>0.874999999999999</v>
      </c>
      <c r="Q41" s="7"/>
      <c r="R41" s="7" t="n">
        <v>0.416666666666666</v>
      </c>
      <c r="S41" s="7" t="n">
        <v>0.666666666666666</v>
      </c>
      <c r="T41" s="7" t="n">
        <f aca="false">1/(S41/R41+0.5)</f>
        <v>0.476190476190476</v>
      </c>
      <c r="U41" s="7" t="n">
        <f aca="false">2/(S41/R41+2)</f>
        <v>0.555555555555555</v>
      </c>
      <c r="V41" s="7" t="n">
        <f aca="false">SQRT(R41^2+S41^2)</f>
        <v>0.786165094338049</v>
      </c>
      <c r="W41" s="7" t="n">
        <f aca="false">IFERROR(MIN(SQRT(T41^2+(-0.5*T41+1)^2),SQRT(U41^2+(-2*U41+2)^2)),1)</f>
        <v>0.8984743935292</v>
      </c>
      <c r="X41" s="7" t="n">
        <f aca="false">V41/W41</f>
        <v>0.874999999999999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</row>
    <row r="42" customFormat="false" ht="15" hidden="false" customHeight="false" outlineLevel="0" collapsed="false">
      <c r="A42" s="0" t="s">
        <v>10</v>
      </c>
      <c r="B42" s="7" t="n">
        <v>0.916666666666666</v>
      </c>
      <c r="C42" s="7" t="n">
        <v>0.166666666666666</v>
      </c>
      <c r="D42" s="7" t="n">
        <f aca="false">1/(C42/B42+0.5)</f>
        <v>1.46666666666667</v>
      </c>
      <c r="E42" s="7" t="n">
        <f aca="false">2/(C42/B42+2)</f>
        <v>0.916666666666667</v>
      </c>
      <c r="F42" s="7" t="n">
        <f aca="false">SQRT(B42^2+C42^2)</f>
        <v>0.931694990624912</v>
      </c>
      <c r="G42" s="7" t="n">
        <f aca="false">IFERROR(MIN(SQRT(D42^2+(-0.5*D42+1)^2),SQRT(E42^2+(-2*E42+2)^2)),1)</f>
        <v>0.931694990624913</v>
      </c>
      <c r="H42" s="7" t="n">
        <f aca="false">F42/G42</f>
        <v>0.999999999999999</v>
      </c>
      <c r="I42" s="7"/>
      <c r="J42" s="7" t="n">
        <v>0</v>
      </c>
      <c r="K42" s="7" t="n">
        <v>1</v>
      </c>
      <c r="L42" s="7" t="e">
        <f aca="false">1/(K42/J42+0.5)</f>
        <v>#DIV/0!</v>
      </c>
      <c r="M42" s="7" t="e">
        <f aca="false">2/(K42/J42+2)</f>
        <v>#DIV/0!</v>
      </c>
      <c r="N42" s="7" t="n">
        <f aca="false">SQRT(J42^2+K42^2)</f>
        <v>1</v>
      </c>
      <c r="O42" s="7" t="n">
        <f aca="false">IFERROR(MIN(SQRT(L42^2+(-0.5*L42+1)^2),SQRT(M42^2+(-2*M42+2)^2)),1)</f>
        <v>1</v>
      </c>
      <c r="P42" s="7" t="n">
        <f aca="false">N42/O42</f>
        <v>1</v>
      </c>
      <c r="Q42" s="7"/>
      <c r="R42" s="7" t="n">
        <v>0.0833333333333333</v>
      </c>
      <c r="S42" s="7" t="n">
        <v>0.833333333333333</v>
      </c>
      <c r="T42" s="7" t="n">
        <f aca="false">1/(S42/R42+0.5)</f>
        <v>0.0952380952380952</v>
      </c>
      <c r="U42" s="7" t="n">
        <f aca="false">2/(S42/R42+2)</f>
        <v>0.166666666666667</v>
      </c>
      <c r="V42" s="7" t="n">
        <f aca="false">SQRT(R42^2+S42^2)</f>
        <v>0.837489635093407</v>
      </c>
      <c r="W42" s="7" t="n">
        <f aca="false">IFERROR(MIN(SQRT(T42^2+(-0.5*T42+1)^2),SQRT(U42^2+(-2*U42+2)^2)),1)</f>
        <v>0.957131011535323</v>
      </c>
      <c r="X42" s="7" t="n">
        <f aca="false">V42/W42</f>
        <v>0.875</v>
      </c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</row>
    <row r="43" customFormat="false" ht="15" hidden="false" customHeight="false" outlineLevel="0" collapsed="false">
      <c r="A43" s="0" t="s">
        <v>11</v>
      </c>
      <c r="B43" s="7" t="n">
        <v>0.583333333333333</v>
      </c>
      <c r="C43" s="7" t="n">
        <v>0.583333333333333</v>
      </c>
      <c r="D43" s="7" t="n">
        <f aca="false">1/(C43/B43+0.5)</f>
        <v>0.666666666666667</v>
      </c>
      <c r="E43" s="7" t="n">
        <f aca="false">2/(C43/B43+2)</f>
        <v>0.666666666666667</v>
      </c>
      <c r="F43" s="7" t="n">
        <f aca="false">SQRT(B43^2+C43^2)</f>
        <v>0.824957911384305</v>
      </c>
      <c r="G43" s="7" t="n">
        <f aca="false">IFERROR(MIN(SQRT(D43^2+(-0.5*D43+1)^2),SQRT(E43^2+(-2*E43+2)^2)),1)</f>
        <v>0.942809041582063</v>
      </c>
      <c r="H43" s="7" t="n">
        <f aca="false">F43/G43</f>
        <v>0.875</v>
      </c>
      <c r="I43" s="7"/>
      <c r="J43" s="7" t="n">
        <v>0.583333333333333</v>
      </c>
      <c r="K43" s="7" t="n">
        <v>0.583333333333333</v>
      </c>
      <c r="L43" s="7" t="n">
        <f aca="false">1/(K43/J43+0.5)</f>
        <v>0.666666666666667</v>
      </c>
      <c r="M43" s="7" t="n">
        <f aca="false">2/(K43/J43+2)</f>
        <v>0.666666666666667</v>
      </c>
      <c r="N43" s="7" t="n">
        <f aca="false">SQRT(J43^2+K43^2)</f>
        <v>0.824957911384305</v>
      </c>
      <c r="O43" s="7" t="n">
        <f aca="false">IFERROR(MIN(SQRT(L43^2+(-0.5*L43+1)^2),SQRT(M43^2+(-2*M43+2)^2)),1)</f>
        <v>0.942809041582063</v>
      </c>
      <c r="P43" s="7" t="n">
        <f aca="false">N43/O43</f>
        <v>0.875</v>
      </c>
      <c r="Q43" s="7"/>
      <c r="R43" s="7" t="n">
        <v>0.583333333333333</v>
      </c>
      <c r="S43" s="7" t="n">
        <v>0.583333333333333</v>
      </c>
      <c r="T43" s="7" t="n">
        <f aca="false">1/(S43/R43+0.5)</f>
        <v>0.666666666666667</v>
      </c>
      <c r="U43" s="7" t="n">
        <f aca="false">2/(S43/R43+2)</f>
        <v>0.666666666666667</v>
      </c>
      <c r="V43" s="7" t="n">
        <f aca="false">SQRT(R43^2+S43^2)</f>
        <v>0.824957911384305</v>
      </c>
      <c r="W43" s="7" t="n">
        <f aca="false">IFERROR(MIN(SQRT(T43^2+(-0.5*T43+1)^2),SQRT(U43^2+(-2*U43+2)^2)),1)</f>
        <v>0.942809041582063</v>
      </c>
      <c r="X43" s="7" t="n">
        <f aca="false">V43/W43</f>
        <v>0.875</v>
      </c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</row>
    <row r="44" customFormat="false" ht="15" hidden="false" customHeight="false" outlineLevel="0" collapsed="false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</row>
    <row r="45" customFormat="false" ht="15" hidden="false" customHeight="false" outlineLevel="0" collapsed="false">
      <c r="A45" s="4" t="s">
        <v>33</v>
      </c>
      <c r="B45" s="7" t="n">
        <f aca="false">AVERAGE(B39:B43)</f>
        <v>0.733333333333333</v>
      </c>
      <c r="C45" s="7" t="n">
        <f aca="false">AVERAGE(C39:C43)</f>
        <v>0.283333333333333</v>
      </c>
      <c r="D45" s="7"/>
      <c r="E45" s="7"/>
      <c r="F45" s="7" t="n">
        <f aca="false">AVERAGE(F39:F43)</f>
        <v>0.830188790826408</v>
      </c>
      <c r="G45" s="7" t="n">
        <f aca="false">AVERAGE(G39:G43)</f>
        <v>0.946711753674148</v>
      </c>
      <c r="H45" s="7" t="n">
        <f aca="false">AVERAGE(H39:H43)</f>
        <v>0.875</v>
      </c>
      <c r="I45" s="7"/>
      <c r="J45" s="7" t="n">
        <f aca="false">AVERAGE(J39:J43)</f>
        <v>0.4</v>
      </c>
      <c r="K45" s="7" t="n">
        <f aca="false">AVERAGE(K39:K43)</f>
        <v>0.55</v>
      </c>
      <c r="L45" s="7"/>
      <c r="M45" s="7"/>
      <c r="N45" s="7" t="n">
        <f aca="false">AVERAGE(N39:N43)</f>
        <v>0.753942359489932</v>
      </c>
      <c r="O45" s="7" t="n">
        <f aca="false">AVERAGE(O39:O43)</f>
        <v>0.940067634255006</v>
      </c>
      <c r="P45" s="7" t="n">
        <f aca="false">AVERAGE(P39:P43)</f>
        <v>0.8</v>
      </c>
      <c r="Q45" s="7"/>
      <c r="R45" s="7" t="n">
        <f aca="false">AVERAGE(R39:R43)</f>
        <v>0.45</v>
      </c>
      <c r="S45" s="7" t="n">
        <f aca="false">AVERAGE(S39:S43)</f>
        <v>0.5</v>
      </c>
      <c r="T45" s="7"/>
      <c r="U45" s="7"/>
      <c r="V45" s="7" t="n">
        <f aca="false">AVERAGE(V39:V43)</f>
        <v>0.738962781225397</v>
      </c>
      <c r="W45" s="7" t="n">
        <f aca="false">AVERAGE(W39:W43)</f>
        <v>0.921817466445641</v>
      </c>
      <c r="X45" s="7" t="n">
        <f aca="false">AVERAGE(X39:X43)</f>
        <v>0.8</v>
      </c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</row>
    <row r="46" customFormat="false" ht="15" hidden="false" customHeight="false" outlineLevel="0" collapsed="false">
      <c r="A46" s="4" t="s">
        <v>89</v>
      </c>
      <c r="B46" s="7" t="n">
        <f aca="false">(SUM(B39:B43)-MIN(B39:B43)-MAX(B39:B43))/(COUNT(B39:B43)-2)</f>
        <v>0.722222222222222</v>
      </c>
      <c r="C46" s="7" t="n">
        <f aca="false">(SUM(C39:C43)-MIN(C39:C43)-MAX(C39:C43))/(COUNT(C39:C43)-2)</f>
        <v>0.277777777777777</v>
      </c>
      <c r="D46" s="7"/>
      <c r="E46" s="7"/>
      <c r="F46" s="7" t="n">
        <f aca="false">(SUM(F39:F43)-MIN(F39:F43)-MAX(F39:F43))/(COUNT(F39:F43)-2)</f>
        <v>0.821253227731921</v>
      </c>
      <c r="G46" s="7" t="n">
        <f aca="false">(SUM(G39:G43)-MIN(G39:G43)-MAX(G39:G43))/(COUNT(G39:G43)-2)</f>
        <v>0.93910435792968</v>
      </c>
      <c r="H46" s="7" t="n">
        <f aca="false">(SUM(H39:H43)-MIN(H39:H43)-MAX(H39:H43))/(COUNT(H39:H43)-2)</f>
        <v>0.875</v>
      </c>
      <c r="I46" s="7"/>
      <c r="J46" s="7" t="n">
        <f aca="false">(SUM(J39:J43)-MIN(J39:J43)-MAX(J39:J43))/(COUNT(J39:J43)-2)</f>
        <v>0.444444444444444</v>
      </c>
      <c r="K46" s="7" t="n">
        <f aca="false">(SUM(K39:K43)-MIN(K39:K43)-MAX(K39:K43))/(COUNT(K39:K43)-2)</f>
        <v>0.527777777777777</v>
      </c>
      <c r="L46" s="7"/>
      <c r="M46" s="7"/>
      <c r="N46" s="7" t="n">
        <f aca="false">(SUM(N39:N43)-MIN(N39:N43)-MAX(N39:N43))/(COUNT(N39:N43)-2)</f>
        <v>0.766102425552877</v>
      </c>
      <c r="O46" s="7" t="n">
        <f aca="false">(SUM(O39:O43)-MIN(O39:O43)-MAX(O39:O43))/(COUNT(O39:O43)-2)</f>
        <v>0.933954592581943</v>
      </c>
      <c r="P46" s="7" t="n">
        <f aca="false">(SUM(P39:P43)-MIN(P39:P43)-MAX(P39:P43))/(COUNT(P39:P43)-2)</f>
        <v>0.833333333333333</v>
      </c>
      <c r="Q46" s="7"/>
      <c r="R46" s="7" t="n">
        <f aca="false">(SUM(R39:R43)-MIN(R39:R43)-MAX(R39:R43))/(COUNT(R39:R43)-2)</f>
        <v>0.5</v>
      </c>
      <c r="S46" s="7" t="n">
        <f aca="false">(SUM(S39:S43)-MIN(S39:S43)-MAX(S39:S43))/(COUNT(S39:S43)-2)</f>
        <v>0.5</v>
      </c>
      <c r="T46" s="7"/>
      <c r="U46" s="7"/>
      <c r="V46" s="7" t="n">
        <f aca="false">(SUM(V39:V43)-MIN(V39:V43)-MAX(V39:V43))/(COUNT(V39:V43)-2)</f>
        <v>0.766102425552877</v>
      </c>
      <c r="W46" s="7" t="n">
        <f aca="false">(SUM(W39:W43)-MIN(W39:W43)-MAX(W39:W43))/(COUNT(W39:W43)-2)</f>
        <v>0.919176376564322</v>
      </c>
      <c r="X46" s="7" t="n">
        <f aca="false">(SUM(X39:X43)-MIN(X39:X43)-MAX(X39:X43))/(COUNT(X39:X43)-2)</f>
        <v>0.833333333333333</v>
      </c>
      <c r="Y46" s="7"/>
      <c r="Z46" s="7"/>
      <c r="AA46" s="7"/>
      <c r="AB46" s="7"/>
      <c r="AC46" s="7"/>
      <c r="AD46" s="7"/>
      <c r="AE46" s="7"/>
      <c r="AF46" s="7"/>
      <c r="AG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</row>
    <row r="47" customFormat="false" ht="15" hidden="false" customHeight="false" outlineLevel="0" collapsed="false">
      <c r="A47" s="4" t="s">
        <v>67</v>
      </c>
      <c r="B47" s="7" t="n">
        <f aca="false">MEDIAN(B39:B43)</f>
        <v>0.666666666666666</v>
      </c>
      <c r="C47" s="7" t="n">
        <f aca="false">MEDIAN(C39:C43)</f>
        <v>0.166666666666666</v>
      </c>
      <c r="D47" s="7"/>
      <c r="E47" s="7"/>
      <c r="F47" s="7" t="n">
        <f aca="false">MEDIAN(F39:F43)</f>
        <v>0.824957911384305</v>
      </c>
      <c r="G47" s="7" t="n">
        <f aca="false">MEDIAN(G39:G43)</f>
        <v>0.942809041582063</v>
      </c>
      <c r="H47" s="7" t="n">
        <f aca="false">MEDIAN(H39:H43)</f>
        <v>0.875</v>
      </c>
      <c r="I47" s="7"/>
      <c r="J47" s="7" t="n">
        <f aca="false">MEDIAN(J39:J43)</f>
        <v>0.416666666666666</v>
      </c>
      <c r="K47" s="7" t="n">
        <f aca="false">MEDIAN(K39:K43)</f>
        <v>0.583333333333333</v>
      </c>
      <c r="L47" s="7"/>
      <c r="M47" s="7"/>
      <c r="N47" s="7" t="n">
        <f aca="false">MEDIAN(N39:N43)</f>
        <v>0.786165094338049</v>
      </c>
      <c r="O47" s="7" t="n">
        <f aca="false">MEDIAN(O39:O43)</f>
        <v>0.942809041582063</v>
      </c>
      <c r="P47" s="7" t="n">
        <f aca="false">MEDIAN(P39:P43)</f>
        <v>0.874999999999999</v>
      </c>
      <c r="Q47" s="7"/>
      <c r="R47" s="7" t="n">
        <f aca="false">MEDIAN(R39:R43)</f>
        <v>0.5</v>
      </c>
      <c r="S47" s="7" t="n">
        <f aca="false">MEDIAN(S39:S43)</f>
        <v>0.583333333333333</v>
      </c>
      <c r="T47" s="7"/>
      <c r="U47" s="7"/>
      <c r="V47" s="7" t="n">
        <f aca="false">MEDIAN(V39:V43)</f>
        <v>0.786165094338049</v>
      </c>
      <c r="W47" s="7" t="n">
        <f aca="false">MEDIAN(W39:W43)</f>
        <v>0.916245694581703</v>
      </c>
      <c r="X47" s="7" t="n">
        <f aca="false">MEDIAN(X39:X43)</f>
        <v>0.874999999999999</v>
      </c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</row>
    <row r="48" customFormat="false" ht="15" hidden="false" customHeight="false" outlineLevel="0" collapsed="false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</row>
    <row r="49" customFormat="false" ht="21" hidden="false" customHeight="false" outlineLevel="0" collapsed="false">
      <c r="A49" s="1" t="s">
        <v>17</v>
      </c>
      <c r="B49" s="2" t="s">
        <v>1</v>
      </c>
      <c r="J49" s="2" t="s">
        <v>2</v>
      </c>
      <c r="R49" s="2" t="s">
        <v>3</v>
      </c>
      <c r="Z49" s="2" t="s">
        <v>14</v>
      </c>
      <c r="AH49" s="2" t="s">
        <v>18</v>
      </c>
      <c r="AP49" s="2" t="s">
        <v>19</v>
      </c>
      <c r="AX49" s="2" t="s">
        <v>20</v>
      </c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</row>
    <row r="50" customFormat="false" ht="15" hidden="false" customHeight="false" outlineLevel="0" collapsed="false">
      <c r="A50" s="2" t="s">
        <v>4</v>
      </c>
      <c r="B50" s="2" t="s">
        <v>5</v>
      </c>
      <c r="C50" s="2" t="s">
        <v>6</v>
      </c>
      <c r="D50" s="2" t="s">
        <v>84</v>
      </c>
      <c r="E50" s="2" t="s">
        <v>85</v>
      </c>
      <c r="F50" s="2" t="s">
        <v>86</v>
      </c>
      <c r="G50" s="2" t="s">
        <v>87</v>
      </c>
      <c r="H50" s="2" t="s">
        <v>88</v>
      </c>
      <c r="I50" s="2"/>
      <c r="J50" s="2" t="s">
        <v>5</v>
      </c>
      <c r="K50" s="2" t="s">
        <v>6</v>
      </c>
      <c r="L50" s="2" t="s">
        <v>84</v>
      </c>
      <c r="M50" s="2" t="s">
        <v>85</v>
      </c>
      <c r="N50" s="2" t="s">
        <v>86</v>
      </c>
      <c r="O50" s="2" t="s">
        <v>87</v>
      </c>
      <c r="P50" s="2" t="s">
        <v>88</v>
      </c>
      <c r="R50" s="2" t="s">
        <v>5</v>
      </c>
      <c r="S50" s="2" t="s">
        <v>6</v>
      </c>
      <c r="T50" s="2" t="s">
        <v>84</v>
      </c>
      <c r="U50" s="2" t="s">
        <v>85</v>
      </c>
      <c r="V50" s="2" t="s">
        <v>86</v>
      </c>
      <c r="W50" s="2" t="s">
        <v>87</v>
      </c>
      <c r="X50" s="2" t="s">
        <v>88</v>
      </c>
      <c r="Z50" s="2" t="s">
        <v>5</v>
      </c>
      <c r="AA50" s="2" t="s">
        <v>6</v>
      </c>
      <c r="AB50" s="2" t="s">
        <v>84</v>
      </c>
      <c r="AC50" s="2" t="s">
        <v>85</v>
      </c>
      <c r="AD50" s="2" t="s">
        <v>86</v>
      </c>
      <c r="AE50" s="2" t="s">
        <v>87</v>
      </c>
      <c r="AF50" s="2" t="s">
        <v>88</v>
      </c>
      <c r="AH50" s="2" t="s">
        <v>5</v>
      </c>
      <c r="AI50" s="2" t="s">
        <v>6</v>
      </c>
      <c r="AJ50" s="2" t="s">
        <v>84</v>
      </c>
      <c r="AK50" s="2" t="s">
        <v>85</v>
      </c>
      <c r="AL50" s="2" t="s">
        <v>86</v>
      </c>
      <c r="AM50" s="2" t="s">
        <v>87</v>
      </c>
      <c r="AN50" s="2" t="s">
        <v>88</v>
      </c>
      <c r="AP50" s="2" t="s">
        <v>5</v>
      </c>
      <c r="AQ50" s="2" t="s">
        <v>6</v>
      </c>
      <c r="AR50" s="2" t="s">
        <v>84</v>
      </c>
      <c r="AS50" s="2" t="s">
        <v>85</v>
      </c>
      <c r="AT50" s="2" t="s">
        <v>86</v>
      </c>
      <c r="AU50" s="2" t="s">
        <v>87</v>
      </c>
      <c r="AV50" s="2" t="s">
        <v>88</v>
      </c>
      <c r="AX50" s="2" t="s">
        <v>5</v>
      </c>
      <c r="AY50" s="2" t="s">
        <v>6</v>
      </c>
      <c r="AZ50" s="2" t="s">
        <v>84</v>
      </c>
      <c r="BA50" s="2" t="s">
        <v>85</v>
      </c>
      <c r="BB50" s="2" t="s">
        <v>86</v>
      </c>
      <c r="BC50" s="2" t="s">
        <v>87</v>
      </c>
      <c r="BD50" s="2" t="s">
        <v>88</v>
      </c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</row>
    <row r="51" customFormat="false" ht="15" hidden="false" customHeight="false" outlineLevel="0" collapsed="false">
      <c r="A51" s="0" t="s">
        <v>7</v>
      </c>
      <c r="B51" s="7" t="n">
        <v>0.5</v>
      </c>
      <c r="C51" s="7" t="n">
        <v>0.5</v>
      </c>
      <c r="D51" s="7" t="n">
        <f aca="false">1/(C51/B51+0.5)</f>
        <v>0.666666666666667</v>
      </c>
      <c r="E51" s="7" t="n">
        <f aca="false">2/(C51/B51+2)</f>
        <v>0.666666666666667</v>
      </c>
      <c r="F51" s="7" t="n">
        <f aca="false">SQRT(B51^2+C51^2)</f>
        <v>0.707106781186548</v>
      </c>
      <c r="G51" s="7" t="n">
        <f aca="false">IFERROR(MIN(SQRT(D51^2+(-0.5*D51+1)^2),SQRT(E51^2+(-2*E51+2)^2)),1)</f>
        <v>0.942809041582063</v>
      </c>
      <c r="H51" s="7" t="n">
        <f aca="false">F51/G51</f>
        <v>0.75</v>
      </c>
      <c r="I51" s="7"/>
      <c r="J51" s="7" t="n">
        <v>0.5</v>
      </c>
      <c r="K51" s="7" t="n">
        <v>0.5</v>
      </c>
      <c r="L51" s="7" t="n">
        <f aca="false">1/(K51/J51+0.5)</f>
        <v>0.666666666666667</v>
      </c>
      <c r="M51" s="7" t="n">
        <f aca="false">2/(K51/J51+2)</f>
        <v>0.666666666666667</v>
      </c>
      <c r="N51" s="7" t="n">
        <f aca="false">SQRT(J51^2+K51^2)</f>
        <v>0.707106781186548</v>
      </c>
      <c r="O51" s="7" t="n">
        <f aca="false">IFERROR(MIN(SQRT(L51^2+(-0.5*L51+1)^2),SQRT(M51^2+(-2*M51+2)^2)),1)</f>
        <v>0.942809041582063</v>
      </c>
      <c r="P51" s="7" t="n">
        <f aca="false">N51/O51</f>
        <v>0.75</v>
      </c>
      <c r="Q51" s="7"/>
      <c r="R51" s="7" t="n">
        <v>0.5</v>
      </c>
      <c r="S51" s="7" t="n">
        <v>0.5</v>
      </c>
      <c r="T51" s="7" t="n">
        <f aca="false">1/(S51/R51+0.5)</f>
        <v>0.666666666666667</v>
      </c>
      <c r="U51" s="7" t="n">
        <f aca="false">2/(S51/R51+2)</f>
        <v>0.666666666666667</v>
      </c>
      <c r="V51" s="7" t="n">
        <f aca="false">SQRT(R51^2+S51^2)</f>
        <v>0.707106781186548</v>
      </c>
      <c r="W51" s="7" t="n">
        <f aca="false">IFERROR(MIN(SQRT(T51^2+(-0.5*T51+1)^2),SQRT(U51^2+(-2*U51+2)^2)),1)</f>
        <v>0.942809041582063</v>
      </c>
      <c r="X51" s="7" t="n">
        <f aca="false">V51/W51</f>
        <v>0.75</v>
      </c>
      <c r="Y51" s="7"/>
      <c r="Z51" s="7" t="n">
        <v>0.583333333333333</v>
      </c>
      <c r="AA51" s="7" t="n">
        <v>0.333333333333333</v>
      </c>
      <c r="AB51" s="7" t="n">
        <f aca="false">1/(AA51/Z51+0.5)</f>
        <v>0.933333333333334</v>
      </c>
      <c r="AC51" s="7" t="n">
        <f aca="false">2/(AA51/Z51+2)</f>
        <v>0.777777777777778</v>
      </c>
      <c r="AD51" s="7" t="n">
        <f aca="false">SQRT(Z51^2+AA51^2)</f>
        <v>0.671854812358212</v>
      </c>
      <c r="AE51" s="7" t="n">
        <f aca="false">IFERROR(MIN(SQRT(AB51^2+(-0.5*AB51+1)^2),SQRT(AC51^2+(-2*AC51+2)^2)),1)</f>
        <v>0.895806416477617</v>
      </c>
      <c r="AF51" s="7" t="n">
        <f aca="false">AD51/AE51</f>
        <v>0.75</v>
      </c>
      <c r="AG51" s="7"/>
      <c r="AH51" s="7" t="n">
        <v>0.583333333333333</v>
      </c>
      <c r="AI51" s="7" t="n">
        <v>0.333333333333333</v>
      </c>
      <c r="AJ51" s="7" t="n">
        <f aca="false">1/(AI51/AH51+0.5)</f>
        <v>0.933333333333334</v>
      </c>
      <c r="AK51" s="7" t="n">
        <f aca="false">2/(AI51/AH51+2)</f>
        <v>0.777777777777778</v>
      </c>
      <c r="AL51" s="7" t="n">
        <f aca="false">SQRT(AH51^2+AI51^2)</f>
        <v>0.671854812358212</v>
      </c>
      <c r="AM51" s="7" t="n">
        <f aca="false">IFERROR(MIN(SQRT(AJ51^2+(-0.5*AJ51+1)^2),SQRT(AK51^2+(-2*AK51+2)^2)),1)</f>
        <v>0.895806416477617</v>
      </c>
      <c r="AN51" s="7" t="n">
        <f aca="false">AL51/AM51</f>
        <v>0.75</v>
      </c>
      <c r="AO51" s="7"/>
      <c r="AP51" s="7" t="n">
        <v>0.583333333333333</v>
      </c>
      <c r="AQ51" s="7" t="n">
        <v>0.333333333333333</v>
      </c>
      <c r="AR51" s="7" t="n">
        <f aca="false">1/(AQ51/AP51+0.5)</f>
        <v>0.933333333333334</v>
      </c>
      <c r="AS51" s="7" t="n">
        <f aca="false">2/(AQ51/AP51+2)</f>
        <v>0.777777777777778</v>
      </c>
      <c r="AT51" s="7" t="n">
        <f aca="false">SQRT(AP51^2+AQ51^2)</f>
        <v>0.671854812358212</v>
      </c>
      <c r="AU51" s="7" t="n">
        <f aca="false">IFERROR(MIN(SQRT(AR51^2+(-0.5*AR51+1)^2),SQRT(AS51^2+(-2*AS51+2)^2)),1)</f>
        <v>0.895806416477617</v>
      </c>
      <c r="AV51" s="7" t="n">
        <f aca="false">AT51/AU51</f>
        <v>0.75</v>
      </c>
      <c r="AW51" s="7"/>
      <c r="AX51" s="7" t="n">
        <v>0.75</v>
      </c>
      <c r="AY51" s="7" t="n">
        <v>0.25</v>
      </c>
      <c r="AZ51" s="7" t="n">
        <f aca="false">1/(AY51/AX51+0.5)</f>
        <v>1.2</v>
      </c>
      <c r="BA51" s="7" t="n">
        <f aca="false">2/(AY51/AX51+2)</f>
        <v>0.857142857142857</v>
      </c>
      <c r="BB51" s="7" t="n">
        <f aca="false">SQRT(AX51^2+AY51^2)</f>
        <v>0.790569415042095</v>
      </c>
      <c r="BC51" s="7" t="n">
        <f aca="false">IFERROR(MIN(SQRT(AZ51^2+(-0.5*AZ51+1)^2),SQRT(BA51^2+(-2*BA51+2)^2)),1)</f>
        <v>0.903507902905251</v>
      </c>
      <c r="BD51" s="7" t="n">
        <f aca="false">BB51/BC51</f>
        <v>0.875</v>
      </c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</row>
    <row r="52" customFormat="false" ht="15" hidden="false" customHeight="false" outlineLevel="0" collapsed="false">
      <c r="A52" s="0" t="s">
        <v>8</v>
      </c>
      <c r="B52" s="7" t="n">
        <v>0.5</v>
      </c>
      <c r="C52" s="7" t="n">
        <v>0.5</v>
      </c>
      <c r="D52" s="7" t="n">
        <f aca="false">1/(C52/B52+0.5)</f>
        <v>0.666666666666667</v>
      </c>
      <c r="E52" s="7" t="n">
        <f aca="false">2/(C52/B52+2)</f>
        <v>0.666666666666667</v>
      </c>
      <c r="F52" s="7" t="n">
        <f aca="false">SQRT(B52^2+C52^2)</f>
        <v>0.707106781186548</v>
      </c>
      <c r="G52" s="7" t="n">
        <f aca="false">IFERROR(MIN(SQRT(D52^2+(-0.5*D52+1)^2),SQRT(E52^2+(-2*E52+2)^2)),1)</f>
        <v>0.942809041582063</v>
      </c>
      <c r="H52" s="7" t="n">
        <f aca="false">F52/G52</f>
        <v>0.75</v>
      </c>
      <c r="I52" s="7"/>
      <c r="J52" s="7" t="n">
        <v>0.416666666666666</v>
      </c>
      <c r="K52" s="7" t="n">
        <v>0.416666666666666</v>
      </c>
      <c r="L52" s="7" t="n">
        <f aca="false">1/(K52/J52+0.5)</f>
        <v>0.666666666666667</v>
      </c>
      <c r="M52" s="7" t="n">
        <f aca="false">2/(K52/J52+2)</f>
        <v>0.666666666666667</v>
      </c>
      <c r="N52" s="7" t="n">
        <f aca="false">SQRT(J52^2+K52^2)</f>
        <v>0.589255650988789</v>
      </c>
      <c r="O52" s="7" t="n">
        <f aca="false">IFERROR(MIN(SQRT(L52^2+(-0.5*L52+1)^2),SQRT(M52^2+(-2*M52+2)^2)),1)</f>
        <v>0.942809041582063</v>
      </c>
      <c r="P52" s="7" t="n">
        <f aca="false">N52/O52</f>
        <v>0.624999999999999</v>
      </c>
      <c r="Q52" s="7"/>
      <c r="R52" s="7" t="n">
        <v>0.416666666666666</v>
      </c>
      <c r="S52" s="7" t="n">
        <v>0.416666666666666</v>
      </c>
      <c r="T52" s="7" t="n">
        <f aca="false">1/(S52/R52+0.5)</f>
        <v>0.666666666666667</v>
      </c>
      <c r="U52" s="7" t="n">
        <f aca="false">2/(S52/R52+2)</f>
        <v>0.666666666666667</v>
      </c>
      <c r="V52" s="7" t="n">
        <f aca="false">SQRT(R52^2+S52^2)</f>
        <v>0.589255650988789</v>
      </c>
      <c r="W52" s="7" t="n">
        <f aca="false">IFERROR(MIN(SQRT(T52^2+(-0.5*T52+1)^2),SQRT(U52^2+(-2*U52+2)^2)),1)</f>
        <v>0.942809041582063</v>
      </c>
      <c r="X52" s="7" t="n">
        <f aca="false">V52/W52</f>
        <v>0.624999999999999</v>
      </c>
      <c r="Y52" s="7"/>
      <c r="Z52" s="7" t="n">
        <v>0.583333333333333</v>
      </c>
      <c r="AA52" s="7" t="n">
        <v>0.333333333333333</v>
      </c>
      <c r="AB52" s="7" t="n">
        <f aca="false">1/(AA52/Z52+0.5)</f>
        <v>0.933333333333334</v>
      </c>
      <c r="AC52" s="7" t="n">
        <f aca="false">2/(AA52/Z52+2)</f>
        <v>0.777777777777778</v>
      </c>
      <c r="AD52" s="7" t="n">
        <f aca="false">SQRT(Z52^2+AA52^2)</f>
        <v>0.671854812358212</v>
      </c>
      <c r="AE52" s="7" t="n">
        <f aca="false">IFERROR(MIN(SQRT(AB52^2+(-0.5*AB52+1)^2),SQRT(AC52^2+(-2*AC52+2)^2)),1)</f>
        <v>0.895806416477617</v>
      </c>
      <c r="AF52" s="7" t="n">
        <f aca="false">AD52/AE52</f>
        <v>0.75</v>
      </c>
      <c r="AG52" s="7"/>
      <c r="AH52" s="7" t="n">
        <v>0.583333333333333</v>
      </c>
      <c r="AI52" s="7" t="n">
        <v>0.333333333333333</v>
      </c>
      <c r="AJ52" s="7" t="n">
        <f aca="false">1/(AI52/AH52+0.5)</f>
        <v>0.933333333333334</v>
      </c>
      <c r="AK52" s="7" t="n">
        <f aca="false">2/(AI52/AH52+2)</f>
        <v>0.777777777777778</v>
      </c>
      <c r="AL52" s="7" t="n">
        <f aca="false">SQRT(AH52^2+AI52^2)</f>
        <v>0.671854812358212</v>
      </c>
      <c r="AM52" s="7" t="n">
        <f aca="false">IFERROR(MIN(SQRT(AJ52^2+(-0.5*AJ52+1)^2),SQRT(AK52^2+(-2*AK52+2)^2)),1)</f>
        <v>0.895806416477617</v>
      </c>
      <c r="AN52" s="7" t="n">
        <f aca="false">AL52/AM52</f>
        <v>0.75</v>
      </c>
      <c r="AO52" s="7"/>
      <c r="AP52" s="7" t="n">
        <v>0.583333333333333</v>
      </c>
      <c r="AQ52" s="7" t="n">
        <v>0.333333333333333</v>
      </c>
      <c r="AR52" s="7" t="n">
        <f aca="false">1/(AQ52/AP52+0.5)</f>
        <v>0.933333333333334</v>
      </c>
      <c r="AS52" s="7" t="n">
        <f aca="false">2/(AQ52/AP52+2)</f>
        <v>0.777777777777778</v>
      </c>
      <c r="AT52" s="7" t="n">
        <f aca="false">SQRT(AP52^2+AQ52^2)</f>
        <v>0.671854812358212</v>
      </c>
      <c r="AU52" s="7" t="n">
        <f aca="false">IFERROR(MIN(SQRT(AR52^2+(-0.5*AR52+1)^2),SQRT(AS52^2+(-2*AS52+2)^2)),1)</f>
        <v>0.895806416477617</v>
      </c>
      <c r="AV52" s="7" t="n">
        <f aca="false">AT52/AU52</f>
        <v>0.75</v>
      </c>
      <c r="AW52" s="7"/>
      <c r="AX52" s="7" t="n">
        <v>1</v>
      </c>
      <c r="AY52" s="7" t="n">
        <v>0</v>
      </c>
      <c r="AZ52" s="7" t="n">
        <f aca="false">1/(AY52/AX52+0.5)</f>
        <v>2</v>
      </c>
      <c r="BA52" s="7" t="n">
        <f aca="false">2/(AY52/AX52+2)</f>
        <v>1</v>
      </c>
      <c r="BB52" s="7" t="n">
        <f aca="false">SQRT(AX52^2+AY52^2)</f>
        <v>1</v>
      </c>
      <c r="BC52" s="7" t="n">
        <f aca="false">IFERROR(MIN(SQRT(AZ52^2+(-0.5*AZ52+1)^2),SQRT(BA52^2+(-2*BA52+2)^2)),1)</f>
        <v>1</v>
      </c>
      <c r="BD52" s="7" t="n">
        <f aca="false">BB52/BC52</f>
        <v>1</v>
      </c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</row>
    <row r="53" customFormat="false" ht="15" hidden="false" customHeight="false" outlineLevel="0" collapsed="false">
      <c r="A53" s="0" t="s">
        <v>9</v>
      </c>
      <c r="B53" s="7" t="n">
        <v>0.5</v>
      </c>
      <c r="C53" s="7" t="n">
        <v>0.5</v>
      </c>
      <c r="D53" s="7" t="n">
        <f aca="false">1/(C53/B53+0.5)</f>
        <v>0.666666666666667</v>
      </c>
      <c r="E53" s="7" t="n">
        <f aca="false">2/(C53/B53+2)</f>
        <v>0.666666666666667</v>
      </c>
      <c r="F53" s="7" t="n">
        <f aca="false">SQRT(B53^2+C53^2)</f>
        <v>0.707106781186548</v>
      </c>
      <c r="G53" s="7" t="n">
        <f aca="false">IFERROR(MIN(SQRT(D53^2+(-0.5*D53+1)^2),SQRT(E53^2+(-2*E53+2)^2)),1)</f>
        <v>0.942809041582063</v>
      </c>
      <c r="H53" s="7" t="n">
        <f aca="false">F53/G53</f>
        <v>0.75</v>
      </c>
      <c r="I53" s="7"/>
      <c r="J53" s="7" t="n">
        <v>0.5</v>
      </c>
      <c r="K53" s="7" t="n">
        <v>0.5</v>
      </c>
      <c r="L53" s="7" t="n">
        <f aca="false">1/(K53/J53+0.5)</f>
        <v>0.666666666666667</v>
      </c>
      <c r="M53" s="7" t="n">
        <f aca="false">2/(K53/J53+2)</f>
        <v>0.666666666666667</v>
      </c>
      <c r="N53" s="7" t="n">
        <f aca="false">SQRT(J53^2+K53^2)</f>
        <v>0.707106781186548</v>
      </c>
      <c r="O53" s="7" t="n">
        <f aca="false">IFERROR(MIN(SQRT(L53^2+(-0.5*L53+1)^2),SQRT(M53^2+(-2*M53+2)^2)),1)</f>
        <v>0.942809041582063</v>
      </c>
      <c r="P53" s="7" t="n">
        <f aca="false">N53/O53</f>
        <v>0.75</v>
      </c>
      <c r="Q53" s="7"/>
      <c r="R53" s="7" t="n">
        <v>0.416666666666666</v>
      </c>
      <c r="S53" s="7" t="n">
        <v>0.416666666666666</v>
      </c>
      <c r="T53" s="7" t="n">
        <f aca="false">1/(S53/R53+0.5)</f>
        <v>0.666666666666667</v>
      </c>
      <c r="U53" s="7" t="n">
        <f aca="false">2/(S53/R53+2)</f>
        <v>0.666666666666667</v>
      </c>
      <c r="V53" s="7" t="n">
        <f aca="false">SQRT(R53^2+S53^2)</f>
        <v>0.589255650988789</v>
      </c>
      <c r="W53" s="7" t="n">
        <f aca="false">IFERROR(MIN(SQRT(T53^2+(-0.5*T53+1)^2),SQRT(U53^2+(-2*U53+2)^2)),1)</f>
        <v>0.942809041582063</v>
      </c>
      <c r="X53" s="7" t="n">
        <f aca="false">V53/W53</f>
        <v>0.624999999999999</v>
      </c>
      <c r="Y53" s="7"/>
      <c r="Z53" s="7" t="n">
        <v>0.416666666666666</v>
      </c>
      <c r="AA53" s="7" t="n">
        <v>0.416666666666666</v>
      </c>
      <c r="AB53" s="7" t="n">
        <f aca="false">1/(AA53/Z53+0.5)</f>
        <v>0.666666666666667</v>
      </c>
      <c r="AC53" s="7" t="n">
        <f aca="false">2/(AA53/Z53+2)</f>
        <v>0.666666666666667</v>
      </c>
      <c r="AD53" s="7" t="n">
        <f aca="false">SQRT(Z53^2+AA53^2)</f>
        <v>0.589255650988789</v>
      </c>
      <c r="AE53" s="7" t="n">
        <f aca="false">IFERROR(MIN(SQRT(AB53^2+(-0.5*AB53+1)^2),SQRT(AC53^2+(-2*AC53+2)^2)),1)</f>
        <v>0.942809041582063</v>
      </c>
      <c r="AF53" s="7" t="n">
        <f aca="false">AD53/AE53</f>
        <v>0.624999999999999</v>
      </c>
      <c r="AG53" s="7"/>
      <c r="AH53" s="7" t="n">
        <v>0.416666666666666</v>
      </c>
      <c r="AI53" s="7" t="n">
        <v>0.416666666666666</v>
      </c>
      <c r="AJ53" s="7" t="n">
        <f aca="false">1/(AI53/AH53+0.5)</f>
        <v>0.666666666666667</v>
      </c>
      <c r="AK53" s="7" t="n">
        <f aca="false">2/(AI53/AH53+2)</f>
        <v>0.666666666666667</v>
      </c>
      <c r="AL53" s="7" t="n">
        <f aca="false">SQRT(AH53^2+AI53^2)</f>
        <v>0.589255650988789</v>
      </c>
      <c r="AM53" s="7" t="n">
        <f aca="false">IFERROR(MIN(SQRT(AJ53^2+(-0.5*AJ53+1)^2),SQRT(AK53^2+(-2*AK53+2)^2)),1)</f>
        <v>0.942809041582063</v>
      </c>
      <c r="AN53" s="7" t="n">
        <f aca="false">AL53/AM53</f>
        <v>0.624999999999999</v>
      </c>
      <c r="AO53" s="7"/>
      <c r="AP53" s="7" t="n">
        <v>0.666666666666666</v>
      </c>
      <c r="AQ53" s="7" t="n">
        <v>0.166666666666666</v>
      </c>
      <c r="AR53" s="7" t="n">
        <f aca="false">1/(AQ53/AP53+0.5)</f>
        <v>1.33333333333333</v>
      </c>
      <c r="AS53" s="7" t="n">
        <f aca="false">2/(AQ53/AP53+2)</f>
        <v>0.888888888888889</v>
      </c>
      <c r="AT53" s="7" t="n">
        <f aca="false">SQRT(AP53^2+AQ53^2)</f>
        <v>0.687184270936276</v>
      </c>
      <c r="AU53" s="7" t="n">
        <f aca="false">IFERROR(MIN(SQRT(AR53^2+(-0.5*AR53+1)^2),SQRT(AS53^2+(-2*AS53+2)^2)),1)</f>
        <v>0.916245694581703</v>
      </c>
      <c r="AV53" s="7" t="n">
        <f aca="false">AT53/AU53</f>
        <v>0.749999999999999</v>
      </c>
      <c r="AW53" s="7"/>
      <c r="AX53" s="7" t="n">
        <v>0.666666666666666</v>
      </c>
      <c r="AY53" s="7" t="n">
        <v>0.166666666666666</v>
      </c>
      <c r="AZ53" s="7" t="n">
        <f aca="false">1/(AY53/AX53+0.5)</f>
        <v>1.33333333333333</v>
      </c>
      <c r="BA53" s="7" t="n">
        <f aca="false">2/(AY53/AX53+2)</f>
        <v>0.888888888888889</v>
      </c>
      <c r="BB53" s="7" t="n">
        <f aca="false">SQRT(AX53^2+AY53^2)</f>
        <v>0.687184270936276</v>
      </c>
      <c r="BC53" s="7" t="n">
        <f aca="false">IFERROR(MIN(SQRT(AZ53^2+(-0.5*AZ53+1)^2),SQRT(BA53^2+(-2*BA53+2)^2)),1)</f>
        <v>0.916245694581703</v>
      </c>
      <c r="BD53" s="7" t="n">
        <f aca="false">BB53/BC53</f>
        <v>0.749999999999999</v>
      </c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</row>
    <row r="54" customFormat="false" ht="15" hidden="false" customHeight="false" outlineLevel="0" collapsed="false">
      <c r="A54" s="0" t="s">
        <v>10</v>
      </c>
      <c r="B54" s="7" t="n">
        <v>0.416666666666666</v>
      </c>
      <c r="C54" s="7" t="n">
        <v>0.416666666666666</v>
      </c>
      <c r="D54" s="7" t="n">
        <f aca="false">1/(C54/B54+0.5)</f>
        <v>0.666666666666667</v>
      </c>
      <c r="E54" s="7" t="n">
        <f aca="false">2/(C54/B54+2)</f>
        <v>0.666666666666667</v>
      </c>
      <c r="F54" s="7" t="n">
        <f aca="false">SQRT(B54^2+C54^2)</f>
        <v>0.589255650988789</v>
      </c>
      <c r="G54" s="7" t="n">
        <f aca="false">IFERROR(MIN(SQRT(D54^2+(-0.5*D54+1)^2),SQRT(E54^2+(-2*E54+2)^2)),1)</f>
        <v>0.942809041582063</v>
      </c>
      <c r="H54" s="7" t="n">
        <f aca="false">F54/G54</f>
        <v>0.624999999999999</v>
      </c>
      <c r="I54" s="7"/>
      <c r="J54" s="7" t="n">
        <v>0.416666666666666</v>
      </c>
      <c r="K54" s="7" t="n">
        <v>0.416666666666666</v>
      </c>
      <c r="L54" s="7" t="n">
        <f aca="false">1/(K54/J54+0.5)</f>
        <v>0.666666666666667</v>
      </c>
      <c r="M54" s="7" t="n">
        <f aca="false">2/(K54/J54+2)</f>
        <v>0.666666666666667</v>
      </c>
      <c r="N54" s="7" t="n">
        <f aca="false">SQRT(J54^2+K54^2)</f>
        <v>0.589255650988789</v>
      </c>
      <c r="O54" s="7" t="n">
        <f aca="false">IFERROR(MIN(SQRT(L54^2+(-0.5*L54+1)^2),SQRT(M54^2+(-2*M54+2)^2)),1)</f>
        <v>0.942809041582063</v>
      </c>
      <c r="P54" s="7" t="n">
        <f aca="false">N54/O54</f>
        <v>0.624999999999999</v>
      </c>
      <c r="Q54" s="7"/>
      <c r="R54" s="7" t="n">
        <v>0.416666666666666</v>
      </c>
      <c r="S54" s="7" t="n">
        <v>0.416666666666666</v>
      </c>
      <c r="T54" s="7" t="n">
        <f aca="false">1/(S54/R54+0.5)</f>
        <v>0.666666666666667</v>
      </c>
      <c r="U54" s="7" t="n">
        <f aca="false">2/(S54/R54+2)</f>
        <v>0.666666666666667</v>
      </c>
      <c r="V54" s="7" t="n">
        <f aca="false">SQRT(R54^2+S54^2)</f>
        <v>0.589255650988789</v>
      </c>
      <c r="W54" s="7" t="n">
        <f aca="false">IFERROR(MIN(SQRT(T54^2+(-0.5*T54+1)^2),SQRT(U54^2+(-2*U54+2)^2)),1)</f>
        <v>0.942809041582063</v>
      </c>
      <c r="X54" s="7" t="n">
        <f aca="false">V54/W54</f>
        <v>0.624999999999999</v>
      </c>
      <c r="Y54" s="7"/>
      <c r="Z54" s="7" t="n">
        <v>0.416666666666666</v>
      </c>
      <c r="AA54" s="7" t="n">
        <v>0.416666666666666</v>
      </c>
      <c r="AB54" s="7" t="n">
        <f aca="false">1/(AA54/Z54+0.5)</f>
        <v>0.666666666666667</v>
      </c>
      <c r="AC54" s="7" t="n">
        <f aca="false">2/(AA54/Z54+2)</f>
        <v>0.666666666666667</v>
      </c>
      <c r="AD54" s="7" t="n">
        <f aca="false">SQRT(Z54^2+AA54^2)</f>
        <v>0.589255650988789</v>
      </c>
      <c r="AE54" s="7" t="n">
        <f aca="false">IFERROR(MIN(SQRT(AB54^2+(-0.5*AB54+1)^2),SQRT(AC54^2+(-2*AC54+2)^2)),1)</f>
        <v>0.942809041582063</v>
      </c>
      <c r="AF54" s="7" t="n">
        <f aca="false">AD54/AE54</f>
        <v>0.624999999999999</v>
      </c>
      <c r="AG54" s="7"/>
      <c r="AH54" s="7" t="n">
        <v>0.416666666666666</v>
      </c>
      <c r="AI54" s="7" t="n">
        <v>0.416666666666666</v>
      </c>
      <c r="AJ54" s="7" t="n">
        <f aca="false">1/(AI54/AH54+0.5)</f>
        <v>0.666666666666667</v>
      </c>
      <c r="AK54" s="7" t="n">
        <f aca="false">2/(AI54/AH54+2)</f>
        <v>0.666666666666667</v>
      </c>
      <c r="AL54" s="7" t="n">
        <f aca="false">SQRT(AH54^2+AI54^2)</f>
        <v>0.589255650988789</v>
      </c>
      <c r="AM54" s="7" t="n">
        <f aca="false">IFERROR(MIN(SQRT(AJ54^2+(-0.5*AJ54+1)^2),SQRT(AK54^2+(-2*AK54+2)^2)),1)</f>
        <v>0.942809041582063</v>
      </c>
      <c r="AN54" s="7" t="n">
        <f aca="false">AL54/AM54</f>
        <v>0.624999999999999</v>
      </c>
      <c r="AO54" s="7"/>
      <c r="AP54" s="7" t="n">
        <v>0.416666666666666</v>
      </c>
      <c r="AQ54" s="7" t="n">
        <v>0.416666666666666</v>
      </c>
      <c r="AR54" s="7" t="n">
        <f aca="false">1/(AQ54/AP54+0.5)</f>
        <v>0.666666666666667</v>
      </c>
      <c r="AS54" s="7" t="n">
        <f aca="false">2/(AQ54/AP54+2)</f>
        <v>0.666666666666667</v>
      </c>
      <c r="AT54" s="7" t="n">
        <f aca="false">SQRT(AP54^2+AQ54^2)</f>
        <v>0.589255650988789</v>
      </c>
      <c r="AU54" s="7" t="n">
        <f aca="false">IFERROR(MIN(SQRT(AR54^2+(-0.5*AR54+1)^2),SQRT(AS54^2+(-2*AS54+2)^2)),1)</f>
        <v>0.942809041582063</v>
      </c>
      <c r="AV54" s="7" t="n">
        <f aca="false">AT54/AU54</f>
        <v>0.624999999999999</v>
      </c>
      <c r="AW54" s="7"/>
      <c r="AX54" s="7" t="n">
        <v>0.416666666666666</v>
      </c>
      <c r="AY54" s="7" t="n">
        <v>0.416666666666666</v>
      </c>
      <c r="AZ54" s="7" t="n">
        <f aca="false">1/(AY54/AX54+0.5)</f>
        <v>0.666666666666667</v>
      </c>
      <c r="BA54" s="7" t="n">
        <f aca="false">2/(AY54/AX54+2)</f>
        <v>0.666666666666667</v>
      </c>
      <c r="BB54" s="7" t="n">
        <f aca="false">SQRT(AX54^2+AY54^2)</f>
        <v>0.589255650988789</v>
      </c>
      <c r="BC54" s="7" t="n">
        <f aca="false">IFERROR(MIN(SQRT(AZ54^2+(-0.5*AZ54+1)^2),SQRT(BA54^2+(-2*BA54+2)^2)),1)</f>
        <v>0.942809041582063</v>
      </c>
      <c r="BD54" s="7" t="n">
        <f aca="false">BB54/BC54</f>
        <v>0.624999999999999</v>
      </c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</row>
    <row r="55" customFormat="false" ht="15" hidden="false" customHeight="false" outlineLevel="0" collapsed="false">
      <c r="A55" s="0" t="s">
        <v>11</v>
      </c>
      <c r="B55" s="7" t="n">
        <v>0.75</v>
      </c>
      <c r="C55" s="7" t="n">
        <v>0.25</v>
      </c>
      <c r="D55" s="7" t="n">
        <f aca="false">1/(C55/B55+0.5)</f>
        <v>1.2</v>
      </c>
      <c r="E55" s="7" t="n">
        <f aca="false">2/(C55/B55+2)</f>
        <v>0.857142857142857</v>
      </c>
      <c r="F55" s="7" t="n">
        <f aca="false">SQRT(B55^2+C55^2)</f>
        <v>0.790569415042095</v>
      </c>
      <c r="G55" s="7" t="n">
        <f aca="false">IFERROR(MIN(SQRT(D55^2+(-0.5*D55+1)^2),SQRT(E55^2+(-2*E55+2)^2)),1)</f>
        <v>0.903507902905251</v>
      </c>
      <c r="H55" s="7" t="n">
        <f aca="false">F55/G55</f>
        <v>0.875</v>
      </c>
      <c r="I55" s="7"/>
      <c r="J55" s="7" t="n">
        <v>0.75</v>
      </c>
      <c r="K55" s="7" t="n">
        <v>0.25</v>
      </c>
      <c r="L55" s="7" t="n">
        <f aca="false">1/(K55/J55+0.5)</f>
        <v>1.2</v>
      </c>
      <c r="M55" s="7" t="n">
        <f aca="false">2/(K55/J55+2)</f>
        <v>0.857142857142857</v>
      </c>
      <c r="N55" s="7" t="n">
        <f aca="false">SQRT(J55^2+K55^2)</f>
        <v>0.790569415042095</v>
      </c>
      <c r="O55" s="7" t="n">
        <f aca="false">IFERROR(MIN(SQRT(L55^2+(-0.5*L55+1)^2),SQRT(M55^2+(-2*M55+2)^2)),1)</f>
        <v>0.903507902905251</v>
      </c>
      <c r="P55" s="7" t="n">
        <f aca="false">N55/O55</f>
        <v>0.875</v>
      </c>
      <c r="Q55" s="7"/>
      <c r="R55" s="7" t="n">
        <v>0.75</v>
      </c>
      <c r="S55" s="7" t="n">
        <v>0.25</v>
      </c>
      <c r="T55" s="7" t="n">
        <f aca="false">1/(S55/R55+0.5)</f>
        <v>1.2</v>
      </c>
      <c r="U55" s="7" t="n">
        <f aca="false">2/(S55/R55+2)</f>
        <v>0.857142857142857</v>
      </c>
      <c r="V55" s="7" t="n">
        <f aca="false">SQRT(R55^2+S55^2)</f>
        <v>0.790569415042095</v>
      </c>
      <c r="W55" s="7" t="n">
        <f aca="false">IFERROR(MIN(SQRT(T55^2+(-0.5*T55+1)^2),SQRT(U55^2+(-2*U55+2)^2)),1)</f>
        <v>0.903507902905251</v>
      </c>
      <c r="X55" s="7" t="n">
        <f aca="false">V55/W55</f>
        <v>0.875</v>
      </c>
      <c r="Y55" s="7"/>
      <c r="Z55" s="7" t="n">
        <v>0.75</v>
      </c>
      <c r="AA55" s="7" t="n">
        <v>0.25</v>
      </c>
      <c r="AB55" s="7" t="n">
        <f aca="false">1/(AA55/Z55+0.5)</f>
        <v>1.2</v>
      </c>
      <c r="AC55" s="7" t="n">
        <f aca="false">2/(AA55/Z55+2)</f>
        <v>0.857142857142857</v>
      </c>
      <c r="AD55" s="7" t="n">
        <f aca="false">SQRT(Z55^2+AA55^2)</f>
        <v>0.790569415042095</v>
      </c>
      <c r="AE55" s="7" t="n">
        <f aca="false">IFERROR(MIN(SQRT(AB55^2+(-0.5*AB55+1)^2),SQRT(AC55^2+(-2*AC55+2)^2)),1)</f>
        <v>0.903507902905251</v>
      </c>
      <c r="AF55" s="7" t="n">
        <f aca="false">AD55/AE55</f>
        <v>0.875</v>
      </c>
      <c r="AG55" s="7"/>
      <c r="AH55" s="7" t="n">
        <v>0.75</v>
      </c>
      <c r="AI55" s="7" t="n">
        <v>0.25</v>
      </c>
      <c r="AJ55" s="7" t="n">
        <f aca="false">1/(AI55/AH55+0.5)</f>
        <v>1.2</v>
      </c>
      <c r="AK55" s="7" t="n">
        <f aca="false">2/(AI55/AH55+2)</f>
        <v>0.857142857142857</v>
      </c>
      <c r="AL55" s="7" t="n">
        <f aca="false">SQRT(AH55^2+AI55^2)</f>
        <v>0.790569415042095</v>
      </c>
      <c r="AM55" s="7" t="n">
        <f aca="false">IFERROR(MIN(SQRT(AJ55^2+(-0.5*AJ55+1)^2),SQRT(AK55^2+(-2*AK55+2)^2)),1)</f>
        <v>0.903507902905251</v>
      </c>
      <c r="AN55" s="7" t="n">
        <f aca="false">AL55/AM55</f>
        <v>0.875</v>
      </c>
      <c r="AO55" s="7"/>
      <c r="AP55" s="7" t="n">
        <v>0.75</v>
      </c>
      <c r="AQ55" s="7" t="n">
        <v>0.25</v>
      </c>
      <c r="AR55" s="7" t="n">
        <f aca="false">1/(AQ55/AP55+0.5)</f>
        <v>1.2</v>
      </c>
      <c r="AS55" s="7" t="n">
        <f aca="false">2/(AQ55/AP55+2)</f>
        <v>0.857142857142857</v>
      </c>
      <c r="AT55" s="7" t="n">
        <f aca="false">SQRT(AP55^2+AQ55^2)</f>
        <v>0.790569415042095</v>
      </c>
      <c r="AU55" s="7" t="n">
        <f aca="false">IFERROR(MIN(SQRT(AR55^2+(-0.5*AR55+1)^2),SQRT(AS55^2+(-2*AS55+2)^2)),1)</f>
        <v>0.903507902905251</v>
      </c>
      <c r="AV55" s="7" t="n">
        <f aca="false">AT55/AU55</f>
        <v>0.875</v>
      </c>
      <c r="AW55" s="7"/>
      <c r="AX55" s="7" t="n">
        <v>0.75</v>
      </c>
      <c r="AY55" s="7" t="n">
        <v>0.25</v>
      </c>
      <c r="AZ55" s="7" t="n">
        <f aca="false">1/(AY55/AX55+0.5)</f>
        <v>1.2</v>
      </c>
      <c r="BA55" s="7" t="n">
        <f aca="false">2/(AY55/AX55+2)</f>
        <v>0.857142857142857</v>
      </c>
      <c r="BB55" s="7" t="n">
        <f aca="false">SQRT(AX55^2+AY55^2)</f>
        <v>0.790569415042095</v>
      </c>
      <c r="BC55" s="7" t="n">
        <f aca="false">IFERROR(MIN(SQRT(AZ55^2+(-0.5*AZ55+1)^2),SQRT(BA55^2+(-2*BA55+2)^2)),1)</f>
        <v>0.903507902905251</v>
      </c>
      <c r="BD55" s="7" t="n">
        <f aca="false">BB55/BC55</f>
        <v>0.875</v>
      </c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</row>
    <row r="56" customFormat="false" ht="15" hidden="false" customHeight="false" outlineLevel="0" collapsed="false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</row>
    <row r="57" customFormat="false" ht="15" hidden="false" customHeight="false" outlineLevel="0" collapsed="false">
      <c r="A57" s="4" t="s">
        <v>33</v>
      </c>
      <c r="B57" s="7" t="n">
        <f aca="false">AVERAGE(B51:B55)</f>
        <v>0.533333333333333</v>
      </c>
      <c r="C57" s="7" t="n">
        <f aca="false">AVERAGE(C51:C55)</f>
        <v>0.433333333333333</v>
      </c>
      <c r="D57" s="7"/>
      <c r="E57" s="7"/>
      <c r="F57" s="7" t="n">
        <f aca="false">AVERAGE(F51:F55)</f>
        <v>0.700229081918105</v>
      </c>
      <c r="G57" s="7" t="n">
        <f aca="false">AVERAGE(G51:G55)</f>
        <v>0.934948813846701</v>
      </c>
      <c r="H57" s="7" t="n">
        <f aca="false">AVERAGE(H51:H55)</f>
        <v>0.75</v>
      </c>
      <c r="I57" s="7"/>
      <c r="J57" s="7" t="n">
        <f aca="false">AVERAGE(J51:J55)</f>
        <v>0.516666666666666</v>
      </c>
      <c r="K57" s="7" t="n">
        <f aca="false">AVERAGE(K51:K55)</f>
        <v>0.416666666666666</v>
      </c>
      <c r="L57" s="7"/>
      <c r="M57" s="7"/>
      <c r="N57" s="7" t="n">
        <f aca="false">AVERAGE(N51:N55)</f>
        <v>0.676658855878553</v>
      </c>
      <c r="O57" s="7" t="n">
        <f aca="false">AVERAGE(O51:O55)</f>
        <v>0.934948813846701</v>
      </c>
      <c r="P57" s="7" t="n">
        <f aca="false">AVERAGE(P51:P55)</f>
        <v>0.725</v>
      </c>
      <c r="Q57" s="7"/>
      <c r="R57" s="7" t="n">
        <f aca="false">AVERAGE(R51:R55)</f>
        <v>0.5</v>
      </c>
      <c r="S57" s="7" t="n">
        <f aca="false">AVERAGE(S51:S55)</f>
        <v>0.4</v>
      </c>
      <c r="T57" s="7"/>
      <c r="U57" s="7"/>
      <c r="V57" s="7" t="n">
        <f aca="false">AVERAGE(V51:V55)</f>
        <v>0.653088629839002</v>
      </c>
      <c r="W57" s="7" t="n">
        <f aca="false">AVERAGE(W51:W55)</f>
        <v>0.934948813846701</v>
      </c>
      <c r="X57" s="7" t="n">
        <f aca="false">AVERAGE(X51:X55)</f>
        <v>0.7</v>
      </c>
      <c r="Y57" s="7"/>
      <c r="Z57" s="7" t="n">
        <f aca="false">AVERAGE(Z51:Z55)</f>
        <v>0.55</v>
      </c>
      <c r="AA57" s="7" t="n">
        <f aca="false">AVERAGE(AA51:AA55)</f>
        <v>0.35</v>
      </c>
      <c r="AB57" s="7"/>
      <c r="AC57" s="7"/>
      <c r="AD57" s="7" t="n">
        <f aca="false">AVERAGE(AD51:AD55)</f>
        <v>0.662558068347219</v>
      </c>
      <c r="AE57" s="7" t="n">
        <f aca="false">AVERAGE(AE51:AE55)</f>
        <v>0.916147763804922</v>
      </c>
      <c r="AF57" s="7" t="n">
        <f aca="false">AVERAGE(AF51:AF55)</f>
        <v>0.724999999999999</v>
      </c>
      <c r="AG57" s="7"/>
      <c r="AH57" s="7" t="n">
        <f aca="false">AVERAGE(AH51:AH55)</f>
        <v>0.55</v>
      </c>
      <c r="AI57" s="7" t="n">
        <f aca="false">AVERAGE(AI51:AI55)</f>
        <v>0.35</v>
      </c>
      <c r="AJ57" s="7"/>
      <c r="AK57" s="7"/>
      <c r="AL57" s="7" t="n">
        <f aca="false">AVERAGE(AL51:AL55)</f>
        <v>0.662558068347219</v>
      </c>
      <c r="AM57" s="7" t="n">
        <f aca="false">AVERAGE(AM51:AM55)</f>
        <v>0.916147763804922</v>
      </c>
      <c r="AN57" s="7" t="n">
        <f aca="false">AVERAGE(AN51:AN55)</f>
        <v>0.724999999999999</v>
      </c>
      <c r="AO57" s="7"/>
      <c r="AP57" s="7" t="n">
        <f aca="false">AVERAGE(AP51:AP55)</f>
        <v>0.6</v>
      </c>
      <c r="AQ57" s="7" t="n">
        <f aca="false">AVERAGE(AQ51:AQ55)</f>
        <v>0.3</v>
      </c>
      <c r="AR57" s="7"/>
      <c r="AS57" s="7"/>
      <c r="AT57" s="7" t="n">
        <f aca="false">AVERAGE(AT51:AT55)</f>
        <v>0.682143792336717</v>
      </c>
      <c r="AU57" s="7" t="n">
        <f aca="false">AVERAGE(AU51:AU55)</f>
        <v>0.91083509440485</v>
      </c>
      <c r="AV57" s="7" t="n">
        <f aca="false">AVERAGE(AV51:AV55)</f>
        <v>0.749999999999999</v>
      </c>
      <c r="AW57" s="7"/>
      <c r="AX57" s="7" t="n">
        <f aca="false">AVERAGE(AX51:AX55)</f>
        <v>0.716666666666666</v>
      </c>
      <c r="AY57" s="7" t="n">
        <f aca="false">AVERAGE(AY51:AY55)</f>
        <v>0.216666666666666</v>
      </c>
      <c r="AZ57" s="7"/>
      <c r="BA57" s="7"/>
      <c r="BB57" s="7" t="n">
        <f aca="false">AVERAGE(BB51:BB55)</f>
        <v>0.771515750401851</v>
      </c>
      <c r="BC57" s="7" t="n">
        <f aca="false">AVERAGE(BC51:BC55)</f>
        <v>0.933214108394854</v>
      </c>
      <c r="BD57" s="7" t="n">
        <f aca="false">AVERAGE(BD51:BD55)</f>
        <v>0.825</v>
      </c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</row>
    <row r="58" customFormat="false" ht="15" hidden="false" customHeight="false" outlineLevel="0" collapsed="false">
      <c r="A58" s="4" t="s">
        <v>89</v>
      </c>
      <c r="B58" s="7" t="n">
        <f aca="false">(SUM(B51:B55)-MIN(B51:B55)-MAX(B51:B55))/(COUNT(B51:B55)-2)</f>
        <v>0.5</v>
      </c>
      <c r="C58" s="7" t="n">
        <f aca="false">(SUM(C51:C55)-MIN(C51:C55)-MAX(C51:C55))/(COUNT(C51:C55)-2)</f>
        <v>0.472222222222222</v>
      </c>
      <c r="D58" s="7"/>
      <c r="E58" s="7"/>
      <c r="F58" s="7" t="n">
        <f aca="false">(SUM(F51:F55)-MIN(F51:F55)-MAX(F51:F55))/(COUNT(F51:F55)-2)</f>
        <v>0.707106781186548</v>
      </c>
      <c r="G58" s="7" t="n">
        <f aca="false">(SUM(G51:G55)-MIN(G51:G55)-MAX(G51:G55))/(COUNT(G51:G55)-2)</f>
        <v>0.942809041582063</v>
      </c>
      <c r="H58" s="7" t="n">
        <f aca="false">(SUM(H51:H55)-MIN(H51:H55)-MAX(H51:H55))/(COUNT(H51:H55)-2)</f>
        <v>0.75</v>
      </c>
      <c r="I58" s="7"/>
      <c r="J58" s="7" t="n">
        <f aca="false">(SUM(J51:J55)-MIN(J51:J55)-MAX(J51:J55))/(COUNT(J51:J55)-2)</f>
        <v>0.472222222222222</v>
      </c>
      <c r="K58" s="7" t="n">
        <f aca="false">(SUM(K51:K55)-MIN(K51:K55)-MAX(K51:K55))/(COUNT(K51:K55)-2)</f>
        <v>0.444444444444444</v>
      </c>
      <c r="L58" s="7"/>
      <c r="M58" s="7"/>
      <c r="N58" s="7" t="n">
        <f aca="false">(SUM(N51:N55)-MIN(N51:N55)-MAX(N51:N55))/(COUNT(N51:N55)-2)</f>
        <v>0.667823071120628</v>
      </c>
      <c r="O58" s="7" t="n">
        <f aca="false">(SUM(O51:O55)-MIN(O51:O55)-MAX(O51:O55))/(COUNT(O51:O55)-2)</f>
        <v>0.942809041582063</v>
      </c>
      <c r="P58" s="7" t="n">
        <f aca="false">(SUM(P51:P55)-MIN(P51:P55)-MAX(P51:P55))/(COUNT(P51:P55)-2)</f>
        <v>0.708333333333333</v>
      </c>
      <c r="Q58" s="7"/>
      <c r="R58" s="7" t="n">
        <f aca="false">(SUM(R51:R55)-MIN(R51:R55)-MAX(R51:R55))/(COUNT(R51:R55)-2)</f>
        <v>0.444444444444444</v>
      </c>
      <c r="S58" s="7" t="n">
        <f aca="false">(SUM(S51:S55)-MIN(S51:S55)-MAX(S51:S55))/(COUNT(S51:S55)-2)</f>
        <v>0.416666666666666</v>
      </c>
      <c r="T58" s="7"/>
      <c r="U58" s="7"/>
      <c r="V58" s="7" t="n">
        <f aca="false">(SUM(V51:V55)-MIN(V51:V55)-MAX(V51:V55))/(COUNT(V51:V55)-2)</f>
        <v>0.628539361054708</v>
      </c>
      <c r="W58" s="7" t="n">
        <f aca="false">(SUM(W51:W55)-MIN(W51:W55)-MAX(W51:W55))/(COUNT(W51:W55)-2)</f>
        <v>0.942809041582063</v>
      </c>
      <c r="X58" s="7" t="n">
        <f aca="false">(SUM(X51:X55)-MIN(X51:X55)-MAX(X51:X55))/(COUNT(X51:X55)-2)</f>
        <v>0.666666666666666</v>
      </c>
      <c r="Y58" s="7"/>
      <c r="Z58" s="7" t="n">
        <f aca="false">(SUM(Z51:Z55)-MIN(Z51:Z55)-MAX(Z51:Z55))/(COUNT(Z51:Z55)-2)</f>
        <v>0.527777777777777</v>
      </c>
      <c r="AA58" s="7" t="n">
        <f aca="false">(SUM(AA51:AA55)-MIN(AA51:AA55)-MAX(AA51:AA55))/(COUNT(AA51:AA55)-2)</f>
        <v>0.361111111111111</v>
      </c>
      <c r="AB58" s="7"/>
      <c r="AC58" s="7"/>
      <c r="AD58" s="7" t="n">
        <f aca="false">(SUM(AD51:AD55)-MIN(AD51:AD55)-MAX(AD51:AD55))/(COUNT(AD51:AD55)-2)</f>
        <v>0.644321758568404</v>
      </c>
      <c r="AE58" s="7" t="n">
        <f aca="false">(SUM(AE51:AE55)-MIN(AE51:AE55)-MAX(AE51:AE55))/(COUNT(AE51:AE55)-2)</f>
        <v>0.914041120321644</v>
      </c>
      <c r="AF58" s="7" t="n">
        <f aca="false">(SUM(AF51:AF55)-MIN(AF51:AF55)-MAX(AF51:AF55))/(COUNT(AF51:AF55)-2)</f>
        <v>0.708333333333333</v>
      </c>
      <c r="AG58" s="7"/>
      <c r="AH58" s="7" t="n">
        <f aca="false">(SUM(AH51:AH55)-MIN(AH51:AH55)-MAX(AH51:AH55))/(COUNT(AH51:AH55)-2)</f>
        <v>0.527777777777777</v>
      </c>
      <c r="AI58" s="7" t="n">
        <f aca="false">(SUM(AI51:AI55)-MIN(AI51:AI55)-MAX(AI51:AI55))/(COUNT(AI51:AI55)-2)</f>
        <v>0.361111111111111</v>
      </c>
      <c r="AJ58" s="7"/>
      <c r="AK58" s="7"/>
      <c r="AL58" s="7" t="n">
        <f aca="false">(SUM(AL51:AL55)-MIN(AL51:AL55)-MAX(AL51:AL55))/(COUNT(AL51:AL55)-2)</f>
        <v>0.644321758568404</v>
      </c>
      <c r="AM58" s="7" t="n">
        <f aca="false">(SUM(AM51:AM55)-MIN(AM51:AM55)-MAX(AM51:AM55))/(COUNT(AM51:AM55)-2)</f>
        <v>0.914041120321644</v>
      </c>
      <c r="AN58" s="7" t="n">
        <f aca="false">(SUM(AN51:AN55)-MIN(AN51:AN55)-MAX(AN51:AN55))/(COUNT(AN51:AN55)-2)</f>
        <v>0.708333333333333</v>
      </c>
      <c r="AO58" s="7"/>
      <c r="AP58" s="7" t="n">
        <f aca="false">(SUM(AP51:AP55)-MIN(AP51:AP55)-MAX(AP51:AP55))/(COUNT(AP51:AP55)-2)</f>
        <v>0.611111111111111</v>
      </c>
      <c r="AQ58" s="7" t="n">
        <f aca="false">(SUM(AQ51:AQ55)-MIN(AQ51:AQ55)-MAX(AQ51:AQ55))/(COUNT(AQ51:AQ55)-2)</f>
        <v>0.305555555555555</v>
      </c>
      <c r="AR58" s="7"/>
      <c r="AS58" s="7"/>
      <c r="AT58" s="7" t="n">
        <f aca="false">(SUM(AT51:AT55)-MIN(AT51:AT55)-MAX(AT51:AT55))/(COUNT(AT51:AT55)-2)</f>
        <v>0.676964631884233</v>
      </c>
      <c r="AU58" s="7" t="n">
        <f aca="false">(SUM(AU51:AU55)-MIN(AU51:AU55)-MAX(AU51:AU55))/(COUNT(AU51:AU55)-2)</f>
        <v>0.905186671321524</v>
      </c>
      <c r="AV58" s="7" t="n">
        <f aca="false">(SUM(AV51:AV55)-MIN(AV51:AV55)-MAX(AV51:AV55))/(COUNT(AV51:AV55)-2)</f>
        <v>0.749999999999999</v>
      </c>
      <c r="AX58" s="7" t="n">
        <f aca="false">(SUM(AX51:AX55)-MIN(AX51:AX55)-MAX(AX51:AX55))/(COUNT(AX51:AX55)-2)</f>
        <v>0.722222222222222</v>
      </c>
      <c r="AY58" s="7" t="n">
        <f aca="false">(SUM(AY51:AY55)-MIN(AY51:AY55)-MAX(AY51:AY55))/(COUNT(AY51:AY55)-2)</f>
        <v>0.222222222222222</v>
      </c>
      <c r="AZ58" s="7"/>
      <c r="BA58" s="7"/>
      <c r="BB58" s="7" t="n">
        <f aca="false">(SUM(BB51:BB55)-MIN(BB51:BB55)-MAX(BB51:BB55))/(COUNT(BB51:BB55)-2)</f>
        <v>0.756107700340155</v>
      </c>
      <c r="BC58" s="7" t="n">
        <f aca="false">(SUM(BC51:BC55)-MIN(BC51:BC55)-MAX(BC51:BC55))/(COUNT(BC51:BC55)-2)</f>
        <v>0.920854213023006</v>
      </c>
      <c r="BD58" s="7" t="n">
        <f aca="false">(SUM(BD51:BD55)-MIN(BD51:BD55)-MAX(BD51:BD55))/(COUNT(BD51:BD55)-2)</f>
        <v>0.833333333333333</v>
      </c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</row>
    <row r="59" customFormat="false" ht="15" hidden="false" customHeight="false" outlineLevel="0" collapsed="false">
      <c r="A59" s="4" t="s">
        <v>67</v>
      </c>
      <c r="B59" s="7" t="n">
        <f aca="false">MEDIAN(B51:B55)</f>
        <v>0.5</v>
      </c>
      <c r="C59" s="7" t="n">
        <f aca="false">MEDIAN(C51:C55)</f>
        <v>0.5</v>
      </c>
      <c r="D59" s="7"/>
      <c r="E59" s="7"/>
      <c r="F59" s="7" t="n">
        <f aca="false">MEDIAN(F51:F55)</f>
        <v>0.707106781186548</v>
      </c>
      <c r="G59" s="7" t="n">
        <f aca="false">MEDIAN(G51:G55)</f>
        <v>0.942809041582063</v>
      </c>
      <c r="H59" s="7" t="n">
        <f aca="false">MEDIAN(H51:H55)</f>
        <v>0.75</v>
      </c>
      <c r="I59" s="7"/>
      <c r="J59" s="7" t="n">
        <f aca="false">MEDIAN(J51:J55)</f>
        <v>0.5</v>
      </c>
      <c r="K59" s="7" t="n">
        <f aca="false">MEDIAN(K51:K55)</f>
        <v>0.416666666666666</v>
      </c>
      <c r="L59" s="7"/>
      <c r="M59" s="7"/>
      <c r="N59" s="7" t="n">
        <f aca="false">MEDIAN(N51:N55)</f>
        <v>0.707106781186548</v>
      </c>
      <c r="O59" s="7" t="n">
        <f aca="false">MEDIAN(O51:O55)</f>
        <v>0.942809041582063</v>
      </c>
      <c r="P59" s="7" t="n">
        <f aca="false">MEDIAN(P51:P55)</f>
        <v>0.75</v>
      </c>
      <c r="Q59" s="7"/>
      <c r="R59" s="7" t="n">
        <f aca="false">MEDIAN(R51:R55)</f>
        <v>0.416666666666666</v>
      </c>
      <c r="S59" s="7" t="n">
        <f aca="false">MEDIAN(S51:S55)</f>
        <v>0.416666666666666</v>
      </c>
      <c r="T59" s="7"/>
      <c r="U59" s="7"/>
      <c r="V59" s="7" t="n">
        <f aca="false">MEDIAN(V51:V55)</f>
        <v>0.589255650988789</v>
      </c>
      <c r="W59" s="7" t="n">
        <f aca="false">MEDIAN(W51:W55)</f>
        <v>0.942809041582063</v>
      </c>
      <c r="X59" s="7" t="n">
        <f aca="false">MEDIAN(X51:X55)</f>
        <v>0.624999999999999</v>
      </c>
      <c r="Y59" s="7"/>
      <c r="Z59" s="7" t="n">
        <f aca="false">MEDIAN(Z51:Z55)</f>
        <v>0.583333333333333</v>
      </c>
      <c r="AA59" s="7" t="n">
        <f aca="false">MEDIAN(AA51:AA55)</f>
        <v>0.333333333333333</v>
      </c>
      <c r="AB59" s="7"/>
      <c r="AC59" s="7"/>
      <c r="AD59" s="7" t="n">
        <f aca="false">MEDIAN(AD51:AD55)</f>
        <v>0.671854812358212</v>
      </c>
      <c r="AE59" s="7" t="n">
        <f aca="false">MEDIAN(AE51:AE55)</f>
        <v>0.903507902905251</v>
      </c>
      <c r="AF59" s="7" t="n">
        <f aca="false">MEDIAN(AF51:AF55)</f>
        <v>0.75</v>
      </c>
      <c r="AG59" s="7"/>
      <c r="AH59" s="7" t="n">
        <f aca="false">MEDIAN(AH51:AH55)</f>
        <v>0.583333333333333</v>
      </c>
      <c r="AI59" s="7" t="n">
        <f aca="false">MEDIAN(AI51:AI55)</f>
        <v>0.333333333333333</v>
      </c>
      <c r="AJ59" s="7"/>
      <c r="AK59" s="7"/>
      <c r="AL59" s="7" t="n">
        <f aca="false">MEDIAN(AL51:AL55)</f>
        <v>0.671854812358212</v>
      </c>
      <c r="AM59" s="7" t="n">
        <f aca="false">MEDIAN(AM51:AM55)</f>
        <v>0.903507902905251</v>
      </c>
      <c r="AN59" s="7" t="n">
        <f aca="false">MEDIAN(AN51:AN55)</f>
        <v>0.75</v>
      </c>
      <c r="AO59" s="7"/>
      <c r="AP59" s="7" t="n">
        <f aca="false">MEDIAN(AP51:AP55)</f>
        <v>0.583333333333333</v>
      </c>
      <c r="AQ59" s="7" t="n">
        <f aca="false">MEDIAN(AQ51:AQ55)</f>
        <v>0.333333333333333</v>
      </c>
      <c r="AR59" s="7"/>
      <c r="AS59" s="7"/>
      <c r="AT59" s="7" t="n">
        <f aca="false">MEDIAN(AT51:AT55)</f>
        <v>0.671854812358212</v>
      </c>
      <c r="AU59" s="7" t="n">
        <f aca="false">MEDIAN(AU51:AU55)</f>
        <v>0.903507902905251</v>
      </c>
      <c r="AV59" s="7" t="n">
        <f aca="false">MEDIAN(AV51:AV55)</f>
        <v>0.75</v>
      </c>
      <c r="AW59" s="7"/>
      <c r="AX59" s="7" t="n">
        <f aca="false">MEDIAN(AX51:AX55)</f>
        <v>0.75</v>
      </c>
      <c r="AY59" s="7" t="n">
        <f aca="false">MEDIAN(AY51:AY55)</f>
        <v>0.25</v>
      </c>
      <c r="AZ59" s="7"/>
      <c r="BA59" s="7"/>
      <c r="BB59" s="7" t="n">
        <f aca="false">MEDIAN(BB51:BB55)</f>
        <v>0.790569415042095</v>
      </c>
      <c r="BC59" s="7" t="n">
        <f aca="false">MEDIAN(BC51:BC55)</f>
        <v>0.916245694581703</v>
      </c>
      <c r="BD59" s="7" t="n">
        <f aca="false">MEDIAN(BD51:BD55)</f>
        <v>0.875</v>
      </c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</row>
    <row r="60" customFormat="false" ht="15" hidden="false" customHeight="false" outlineLevel="0" collapsed="false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</row>
    <row r="61" customFormat="false" ht="21" hidden="false" customHeight="false" outlineLevel="0" collapsed="false">
      <c r="A61" s="1" t="s">
        <v>21</v>
      </c>
      <c r="B61" s="2" t="s">
        <v>1</v>
      </c>
      <c r="J61" s="2" t="s">
        <v>2</v>
      </c>
      <c r="R61" s="2" t="s">
        <v>3</v>
      </c>
      <c r="Z61" s="2" t="s">
        <v>14</v>
      </c>
      <c r="AH61" s="2"/>
      <c r="AP61" s="2"/>
      <c r="AX61" s="2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</row>
    <row r="62" customFormat="false" ht="15" hidden="false" customHeight="false" outlineLevel="0" collapsed="false">
      <c r="A62" s="2" t="s">
        <v>4</v>
      </c>
      <c r="B62" s="2" t="s">
        <v>5</v>
      </c>
      <c r="C62" s="2" t="s">
        <v>6</v>
      </c>
      <c r="D62" s="2" t="s">
        <v>84</v>
      </c>
      <c r="E62" s="2" t="s">
        <v>85</v>
      </c>
      <c r="F62" s="2" t="s">
        <v>86</v>
      </c>
      <c r="G62" s="2" t="s">
        <v>87</v>
      </c>
      <c r="H62" s="2" t="s">
        <v>88</v>
      </c>
      <c r="I62" s="2"/>
      <c r="J62" s="2" t="s">
        <v>5</v>
      </c>
      <c r="K62" s="2" t="s">
        <v>6</v>
      </c>
      <c r="L62" s="2" t="s">
        <v>84</v>
      </c>
      <c r="M62" s="2" t="s">
        <v>85</v>
      </c>
      <c r="N62" s="2" t="s">
        <v>86</v>
      </c>
      <c r="O62" s="2" t="s">
        <v>87</v>
      </c>
      <c r="P62" s="2" t="s">
        <v>88</v>
      </c>
      <c r="R62" s="2" t="s">
        <v>5</v>
      </c>
      <c r="S62" s="2" t="s">
        <v>6</v>
      </c>
      <c r="T62" s="2" t="s">
        <v>84</v>
      </c>
      <c r="U62" s="2" t="s">
        <v>85</v>
      </c>
      <c r="V62" s="2" t="s">
        <v>86</v>
      </c>
      <c r="W62" s="2" t="s">
        <v>87</v>
      </c>
      <c r="X62" s="2" t="s">
        <v>88</v>
      </c>
      <c r="Z62" s="2" t="s">
        <v>5</v>
      </c>
      <c r="AA62" s="2" t="s">
        <v>6</v>
      </c>
      <c r="AB62" s="2" t="s">
        <v>84</v>
      </c>
      <c r="AC62" s="2" t="s">
        <v>85</v>
      </c>
      <c r="AD62" s="2" t="s">
        <v>86</v>
      </c>
      <c r="AE62" s="2" t="s">
        <v>87</v>
      </c>
      <c r="AF62" s="2" t="s">
        <v>88</v>
      </c>
      <c r="AH62" s="2"/>
      <c r="AI62" s="2"/>
      <c r="AJ62" s="2"/>
      <c r="AK62" s="2"/>
      <c r="AL62" s="2"/>
      <c r="AM62" s="2"/>
      <c r="AN62" s="2"/>
      <c r="AP62" s="2"/>
      <c r="AQ62" s="2"/>
      <c r="AR62" s="2"/>
      <c r="AS62" s="2"/>
      <c r="AT62" s="2"/>
      <c r="AU62" s="2"/>
      <c r="AV62" s="2"/>
      <c r="AX62" s="2"/>
      <c r="AY62" s="2"/>
      <c r="AZ62" s="2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</row>
    <row r="63" customFormat="false" ht="15" hidden="false" customHeight="false" outlineLevel="0" collapsed="false">
      <c r="A63" s="0" t="s">
        <v>7</v>
      </c>
      <c r="B63" s="7" t="n">
        <v>0.666666666666666</v>
      </c>
      <c r="C63" s="7" t="n">
        <v>0.166666666666666</v>
      </c>
      <c r="D63" s="7" t="n">
        <f aca="false">1/(C63/B63+0.5)</f>
        <v>1.33333333333333</v>
      </c>
      <c r="E63" s="7" t="n">
        <f aca="false">2/(C63/B63+2)</f>
        <v>0.888888888888889</v>
      </c>
      <c r="F63" s="7" t="n">
        <f aca="false">SQRT(B63^2+C63^2)</f>
        <v>0.687184270936276</v>
      </c>
      <c r="G63" s="7" t="n">
        <f aca="false">IFERROR(MIN(SQRT(D63^2+(-0.5*D63+1)^2),SQRT(E63^2+(-2*E63+2)^2)),1)</f>
        <v>0.916245694581703</v>
      </c>
      <c r="H63" s="7" t="n">
        <f aca="false">F63/G63</f>
        <v>0.749999999999999</v>
      </c>
      <c r="I63" s="7"/>
      <c r="J63" s="7" t="n">
        <v>0.666666666666666</v>
      </c>
      <c r="K63" s="7" t="n">
        <v>0.166666666666666</v>
      </c>
      <c r="L63" s="7" t="n">
        <f aca="false">1/(K63/J63+0.5)</f>
        <v>1.33333333333333</v>
      </c>
      <c r="M63" s="7" t="n">
        <f aca="false">2/(K63/J63+2)</f>
        <v>0.888888888888889</v>
      </c>
      <c r="N63" s="7" t="n">
        <f aca="false">SQRT(J63^2+K63^2)</f>
        <v>0.687184270936276</v>
      </c>
      <c r="O63" s="7" t="n">
        <f aca="false">IFERROR(MIN(SQRT(L63^2+(-0.5*L63+1)^2),SQRT(M63^2+(-2*M63+2)^2)),1)</f>
        <v>0.916245694581703</v>
      </c>
      <c r="P63" s="7" t="n">
        <f aca="false">N63/O63</f>
        <v>0.749999999999999</v>
      </c>
      <c r="Q63" s="7"/>
      <c r="R63" s="7" t="n">
        <v>0.666666666666666</v>
      </c>
      <c r="S63" s="7" t="n">
        <v>0.166666666666666</v>
      </c>
      <c r="T63" s="7" t="n">
        <f aca="false">1/(S63/R63+0.5)</f>
        <v>1.33333333333333</v>
      </c>
      <c r="U63" s="7" t="n">
        <f aca="false">2/(S63/R63+2)</f>
        <v>0.888888888888889</v>
      </c>
      <c r="V63" s="7" t="n">
        <f aca="false">SQRT(R63^2+S63^2)</f>
        <v>0.687184270936276</v>
      </c>
      <c r="W63" s="7" t="n">
        <f aca="false">IFERROR(MIN(SQRT(T63^2+(-0.5*T63+1)^2),SQRT(U63^2+(-2*U63+2)^2)),1)</f>
        <v>0.916245694581703</v>
      </c>
      <c r="X63" s="7" t="n">
        <f aca="false">V63/W63</f>
        <v>0.749999999999999</v>
      </c>
      <c r="Y63" s="7"/>
      <c r="Z63" s="7" t="n">
        <v>0.666666666666666</v>
      </c>
      <c r="AA63" s="7" t="n">
        <v>0.166666666666666</v>
      </c>
      <c r="AB63" s="7" t="n">
        <f aca="false">1/(AA63/Z63+0.5)</f>
        <v>1.33333333333333</v>
      </c>
      <c r="AC63" s="7" t="n">
        <f aca="false">2/(AA63/Z63+2)</f>
        <v>0.888888888888889</v>
      </c>
      <c r="AD63" s="7" t="n">
        <f aca="false">SQRT(Z63^2+AA63^2)</f>
        <v>0.687184270936276</v>
      </c>
      <c r="AE63" s="7" t="n">
        <f aca="false">IFERROR(MIN(SQRT(AB63^2+(-0.5*AB63+1)^2),SQRT(AC63^2+(-2*AC63+2)^2)),1)</f>
        <v>0.916245694581703</v>
      </c>
      <c r="AF63" s="7" t="n">
        <f aca="false">AD63/AE63</f>
        <v>0.749999999999999</v>
      </c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</row>
    <row r="64" customFormat="false" ht="15" hidden="false" customHeight="false" outlineLevel="0" collapsed="false">
      <c r="A64" s="0" t="s">
        <v>8</v>
      </c>
      <c r="B64" s="7" t="n">
        <v>0.666666666666666</v>
      </c>
      <c r="C64" s="7" t="n">
        <v>0.166666666666666</v>
      </c>
      <c r="D64" s="7" t="n">
        <f aca="false">1/(C64/B64+0.5)</f>
        <v>1.33333333333333</v>
      </c>
      <c r="E64" s="7" t="n">
        <f aca="false">2/(C64/B64+2)</f>
        <v>0.888888888888889</v>
      </c>
      <c r="F64" s="7" t="n">
        <f aca="false">SQRT(B64^2+C64^2)</f>
        <v>0.687184270936276</v>
      </c>
      <c r="G64" s="7" t="n">
        <f aca="false">IFERROR(MIN(SQRT(D64^2+(-0.5*D64+1)^2),SQRT(E64^2+(-2*E64+2)^2)),1)</f>
        <v>0.916245694581703</v>
      </c>
      <c r="H64" s="7" t="n">
        <f aca="false">F64/G64</f>
        <v>0.749999999999999</v>
      </c>
      <c r="I64" s="7"/>
      <c r="J64" s="7" t="n">
        <v>0.75</v>
      </c>
      <c r="K64" s="7" t="n">
        <v>0.25</v>
      </c>
      <c r="L64" s="7" t="n">
        <f aca="false">1/(K64/J64+0.5)</f>
        <v>1.2</v>
      </c>
      <c r="M64" s="7" t="n">
        <f aca="false">2/(K64/J64+2)</f>
        <v>0.857142857142857</v>
      </c>
      <c r="N64" s="7" t="n">
        <f aca="false">SQRT(J64^2+K64^2)</f>
        <v>0.790569415042095</v>
      </c>
      <c r="O64" s="7" t="n">
        <f aca="false">IFERROR(MIN(SQRT(L64^2+(-0.5*L64+1)^2),SQRT(M64^2+(-2*M64+2)^2)),1)</f>
        <v>0.903507902905251</v>
      </c>
      <c r="P64" s="7" t="n">
        <f aca="false">N64/O64</f>
        <v>0.875</v>
      </c>
      <c r="Q64" s="7"/>
      <c r="R64" s="7" t="n">
        <v>0.75</v>
      </c>
      <c r="S64" s="7" t="n">
        <v>0.25</v>
      </c>
      <c r="T64" s="7" t="n">
        <f aca="false">1/(S64/R64+0.5)</f>
        <v>1.2</v>
      </c>
      <c r="U64" s="7" t="n">
        <f aca="false">2/(S64/R64+2)</f>
        <v>0.857142857142857</v>
      </c>
      <c r="V64" s="7" t="n">
        <f aca="false">SQRT(R64^2+S64^2)</f>
        <v>0.790569415042095</v>
      </c>
      <c r="W64" s="7" t="n">
        <f aca="false">IFERROR(MIN(SQRT(T64^2+(-0.5*T64+1)^2),SQRT(U64^2+(-2*U64+2)^2)),1)</f>
        <v>0.903507902905251</v>
      </c>
      <c r="X64" s="7" t="n">
        <f aca="false">V64/W64</f>
        <v>0.875</v>
      </c>
      <c r="Y64" s="7"/>
      <c r="Z64" s="7" t="n">
        <v>1</v>
      </c>
      <c r="AA64" s="7" t="n">
        <v>0</v>
      </c>
      <c r="AB64" s="7" t="n">
        <f aca="false">1/(AA64/Z64+0.5)</f>
        <v>2</v>
      </c>
      <c r="AC64" s="7" t="n">
        <f aca="false">2/(AA64/Z64+2)</f>
        <v>1</v>
      </c>
      <c r="AD64" s="7" t="n">
        <f aca="false">SQRT(Z64^2+AA64^2)</f>
        <v>1</v>
      </c>
      <c r="AE64" s="7" t="n">
        <f aca="false">IFERROR(MIN(SQRT(AB64^2+(-0.5*AB64+1)^2),SQRT(AC64^2+(-2*AC64+2)^2)),1)</f>
        <v>1</v>
      </c>
      <c r="AF64" s="7" t="n">
        <f aca="false">AD64/AE64</f>
        <v>1</v>
      </c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</row>
    <row r="65" customFormat="false" ht="15" hidden="false" customHeight="false" outlineLevel="0" collapsed="false">
      <c r="A65" s="0" t="s">
        <v>9</v>
      </c>
      <c r="B65" s="7" t="n">
        <v>0.666666666666666</v>
      </c>
      <c r="C65" s="7" t="n">
        <v>0.166666666666666</v>
      </c>
      <c r="D65" s="7" t="n">
        <f aca="false">1/(C65/B65+0.5)</f>
        <v>1.33333333333333</v>
      </c>
      <c r="E65" s="7" t="n">
        <f aca="false">2/(C65/B65+2)</f>
        <v>0.888888888888889</v>
      </c>
      <c r="F65" s="7" t="n">
        <f aca="false">SQRT(B65^2+C65^2)</f>
        <v>0.687184270936276</v>
      </c>
      <c r="G65" s="7" t="n">
        <f aca="false">IFERROR(MIN(SQRT(D65^2+(-0.5*D65+1)^2),SQRT(E65^2+(-2*E65+2)^2)),1)</f>
        <v>0.916245694581703</v>
      </c>
      <c r="H65" s="7" t="n">
        <f aca="false">F65/G65</f>
        <v>0.749999999999999</v>
      </c>
      <c r="I65" s="7"/>
      <c r="J65" s="7" t="n">
        <v>0.75</v>
      </c>
      <c r="K65" s="7" t="n">
        <v>0.25</v>
      </c>
      <c r="L65" s="7" t="n">
        <f aca="false">1/(K65/J65+0.5)</f>
        <v>1.2</v>
      </c>
      <c r="M65" s="7" t="n">
        <f aca="false">2/(K65/J65+2)</f>
        <v>0.857142857142857</v>
      </c>
      <c r="N65" s="7" t="n">
        <f aca="false">SQRT(J65^2+K65^2)</f>
        <v>0.790569415042095</v>
      </c>
      <c r="O65" s="7" t="n">
        <f aca="false">IFERROR(MIN(SQRT(L65^2+(-0.5*L65+1)^2),SQRT(M65^2+(-2*M65+2)^2)),1)</f>
        <v>0.903507902905251</v>
      </c>
      <c r="P65" s="7" t="n">
        <f aca="false">N65/O65</f>
        <v>0.875</v>
      </c>
      <c r="Q65" s="7"/>
      <c r="R65" s="7" t="n">
        <v>0.75</v>
      </c>
      <c r="S65" s="7" t="n">
        <v>0.25</v>
      </c>
      <c r="T65" s="7" t="n">
        <f aca="false">1/(S65/R65+0.5)</f>
        <v>1.2</v>
      </c>
      <c r="U65" s="7" t="n">
        <f aca="false">2/(S65/R65+2)</f>
        <v>0.857142857142857</v>
      </c>
      <c r="V65" s="7" t="n">
        <f aca="false">SQRT(R65^2+S65^2)</f>
        <v>0.790569415042095</v>
      </c>
      <c r="W65" s="7" t="n">
        <f aca="false">IFERROR(MIN(SQRT(T65^2+(-0.5*T65+1)^2),SQRT(U65^2+(-2*U65+2)^2)),1)</f>
        <v>0.903507902905251</v>
      </c>
      <c r="X65" s="7" t="n">
        <f aca="false">V65/W65</f>
        <v>0.875</v>
      </c>
      <c r="Y65" s="7"/>
      <c r="Z65" s="7" t="n">
        <v>0.75</v>
      </c>
      <c r="AA65" s="7" t="n">
        <v>0.25</v>
      </c>
      <c r="AB65" s="7" t="n">
        <f aca="false">1/(AA65/Z65+0.5)</f>
        <v>1.2</v>
      </c>
      <c r="AC65" s="7" t="n">
        <f aca="false">2/(AA65/Z65+2)</f>
        <v>0.857142857142857</v>
      </c>
      <c r="AD65" s="7" t="n">
        <f aca="false">SQRT(Z65^2+AA65^2)</f>
        <v>0.790569415042095</v>
      </c>
      <c r="AE65" s="7" t="n">
        <f aca="false">IFERROR(MIN(SQRT(AB65^2+(-0.5*AB65+1)^2),SQRT(AC65^2+(-2*AC65+2)^2)),1)</f>
        <v>0.903507902905251</v>
      </c>
      <c r="AF65" s="7" t="n">
        <f aca="false">AD65/AE65</f>
        <v>0.875</v>
      </c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customFormat="false" ht="15" hidden="false" customHeight="false" outlineLevel="0" collapsed="false">
      <c r="A66" s="0" t="s">
        <v>10</v>
      </c>
      <c r="B66" s="7" t="n">
        <v>0.916666666666666</v>
      </c>
      <c r="C66" s="7" t="n">
        <v>0.166666666666666</v>
      </c>
      <c r="D66" s="7" t="n">
        <f aca="false">1/(C66/B66+0.5)</f>
        <v>1.46666666666667</v>
      </c>
      <c r="E66" s="7" t="n">
        <f aca="false">2/(C66/B66+2)</f>
        <v>0.916666666666667</v>
      </c>
      <c r="F66" s="7" t="n">
        <f aca="false">SQRT(B66^2+C66^2)</f>
        <v>0.931694990624912</v>
      </c>
      <c r="G66" s="7" t="n">
        <f aca="false">IFERROR(MIN(SQRT(D66^2+(-0.5*D66+1)^2),SQRT(E66^2+(-2*E66+2)^2)),1)</f>
        <v>0.931694990624913</v>
      </c>
      <c r="H66" s="7" t="n">
        <f aca="false">F66/G66</f>
        <v>0.999999999999999</v>
      </c>
      <c r="I66" s="7"/>
      <c r="J66" s="7" t="n">
        <v>0.75</v>
      </c>
      <c r="K66" s="7" t="n">
        <v>0.25</v>
      </c>
      <c r="L66" s="7" t="n">
        <f aca="false">1/(K66/J66+0.5)</f>
        <v>1.2</v>
      </c>
      <c r="M66" s="7" t="n">
        <f aca="false">2/(K66/J66+2)</f>
        <v>0.857142857142857</v>
      </c>
      <c r="N66" s="7" t="n">
        <f aca="false">SQRT(J66^2+K66^2)</f>
        <v>0.790569415042095</v>
      </c>
      <c r="O66" s="7" t="n">
        <f aca="false">IFERROR(MIN(SQRT(L66^2+(-0.5*L66+1)^2),SQRT(M66^2+(-2*M66+2)^2)),1)</f>
        <v>0.903507902905251</v>
      </c>
      <c r="P66" s="7" t="n">
        <f aca="false">N66/O66</f>
        <v>0.875</v>
      </c>
      <c r="Q66" s="7"/>
      <c r="R66" s="7" t="n">
        <v>0.833333333333333</v>
      </c>
      <c r="S66" s="7" t="n">
        <v>0.0833333333333333</v>
      </c>
      <c r="T66" s="7" t="n">
        <f aca="false">1/(S66/R66+0.5)</f>
        <v>1.66666666666667</v>
      </c>
      <c r="U66" s="7" t="n">
        <f aca="false">2/(S66/R66+2)</f>
        <v>0.952380952380952</v>
      </c>
      <c r="V66" s="7" t="n">
        <f aca="false">SQRT(R66^2+S66^2)</f>
        <v>0.837489635093407</v>
      </c>
      <c r="W66" s="7" t="n">
        <f aca="false">IFERROR(MIN(SQRT(T66^2+(-0.5*T66+1)^2),SQRT(U66^2+(-2*U66+2)^2)),1)</f>
        <v>0.957131011535323</v>
      </c>
      <c r="X66" s="7" t="n">
        <f aca="false">V66/W66</f>
        <v>0.875</v>
      </c>
      <c r="Y66" s="7"/>
      <c r="Z66" s="7" t="n">
        <v>1</v>
      </c>
      <c r="AA66" s="7" t="n">
        <v>0</v>
      </c>
      <c r="AB66" s="7" t="n">
        <f aca="false">1/(AA66/Z66+0.5)</f>
        <v>2</v>
      </c>
      <c r="AC66" s="7" t="n">
        <f aca="false">2/(AA66/Z66+2)</f>
        <v>1</v>
      </c>
      <c r="AD66" s="7" t="n">
        <f aca="false">SQRT(Z66^2+AA66^2)</f>
        <v>1</v>
      </c>
      <c r="AE66" s="7" t="n">
        <f aca="false">IFERROR(MIN(SQRT(AB66^2+(-0.5*AB66+1)^2),SQRT(AC66^2+(-2*AC66+2)^2)),1)</f>
        <v>1</v>
      </c>
      <c r="AF66" s="7" t="n">
        <f aca="false">AD66/AE66</f>
        <v>1</v>
      </c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customFormat="false" ht="15" hidden="false" customHeight="false" outlineLevel="0" collapsed="false">
      <c r="A67" s="0" t="s">
        <v>11</v>
      </c>
      <c r="B67" s="7" t="n">
        <v>0.75</v>
      </c>
      <c r="C67" s="7" t="n">
        <v>0.25</v>
      </c>
      <c r="D67" s="7" t="n">
        <f aca="false">1/(C67/B67+0.5)</f>
        <v>1.2</v>
      </c>
      <c r="E67" s="7" t="n">
        <f aca="false">2/(C67/B67+2)</f>
        <v>0.857142857142857</v>
      </c>
      <c r="F67" s="7" t="n">
        <f aca="false">SQRT(B67^2+C67^2)</f>
        <v>0.790569415042095</v>
      </c>
      <c r="G67" s="7" t="n">
        <f aca="false">IFERROR(MIN(SQRT(D67^2+(-0.5*D67+1)^2),SQRT(E67^2+(-2*E67+2)^2)),1)</f>
        <v>0.903507902905251</v>
      </c>
      <c r="H67" s="7" t="n">
        <f aca="false">F67/G67</f>
        <v>0.875</v>
      </c>
      <c r="I67" s="7"/>
      <c r="J67" s="7" t="n">
        <v>0.75</v>
      </c>
      <c r="K67" s="7" t="n">
        <v>0.25</v>
      </c>
      <c r="L67" s="7" t="n">
        <f aca="false">1/(K67/J67+0.5)</f>
        <v>1.2</v>
      </c>
      <c r="M67" s="7" t="n">
        <f aca="false">2/(K67/J67+2)</f>
        <v>0.857142857142857</v>
      </c>
      <c r="N67" s="7" t="n">
        <f aca="false">SQRT(J67^2+K67^2)</f>
        <v>0.790569415042095</v>
      </c>
      <c r="O67" s="7" t="n">
        <f aca="false">IFERROR(MIN(SQRT(L67^2+(-0.5*L67+1)^2),SQRT(M67^2+(-2*M67+2)^2)),1)</f>
        <v>0.903507902905251</v>
      </c>
      <c r="P67" s="7" t="n">
        <f aca="false">N67/O67</f>
        <v>0.875</v>
      </c>
      <c r="Q67" s="7"/>
      <c r="R67" s="7" t="n">
        <v>0.75</v>
      </c>
      <c r="S67" s="7" t="n">
        <v>0.25</v>
      </c>
      <c r="T67" s="7" t="n">
        <f aca="false">1/(S67/R67+0.5)</f>
        <v>1.2</v>
      </c>
      <c r="U67" s="7" t="n">
        <f aca="false">2/(S67/R67+2)</f>
        <v>0.857142857142857</v>
      </c>
      <c r="V67" s="7" t="n">
        <f aca="false">SQRT(R67^2+S67^2)</f>
        <v>0.790569415042095</v>
      </c>
      <c r="W67" s="7" t="n">
        <f aca="false">IFERROR(MIN(SQRT(T67^2+(-0.5*T67+1)^2),SQRT(U67^2+(-2*U67+2)^2)),1)</f>
        <v>0.903507902905251</v>
      </c>
      <c r="X67" s="7" t="n">
        <f aca="false">V67/W67</f>
        <v>0.875</v>
      </c>
      <c r="Y67" s="7"/>
      <c r="Z67" s="7" t="n">
        <v>0.916666666666666</v>
      </c>
      <c r="AA67" s="7" t="n">
        <v>0.166666666666666</v>
      </c>
      <c r="AB67" s="7" t="n">
        <f aca="false">1/(AA67/Z67+0.5)</f>
        <v>1.46666666666667</v>
      </c>
      <c r="AC67" s="7" t="n">
        <f aca="false">2/(AA67/Z67+2)</f>
        <v>0.916666666666667</v>
      </c>
      <c r="AD67" s="7" t="n">
        <f aca="false">SQRT(Z67^2+AA67^2)</f>
        <v>0.931694990624912</v>
      </c>
      <c r="AE67" s="7" t="n">
        <f aca="false">IFERROR(MIN(SQRT(AB67^2+(-0.5*AB67+1)^2),SQRT(AC67^2+(-2*AC67+2)^2)),1)</f>
        <v>0.931694990624913</v>
      </c>
      <c r="AF67" s="7" t="n">
        <f aca="false">AD67/AE67</f>
        <v>0.999999999999999</v>
      </c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customFormat="false" ht="15" hidden="false" customHeight="false" outlineLevel="0" collapsed="false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customFormat="false" ht="15" hidden="false" customHeight="false" outlineLevel="0" collapsed="false">
      <c r="A69" s="4" t="s">
        <v>33</v>
      </c>
      <c r="B69" s="7" t="n">
        <f aca="false">AVERAGE(B63:B67)</f>
        <v>0.733333333333333</v>
      </c>
      <c r="C69" s="7" t="n">
        <f aca="false">AVERAGE(C63:C67)</f>
        <v>0.183333333333333</v>
      </c>
      <c r="D69" s="7"/>
      <c r="E69" s="7"/>
      <c r="F69" s="7" t="n">
        <f aca="false">AVERAGE(F63:F67)</f>
        <v>0.756763443695167</v>
      </c>
      <c r="G69" s="7" t="n">
        <f aca="false">AVERAGE(G63:G67)</f>
        <v>0.916787995455054</v>
      </c>
      <c r="H69" s="7" t="n">
        <f aca="false">AVERAGE(H63:H67)</f>
        <v>0.824999999999999</v>
      </c>
      <c r="I69" s="7"/>
      <c r="J69" s="7" t="n">
        <f aca="false">AVERAGE(J63:J67)</f>
        <v>0.733333333333333</v>
      </c>
      <c r="K69" s="7" t="n">
        <f aca="false">AVERAGE(K63:K67)</f>
        <v>0.233333333333333</v>
      </c>
      <c r="L69" s="7"/>
      <c r="M69" s="7"/>
      <c r="N69" s="7" t="n">
        <f aca="false">AVERAGE(N63:N67)</f>
        <v>0.769892386220931</v>
      </c>
      <c r="O69" s="7" t="n">
        <f aca="false">AVERAGE(O63:O67)</f>
        <v>0.906055461240542</v>
      </c>
      <c r="P69" s="7" t="n">
        <f aca="false">AVERAGE(P63:P67)</f>
        <v>0.85</v>
      </c>
      <c r="Q69" s="7"/>
      <c r="R69" s="7" t="n">
        <f aca="false">AVERAGE(R63:R67)</f>
        <v>0.75</v>
      </c>
      <c r="S69" s="7" t="n">
        <f aca="false">AVERAGE(S63:S67)</f>
        <v>0.2</v>
      </c>
      <c r="T69" s="7"/>
      <c r="U69" s="7"/>
      <c r="V69" s="7" t="n">
        <f aca="false">AVERAGE(V63:V67)</f>
        <v>0.779276430231193</v>
      </c>
      <c r="W69" s="7" t="n">
        <f aca="false">AVERAGE(W63:W67)</f>
        <v>0.916780082966556</v>
      </c>
      <c r="X69" s="7" t="n">
        <f aca="false">AVERAGE(X63:X67)</f>
        <v>0.85</v>
      </c>
      <c r="Y69" s="7"/>
      <c r="Z69" s="7" t="n">
        <f aca="false">AVERAGE(Z63:Z67)</f>
        <v>0.866666666666666</v>
      </c>
      <c r="AA69" s="7" t="n">
        <f aca="false">AVERAGE(AA63:AA67)</f>
        <v>0.116666666666666</v>
      </c>
      <c r="AB69" s="7"/>
      <c r="AC69" s="7"/>
      <c r="AD69" s="7" t="n">
        <f aca="false">AVERAGE(AD63:AD67)</f>
        <v>0.881889735320657</v>
      </c>
      <c r="AE69" s="7" t="n">
        <f aca="false">AVERAGE(AE63:AE67)</f>
        <v>0.950289717622373</v>
      </c>
      <c r="AF69" s="7" t="n">
        <f aca="false">AVERAGE(AF63:AF67)</f>
        <v>0.925</v>
      </c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customFormat="false" ht="15" hidden="false" customHeight="false" outlineLevel="0" collapsed="false">
      <c r="A70" s="4" t="s">
        <v>89</v>
      </c>
      <c r="B70" s="7" t="n">
        <f aca="false">(SUM(B63:B67)-MIN(B63:B67)-MAX(B63:B67))/(COUNT(B63:B67)-2)</f>
        <v>0.694444444444444</v>
      </c>
      <c r="C70" s="7" t="n">
        <f aca="false">(SUM(C63:C67)-MIN(C63:C67)-MAX(C63:C67))/(COUNT(C63:C67)-2)</f>
        <v>0.166666666666666</v>
      </c>
      <c r="D70" s="7"/>
      <c r="E70" s="7"/>
      <c r="F70" s="7" t="n">
        <f aca="false">(SUM(F63:F67)-MIN(F63:F67)-MAX(F63:F67))/(COUNT(F63:F67)-2)</f>
        <v>0.721645985638216</v>
      </c>
      <c r="G70" s="7" t="n">
        <f aca="false">(SUM(G63:G67)-MIN(G63:G67)-MAX(G63:G67))/(COUNT(G63:G67)-2)</f>
        <v>0.916245694581702</v>
      </c>
      <c r="H70" s="7" t="n">
        <f aca="false">(SUM(H63:H67)-MIN(H63:H67)-MAX(H63:H67))/(COUNT(H63:H67)-2)</f>
        <v>0.791666666666666</v>
      </c>
      <c r="I70" s="7"/>
      <c r="J70" s="7" t="n">
        <f aca="false">(SUM(J63:J67)-MIN(J63:J67)-MAX(J63:J67))/(COUNT(J63:J67)-2)</f>
        <v>0.75</v>
      </c>
      <c r="K70" s="7" t="n">
        <f aca="false">(SUM(K63:K67)-MIN(K63:K67)-MAX(K63:K67))/(COUNT(K63:K67)-2)</f>
        <v>0.25</v>
      </c>
      <c r="L70" s="7"/>
      <c r="M70" s="7"/>
      <c r="N70" s="7" t="n">
        <f aca="false">(SUM(N63:N67)-MIN(N63:N67)-MAX(N63:N67))/(COUNT(N63:N67)-2)</f>
        <v>0.790569415042095</v>
      </c>
      <c r="O70" s="7" t="n">
        <f aca="false">(SUM(O63:O67)-MIN(O63:O67)-MAX(O63:O67))/(COUNT(O63:O67)-2)</f>
        <v>0.903507902905251</v>
      </c>
      <c r="P70" s="7" t="n">
        <f aca="false">(SUM(P63:P67)-MIN(P63:P67)-MAX(P63:P67))/(COUNT(P63:P67)-2)</f>
        <v>0.875</v>
      </c>
      <c r="Q70" s="7"/>
      <c r="R70" s="7" t="n">
        <f aca="false">(SUM(R63:R67)-MIN(R63:R67)-MAX(R63:R67))/(COUNT(R63:R67)-2)</f>
        <v>0.75</v>
      </c>
      <c r="S70" s="7" t="n">
        <f aca="false">(SUM(S63:S67)-MIN(S63:S67)-MAX(S63:S67))/(COUNT(S63:S67)-2)</f>
        <v>0.222222222222222</v>
      </c>
      <c r="T70" s="7"/>
      <c r="U70" s="7"/>
      <c r="V70" s="7" t="n">
        <f aca="false">(SUM(V63:V67)-MIN(V63:V67)-MAX(V63:V67))/(COUNT(V63:V67)-2)</f>
        <v>0.790569415042095</v>
      </c>
      <c r="W70" s="7" t="n">
        <f aca="false">(SUM(W63:W67)-MIN(W63:W67)-MAX(W63:W67))/(COUNT(W63:W67)-2)</f>
        <v>0.907753833464068</v>
      </c>
      <c r="X70" s="7" t="n">
        <f aca="false">(SUM(X63:X67)-MIN(X63:X67)-MAX(X63:X67))/(COUNT(X63:X67)-2)</f>
        <v>0.875</v>
      </c>
      <c r="Y70" s="7"/>
      <c r="Z70" s="7" t="n">
        <f aca="false">(SUM(Z63:Z67)-MIN(Z63:Z67)-MAX(Z63:Z67))/(COUNT(Z63:Z67)-2)</f>
        <v>0.888888888888889</v>
      </c>
      <c r="AA70" s="7" t="n">
        <f aca="false">(SUM(AA63:AA67)-MIN(AA63:AA67)-MAX(AA63:AA67))/(COUNT(AA63:AA67)-2)</f>
        <v>0.111111111111111</v>
      </c>
      <c r="AB70" s="7"/>
      <c r="AC70" s="7"/>
      <c r="AD70" s="7" t="n">
        <f aca="false">(SUM(AD63:AD67)-MIN(AD63:AD67)-MAX(AD63:AD67))/(COUNT(AD63:AD67)-2)</f>
        <v>0.907421468555669</v>
      </c>
      <c r="AE70" s="7" t="n">
        <f aca="false">(SUM(AE63:AE67)-MIN(AE63:AE67)-MAX(AE63:AE67))/(COUNT(AE63:AE67)-2)</f>
        <v>0.949313561735539</v>
      </c>
      <c r="AF70" s="7" t="n">
        <f aca="false">(SUM(AF63:AF67)-MIN(AF63:AF67)-MAX(AF63:AF67))/(COUNT(AF63:AF67)-2)</f>
        <v>0.958333333333333</v>
      </c>
      <c r="AG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</row>
    <row r="71" customFormat="false" ht="15" hidden="false" customHeight="false" outlineLevel="0" collapsed="false">
      <c r="A71" s="4" t="s">
        <v>67</v>
      </c>
      <c r="B71" s="7" t="n">
        <f aca="false">MEDIAN(B63:B67)</f>
        <v>0.666666666666666</v>
      </c>
      <c r="C71" s="7" t="n">
        <f aca="false">MEDIAN(C63:C67)</f>
        <v>0.166666666666666</v>
      </c>
      <c r="D71" s="7"/>
      <c r="E71" s="7"/>
      <c r="F71" s="7" t="n">
        <f aca="false">MEDIAN(F63:F67)</f>
        <v>0.687184270936276</v>
      </c>
      <c r="G71" s="7" t="n">
        <f aca="false">MEDIAN(G63:G67)</f>
        <v>0.916245694581703</v>
      </c>
      <c r="H71" s="7" t="n">
        <f aca="false">MEDIAN(H63:H67)</f>
        <v>0.749999999999999</v>
      </c>
      <c r="I71" s="7"/>
      <c r="J71" s="7" t="n">
        <f aca="false">MEDIAN(J63:J67)</f>
        <v>0.75</v>
      </c>
      <c r="K71" s="7" t="n">
        <f aca="false">MEDIAN(K63:K67)</f>
        <v>0.25</v>
      </c>
      <c r="L71" s="7"/>
      <c r="M71" s="7"/>
      <c r="N71" s="7" t="n">
        <f aca="false">MEDIAN(N63:N67)</f>
        <v>0.790569415042095</v>
      </c>
      <c r="O71" s="7" t="n">
        <f aca="false">MEDIAN(O63:O67)</f>
        <v>0.903507902905251</v>
      </c>
      <c r="P71" s="7" t="n">
        <f aca="false">MEDIAN(P63:P67)</f>
        <v>0.875</v>
      </c>
      <c r="Q71" s="7"/>
      <c r="R71" s="7" t="n">
        <f aca="false">MEDIAN(R63:R67)</f>
        <v>0.75</v>
      </c>
      <c r="S71" s="7" t="n">
        <f aca="false">MEDIAN(S63:S67)</f>
        <v>0.25</v>
      </c>
      <c r="T71" s="7"/>
      <c r="U71" s="7"/>
      <c r="V71" s="7" t="n">
        <f aca="false">MEDIAN(V63:V67)</f>
        <v>0.790569415042095</v>
      </c>
      <c r="W71" s="7" t="n">
        <f aca="false">MEDIAN(W63:W67)</f>
        <v>0.903507902905251</v>
      </c>
      <c r="X71" s="7" t="n">
        <f aca="false">MEDIAN(X63:X67)</f>
        <v>0.875</v>
      </c>
      <c r="Y71" s="7"/>
      <c r="Z71" s="7" t="n">
        <f aca="false">MEDIAN(Z63:Z67)</f>
        <v>0.916666666666666</v>
      </c>
      <c r="AA71" s="7" t="n">
        <f aca="false">MEDIAN(AA63:AA67)</f>
        <v>0.166666666666666</v>
      </c>
      <c r="AB71" s="7"/>
      <c r="AC71" s="7"/>
      <c r="AD71" s="7" t="n">
        <f aca="false">MEDIAN(AD63:AD67)</f>
        <v>0.931694990624912</v>
      </c>
      <c r="AE71" s="7" t="n">
        <f aca="false">MEDIAN(AE63:AE67)</f>
        <v>0.931694990624913</v>
      </c>
      <c r="AF71" s="7" t="n">
        <f aca="false">MEDIAN(AF63:AF67)</f>
        <v>0.999999999999999</v>
      </c>
    </row>
    <row r="73" customFormat="false" ht="21" hidden="false" customHeight="false" outlineLevel="0" collapsed="false">
      <c r="A73" s="1" t="s">
        <v>22</v>
      </c>
      <c r="B73" s="2" t="s">
        <v>1</v>
      </c>
      <c r="J73" s="2" t="s">
        <v>2</v>
      </c>
      <c r="R73" s="2" t="s">
        <v>3</v>
      </c>
      <c r="Z73" s="2" t="s">
        <v>14</v>
      </c>
      <c r="AH73" s="2"/>
      <c r="AP73" s="2"/>
      <c r="AX73" s="2"/>
    </row>
    <row r="74" customFormat="false" ht="15" hidden="false" customHeight="false" outlineLevel="0" collapsed="false">
      <c r="A74" s="2" t="s">
        <v>4</v>
      </c>
      <c r="B74" s="2" t="s">
        <v>5</v>
      </c>
      <c r="C74" s="2" t="s">
        <v>6</v>
      </c>
      <c r="D74" s="2" t="s">
        <v>84</v>
      </c>
      <c r="E74" s="2" t="s">
        <v>85</v>
      </c>
      <c r="F74" s="2" t="s">
        <v>86</v>
      </c>
      <c r="G74" s="2" t="s">
        <v>87</v>
      </c>
      <c r="H74" s="2" t="s">
        <v>88</v>
      </c>
      <c r="I74" s="2"/>
      <c r="J74" s="2" t="s">
        <v>5</v>
      </c>
      <c r="K74" s="2" t="s">
        <v>6</v>
      </c>
      <c r="L74" s="2" t="s">
        <v>84</v>
      </c>
      <c r="M74" s="2" t="s">
        <v>85</v>
      </c>
      <c r="N74" s="2" t="s">
        <v>86</v>
      </c>
      <c r="O74" s="2" t="s">
        <v>87</v>
      </c>
      <c r="P74" s="2" t="s">
        <v>88</v>
      </c>
      <c r="R74" s="2" t="s">
        <v>5</v>
      </c>
      <c r="S74" s="2" t="s">
        <v>6</v>
      </c>
      <c r="T74" s="2" t="s">
        <v>84</v>
      </c>
      <c r="U74" s="2" t="s">
        <v>85</v>
      </c>
      <c r="V74" s="2" t="s">
        <v>86</v>
      </c>
      <c r="W74" s="2" t="s">
        <v>87</v>
      </c>
      <c r="X74" s="2" t="s">
        <v>88</v>
      </c>
      <c r="Z74" s="2" t="s">
        <v>5</v>
      </c>
      <c r="AA74" s="2" t="s">
        <v>6</v>
      </c>
      <c r="AB74" s="2" t="s">
        <v>84</v>
      </c>
      <c r="AC74" s="2" t="s">
        <v>85</v>
      </c>
      <c r="AD74" s="2" t="s">
        <v>86</v>
      </c>
      <c r="AE74" s="2" t="s">
        <v>87</v>
      </c>
      <c r="AF74" s="2" t="s">
        <v>88</v>
      </c>
      <c r="AH74" s="2"/>
      <c r="AI74" s="2"/>
      <c r="AJ74" s="2"/>
      <c r="AK74" s="2"/>
      <c r="AL74" s="2"/>
      <c r="AM74" s="2"/>
      <c r="AN74" s="2"/>
      <c r="AP74" s="2"/>
      <c r="AQ74" s="2"/>
      <c r="AR74" s="2"/>
      <c r="AS74" s="2"/>
      <c r="AT74" s="2"/>
      <c r="AU74" s="2"/>
      <c r="AV74" s="2"/>
      <c r="AX74" s="2"/>
      <c r="AY74" s="2"/>
      <c r="AZ74" s="2"/>
    </row>
    <row r="75" customFormat="false" ht="15" hidden="false" customHeight="false" outlineLevel="0" collapsed="false">
      <c r="A75" s="0" t="s">
        <v>7</v>
      </c>
      <c r="B75" s="7" t="n">
        <v>0.666666666666666</v>
      </c>
      <c r="C75" s="7" t="n">
        <v>0.166666666666666</v>
      </c>
      <c r="D75" s="7" t="n">
        <f aca="false">1/(C75/B75+0.5)</f>
        <v>1.33333333333333</v>
      </c>
      <c r="E75" s="7" t="n">
        <f aca="false">2/(C75/B75+2)</f>
        <v>0.888888888888889</v>
      </c>
      <c r="F75" s="7" t="n">
        <f aca="false">SQRT(B75^2+C75^2)</f>
        <v>0.687184270936276</v>
      </c>
      <c r="G75" s="7" t="n">
        <f aca="false">IFERROR(MIN(SQRT(D75^2+(-0.5*D75+1)^2),SQRT(E75^2+(-2*E75+2)^2)),1)</f>
        <v>0.916245694581703</v>
      </c>
      <c r="H75" s="7" t="n">
        <f aca="false">F75/G75</f>
        <v>0.749999999999999</v>
      </c>
      <c r="I75" s="7"/>
      <c r="J75" s="7" t="n">
        <v>0.583333333333333</v>
      </c>
      <c r="K75" s="7" t="n">
        <v>0.333333333333333</v>
      </c>
      <c r="L75" s="7" t="n">
        <f aca="false">1/(K75/J75+0.5)</f>
        <v>0.933333333333334</v>
      </c>
      <c r="M75" s="7" t="n">
        <f aca="false">2/(K75/J75+2)</f>
        <v>0.777777777777778</v>
      </c>
      <c r="N75" s="7" t="n">
        <f aca="false">SQRT(J75^2+K75^2)</f>
        <v>0.671854812358212</v>
      </c>
      <c r="O75" s="7" t="n">
        <f aca="false">IFERROR(MIN(SQRT(L75^2+(-0.5*L75+1)^2),SQRT(M75^2+(-2*M75+2)^2)),1)</f>
        <v>0.895806416477617</v>
      </c>
      <c r="P75" s="7" t="n">
        <f aca="false">N75/O75</f>
        <v>0.75</v>
      </c>
      <c r="Q75" s="7"/>
      <c r="R75" s="7" t="n">
        <v>0.583333333333333</v>
      </c>
      <c r="S75" s="7" t="n">
        <v>0.333333333333333</v>
      </c>
      <c r="T75" s="7" t="n">
        <f aca="false">1/(S75/R75+0.5)</f>
        <v>0.933333333333334</v>
      </c>
      <c r="U75" s="7" t="n">
        <f aca="false">2/(S75/R75+2)</f>
        <v>0.777777777777778</v>
      </c>
      <c r="V75" s="7" t="n">
        <f aca="false">SQRT(R75^2+S75^2)</f>
        <v>0.671854812358212</v>
      </c>
      <c r="W75" s="7" t="n">
        <f aca="false">IFERROR(MIN(SQRT(T75^2+(-0.5*T75+1)^2),SQRT(U75^2+(-2*U75+2)^2)),1)</f>
        <v>0.895806416477617</v>
      </c>
      <c r="X75" s="7" t="n">
        <f aca="false">V75/W75</f>
        <v>0.75</v>
      </c>
      <c r="Y75" s="7"/>
      <c r="Z75" s="7" t="n">
        <v>0.583333333333333</v>
      </c>
      <c r="AA75" s="7" t="n">
        <v>0.333333333333333</v>
      </c>
      <c r="AB75" s="7" t="n">
        <f aca="false">1/(AA75/Z75+0.5)</f>
        <v>0.933333333333334</v>
      </c>
      <c r="AC75" s="7" t="n">
        <f aca="false">2/(AA75/Z75+2)</f>
        <v>0.777777777777778</v>
      </c>
      <c r="AD75" s="7" t="n">
        <f aca="false">SQRT(Z75^2+AA75^2)</f>
        <v>0.671854812358212</v>
      </c>
      <c r="AE75" s="7" t="n">
        <f aca="false">IFERROR(MIN(SQRT(AB75^2+(-0.5*AB75+1)^2),SQRT(AC75^2+(-2*AC75+2)^2)),1)</f>
        <v>0.895806416477617</v>
      </c>
      <c r="AF75" s="7" t="n">
        <f aca="false">AD75/AE75</f>
        <v>0.75</v>
      </c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customFormat="false" ht="15" hidden="false" customHeight="false" outlineLevel="0" collapsed="false">
      <c r="A76" s="0" t="s">
        <v>8</v>
      </c>
      <c r="B76" s="7" t="n">
        <v>0.916666666666666</v>
      </c>
      <c r="C76" s="7" t="n">
        <v>0.166666666666666</v>
      </c>
      <c r="D76" s="7" t="n">
        <f aca="false">1/(C76/B76+0.5)</f>
        <v>1.46666666666667</v>
      </c>
      <c r="E76" s="7" t="n">
        <f aca="false">2/(C76/B76+2)</f>
        <v>0.916666666666667</v>
      </c>
      <c r="F76" s="7" t="n">
        <f aca="false">SQRT(B76^2+C76^2)</f>
        <v>0.931694990624912</v>
      </c>
      <c r="G76" s="7" t="n">
        <f aca="false">IFERROR(MIN(SQRT(D76^2+(-0.5*D76+1)^2),SQRT(E76^2+(-2*E76+2)^2)),1)</f>
        <v>0.931694990624913</v>
      </c>
      <c r="H76" s="7" t="n">
        <f aca="false">F76/G76</f>
        <v>0.999999999999999</v>
      </c>
      <c r="I76" s="7"/>
      <c r="J76" s="7" t="n">
        <v>0.75</v>
      </c>
      <c r="K76" s="7" t="n">
        <v>0.25</v>
      </c>
      <c r="L76" s="7" t="n">
        <f aca="false">1/(K76/J76+0.5)</f>
        <v>1.2</v>
      </c>
      <c r="M76" s="7" t="n">
        <f aca="false">2/(K76/J76+2)</f>
        <v>0.857142857142857</v>
      </c>
      <c r="N76" s="7" t="n">
        <f aca="false">SQRT(J76^2+K76^2)</f>
        <v>0.790569415042095</v>
      </c>
      <c r="O76" s="7" t="n">
        <f aca="false">IFERROR(MIN(SQRT(L76^2+(-0.5*L76+1)^2),SQRT(M76^2+(-2*M76+2)^2)),1)</f>
        <v>0.903507902905251</v>
      </c>
      <c r="P76" s="7" t="n">
        <f aca="false">N76/O76</f>
        <v>0.875</v>
      </c>
      <c r="Q76" s="7"/>
      <c r="R76" s="7" t="n">
        <v>0.75</v>
      </c>
      <c r="S76" s="7" t="n">
        <v>0.25</v>
      </c>
      <c r="T76" s="7" t="n">
        <f aca="false">1/(S76/R76+0.5)</f>
        <v>1.2</v>
      </c>
      <c r="U76" s="7" t="n">
        <f aca="false">2/(S76/R76+2)</f>
        <v>0.857142857142857</v>
      </c>
      <c r="V76" s="7" t="n">
        <f aca="false">SQRT(R76^2+S76^2)</f>
        <v>0.790569415042095</v>
      </c>
      <c r="W76" s="7" t="n">
        <f aca="false">IFERROR(MIN(SQRT(T76^2+(-0.5*T76+1)^2),SQRT(U76^2+(-2*U76+2)^2)),1)</f>
        <v>0.903507902905251</v>
      </c>
      <c r="X76" s="7" t="n">
        <f aca="false">V76/W76</f>
        <v>0.875</v>
      </c>
      <c r="Y76" s="7"/>
      <c r="Z76" s="7" t="n">
        <v>0.75</v>
      </c>
      <c r="AA76" s="7" t="n">
        <v>0.25</v>
      </c>
      <c r="AB76" s="7" t="n">
        <f aca="false">1/(AA76/Z76+0.5)</f>
        <v>1.2</v>
      </c>
      <c r="AC76" s="7" t="n">
        <f aca="false">2/(AA76/Z76+2)</f>
        <v>0.857142857142857</v>
      </c>
      <c r="AD76" s="7" t="n">
        <f aca="false">SQRT(Z76^2+AA76^2)</f>
        <v>0.790569415042095</v>
      </c>
      <c r="AE76" s="7" t="n">
        <f aca="false">IFERROR(MIN(SQRT(AB76^2+(-0.5*AB76+1)^2),SQRT(AC76^2+(-2*AC76+2)^2)),1)</f>
        <v>0.903507902905251</v>
      </c>
      <c r="AF76" s="7" t="n">
        <f aca="false">AD76/AE76</f>
        <v>0.875</v>
      </c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customFormat="false" ht="15" hidden="false" customHeight="false" outlineLevel="0" collapsed="false">
      <c r="A77" s="0" t="s">
        <v>9</v>
      </c>
      <c r="B77" s="7" t="n">
        <v>1</v>
      </c>
      <c r="C77" s="7" t="n">
        <v>0</v>
      </c>
      <c r="D77" s="7" t="n">
        <f aca="false">1/(C77/B77+0.5)</f>
        <v>2</v>
      </c>
      <c r="E77" s="7" t="n">
        <f aca="false">2/(C77/B77+2)</f>
        <v>1</v>
      </c>
      <c r="F77" s="7" t="n">
        <f aca="false">SQRT(B77^2+C77^2)</f>
        <v>1</v>
      </c>
      <c r="G77" s="7" t="n">
        <f aca="false">IFERROR(MIN(SQRT(D77^2+(-0.5*D77+1)^2),SQRT(E77^2+(-2*E77+2)^2)),1)</f>
        <v>1</v>
      </c>
      <c r="H77" s="7" t="n">
        <f aca="false">F77/G77</f>
        <v>1</v>
      </c>
      <c r="I77" s="7"/>
      <c r="J77" s="7" t="n">
        <v>0.75</v>
      </c>
      <c r="K77" s="7" t="n">
        <v>0.25</v>
      </c>
      <c r="L77" s="7" t="n">
        <f aca="false">1/(K77/J77+0.5)</f>
        <v>1.2</v>
      </c>
      <c r="M77" s="7" t="n">
        <f aca="false">2/(K77/J77+2)</f>
        <v>0.857142857142857</v>
      </c>
      <c r="N77" s="7" t="n">
        <f aca="false">SQRT(J77^2+K77^2)</f>
        <v>0.790569415042095</v>
      </c>
      <c r="O77" s="7" t="n">
        <f aca="false">IFERROR(MIN(SQRT(L77^2+(-0.5*L77+1)^2),SQRT(M77^2+(-2*M77+2)^2)),1)</f>
        <v>0.903507902905251</v>
      </c>
      <c r="P77" s="7" t="n">
        <f aca="false">N77/O77</f>
        <v>0.875</v>
      </c>
      <c r="Q77" s="7"/>
      <c r="R77" s="7" t="n">
        <v>0.75</v>
      </c>
      <c r="S77" s="7" t="n">
        <v>0.25</v>
      </c>
      <c r="T77" s="7" t="n">
        <f aca="false">1/(S77/R77+0.5)</f>
        <v>1.2</v>
      </c>
      <c r="U77" s="7" t="n">
        <f aca="false">2/(S77/R77+2)</f>
        <v>0.857142857142857</v>
      </c>
      <c r="V77" s="7" t="n">
        <f aca="false">SQRT(R77^2+S77^2)</f>
        <v>0.790569415042095</v>
      </c>
      <c r="W77" s="7" t="n">
        <f aca="false">IFERROR(MIN(SQRT(T77^2+(-0.5*T77+1)^2),SQRT(U77^2+(-2*U77+2)^2)),1)</f>
        <v>0.903507902905251</v>
      </c>
      <c r="X77" s="7" t="n">
        <f aca="false">V77/W77</f>
        <v>0.875</v>
      </c>
      <c r="Y77" s="7"/>
      <c r="Z77" s="7" t="n">
        <v>0.75</v>
      </c>
      <c r="AA77" s="7" t="n">
        <v>0.25</v>
      </c>
      <c r="AB77" s="7" t="n">
        <f aca="false">1/(AA77/Z77+0.5)</f>
        <v>1.2</v>
      </c>
      <c r="AC77" s="7" t="n">
        <f aca="false">2/(AA77/Z77+2)</f>
        <v>0.857142857142857</v>
      </c>
      <c r="AD77" s="7" t="n">
        <f aca="false">SQRT(Z77^2+AA77^2)</f>
        <v>0.790569415042095</v>
      </c>
      <c r="AE77" s="7" t="n">
        <f aca="false">IFERROR(MIN(SQRT(AB77^2+(-0.5*AB77+1)^2),SQRT(AC77^2+(-2*AC77+2)^2)),1)</f>
        <v>0.903507902905251</v>
      </c>
      <c r="AF77" s="7" t="n">
        <f aca="false">AD77/AE77</f>
        <v>0.875</v>
      </c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customFormat="false" ht="15" hidden="false" customHeight="false" outlineLevel="0" collapsed="false">
      <c r="A78" s="0" t="s">
        <v>10</v>
      </c>
      <c r="B78" s="7" t="n">
        <v>0.416666666666666</v>
      </c>
      <c r="C78" s="7" t="n">
        <v>0.416666666666666</v>
      </c>
      <c r="D78" s="7" t="n">
        <f aca="false">1/(C78/B78+0.5)</f>
        <v>0.666666666666667</v>
      </c>
      <c r="E78" s="7" t="n">
        <f aca="false">2/(C78/B78+2)</f>
        <v>0.666666666666667</v>
      </c>
      <c r="F78" s="7" t="n">
        <f aca="false">SQRT(B78^2+C78^2)</f>
        <v>0.589255650988789</v>
      </c>
      <c r="G78" s="7" t="n">
        <f aca="false">IFERROR(MIN(SQRT(D78^2+(-0.5*D78+1)^2),SQRT(E78^2+(-2*E78+2)^2)),1)</f>
        <v>0.942809041582063</v>
      </c>
      <c r="H78" s="7" t="n">
        <f aca="false">F78/G78</f>
        <v>0.624999999999999</v>
      </c>
      <c r="I78" s="7"/>
      <c r="J78" s="7" t="n">
        <v>0.416666666666666</v>
      </c>
      <c r="K78" s="7" t="n">
        <v>0.416666666666666</v>
      </c>
      <c r="L78" s="7" t="n">
        <f aca="false">1/(K78/J78+0.5)</f>
        <v>0.666666666666667</v>
      </c>
      <c r="M78" s="7" t="n">
        <f aca="false">2/(K78/J78+2)</f>
        <v>0.666666666666667</v>
      </c>
      <c r="N78" s="7" t="n">
        <f aca="false">SQRT(J78^2+K78^2)</f>
        <v>0.589255650988789</v>
      </c>
      <c r="O78" s="7" t="n">
        <f aca="false">IFERROR(MIN(SQRT(L78^2+(-0.5*L78+1)^2),SQRT(M78^2+(-2*M78+2)^2)),1)</f>
        <v>0.942809041582063</v>
      </c>
      <c r="P78" s="7" t="n">
        <f aca="false">N78/O78</f>
        <v>0.624999999999999</v>
      </c>
      <c r="Q78" s="7"/>
      <c r="R78" s="7" t="n">
        <v>0.75</v>
      </c>
      <c r="S78" s="7" t="n">
        <v>0.25</v>
      </c>
      <c r="T78" s="7" t="n">
        <f aca="false">1/(S78/R78+0.5)</f>
        <v>1.2</v>
      </c>
      <c r="U78" s="7" t="n">
        <f aca="false">2/(S78/R78+2)</f>
        <v>0.857142857142857</v>
      </c>
      <c r="V78" s="7" t="n">
        <f aca="false">SQRT(R78^2+S78^2)</f>
        <v>0.790569415042095</v>
      </c>
      <c r="W78" s="7" t="n">
        <f aca="false">IFERROR(MIN(SQRT(T78^2+(-0.5*T78+1)^2),SQRT(U78^2+(-2*U78+2)^2)),1)</f>
        <v>0.903507902905251</v>
      </c>
      <c r="X78" s="7" t="n">
        <f aca="false">V78/W78</f>
        <v>0.875</v>
      </c>
      <c r="Y78" s="7"/>
      <c r="Z78" s="7" t="n">
        <v>0.583333333333333</v>
      </c>
      <c r="AA78" s="7" t="n">
        <v>0.333333333333333</v>
      </c>
      <c r="AB78" s="7" t="n">
        <f aca="false">1/(AA78/Z78+0.5)</f>
        <v>0.933333333333334</v>
      </c>
      <c r="AC78" s="7" t="n">
        <f aca="false">2/(AA78/Z78+2)</f>
        <v>0.777777777777778</v>
      </c>
      <c r="AD78" s="7" t="n">
        <f aca="false">SQRT(Z78^2+AA78^2)</f>
        <v>0.671854812358212</v>
      </c>
      <c r="AE78" s="7" t="n">
        <f aca="false">IFERROR(MIN(SQRT(AB78^2+(-0.5*AB78+1)^2),SQRT(AC78^2+(-2*AC78+2)^2)),1)</f>
        <v>0.895806416477617</v>
      </c>
      <c r="AF78" s="7" t="n">
        <f aca="false">AD78/AE78</f>
        <v>0.75</v>
      </c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customFormat="false" ht="15" hidden="false" customHeight="false" outlineLevel="0" collapsed="false">
      <c r="A79" s="0" t="s">
        <v>11</v>
      </c>
      <c r="B79" s="7" t="n">
        <v>1</v>
      </c>
      <c r="C79" s="7" t="n">
        <v>0</v>
      </c>
      <c r="D79" s="7" t="n">
        <f aca="false">1/(C79/B79+0.5)</f>
        <v>2</v>
      </c>
      <c r="E79" s="7" t="n">
        <f aca="false">2/(C79/B79+2)</f>
        <v>1</v>
      </c>
      <c r="F79" s="7" t="n">
        <f aca="false">SQRT(B79^2+C79^2)</f>
        <v>1</v>
      </c>
      <c r="G79" s="7" t="n">
        <f aca="false">IFERROR(MIN(SQRT(D79^2+(-0.5*D79+1)^2),SQRT(E79^2+(-2*E79+2)^2)),1)</f>
        <v>1</v>
      </c>
      <c r="H79" s="7" t="n">
        <f aca="false">F79/G79</f>
        <v>1</v>
      </c>
      <c r="I79" s="7"/>
      <c r="J79" s="7" t="n">
        <v>0.833333333333333</v>
      </c>
      <c r="K79" s="7" t="n">
        <v>0.0833333333333333</v>
      </c>
      <c r="L79" s="7" t="n">
        <f aca="false">1/(K79/J79+0.5)</f>
        <v>1.66666666666667</v>
      </c>
      <c r="M79" s="7" t="n">
        <f aca="false">2/(K79/J79+2)</f>
        <v>0.952380952380952</v>
      </c>
      <c r="N79" s="7" t="n">
        <f aca="false">SQRT(J79^2+K79^2)</f>
        <v>0.837489635093407</v>
      </c>
      <c r="O79" s="7" t="n">
        <f aca="false">IFERROR(MIN(SQRT(L79^2+(-0.5*L79+1)^2),SQRT(M79^2+(-2*M79+2)^2)),1)</f>
        <v>0.957131011535323</v>
      </c>
      <c r="P79" s="7" t="n">
        <f aca="false">N79/O79</f>
        <v>0.875</v>
      </c>
      <c r="Q79" s="7"/>
      <c r="R79" s="7" t="n">
        <v>0.75</v>
      </c>
      <c r="S79" s="7" t="n">
        <v>0.25</v>
      </c>
      <c r="T79" s="7" t="n">
        <f aca="false">1/(S79/R79+0.5)</f>
        <v>1.2</v>
      </c>
      <c r="U79" s="7" t="n">
        <f aca="false">2/(S79/R79+2)</f>
        <v>0.857142857142857</v>
      </c>
      <c r="V79" s="7" t="n">
        <f aca="false">SQRT(R79^2+S79^2)</f>
        <v>0.790569415042095</v>
      </c>
      <c r="W79" s="7" t="n">
        <f aca="false">IFERROR(MIN(SQRT(T79^2+(-0.5*T79+1)^2),SQRT(U79^2+(-2*U79+2)^2)),1)</f>
        <v>0.903507902905251</v>
      </c>
      <c r="X79" s="7" t="n">
        <f aca="false">V79/W79</f>
        <v>0.875</v>
      </c>
      <c r="Y79" s="7"/>
      <c r="Z79" s="7" t="n">
        <v>0.75</v>
      </c>
      <c r="AA79" s="7" t="n">
        <v>0.25</v>
      </c>
      <c r="AB79" s="7" t="n">
        <f aca="false">1/(AA79/Z79+0.5)</f>
        <v>1.2</v>
      </c>
      <c r="AC79" s="7" t="n">
        <f aca="false">2/(AA79/Z79+2)</f>
        <v>0.857142857142857</v>
      </c>
      <c r="AD79" s="7" t="n">
        <f aca="false">SQRT(Z79^2+AA79^2)</f>
        <v>0.790569415042095</v>
      </c>
      <c r="AE79" s="7" t="n">
        <f aca="false">IFERROR(MIN(SQRT(AB79^2+(-0.5*AB79+1)^2),SQRT(AC79^2+(-2*AC79+2)^2)),1)</f>
        <v>0.903507902905251</v>
      </c>
      <c r="AF79" s="7" t="n">
        <f aca="false">AD79/AE79</f>
        <v>0.875</v>
      </c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customFormat="false" ht="15" hidden="false" customHeight="false" outlineLevel="0" collapsed="false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customFormat="false" ht="15" hidden="false" customHeight="false" outlineLevel="0" collapsed="false">
      <c r="A81" s="4" t="s">
        <v>33</v>
      </c>
      <c r="B81" s="7" t="n">
        <f aca="false">AVERAGE(B75:B79)</f>
        <v>0.8</v>
      </c>
      <c r="C81" s="7" t="n">
        <f aca="false">AVERAGE(C75:C79)</f>
        <v>0.15</v>
      </c>
      <c r="D81" s="7"/>
      <c r="E81" s="7"/>
      <c r="F81" s="7" t="n">
        <f aca="false">AVERAGE(F75:F79)</f>
        <v>0.841626982509995</v>
      </c>
      <c r="G81" s="7" t="n">
        <f aca="false">AVERAGE(G75:G79)</f>
        <v>0.958149945357735</v>
      </c>
      <c r="H81" s="7" t="n">
        <f aca="false">AVERAGE(H75:H79)</f>
        <v>0.875</v>
      </c>
      <c r="I81" s="7"/>
      <c r="J81" s="7" t="n">
        <f aca="false">AVERAGE(J75:J79)</f>
        <v>0.666666666666666</v>
      </c>
      <c r="K81" s="7" t="n">
        <f aca="false">AVERAGE(K75:K79)</f>
        <v>0.266666666666666</v>
      </c>
      <c r="L81" s="7"/>
      <c r="M81" s="7"/>
      <c r="N81" s="7" t="n">
        <f aca="false">AVERAGE(N75:N79)</f>
        <v>0.73594778570492</v>
      </c>
      <c r="O81" s="7" t="n">
        <f aca="false">AVERAGE(O75:O79)</f>
        <v>0.920552455081101</v>
      </c>
      <c r="P81" s="7" t="n">
        <f aca="false">AVERAGE(P75:P79)</f>
        <v>0.8</v>
      </c>
      <c r="Q81" s="7"/>
      <c r="R81" s="7" t="n">
        <f aca="false">AVERAGE(R75:R79)</f>
        <v>0.716666666666667</v>
      </c>
      <c r="S81" s="7" t="n">
        <f aca="false">AVERAGE(S75:S79)</f>
        <v>0.266666666666667</v>
      </c>
      <c r="T81" s="7"/>
      <c r="U81" s="7"/>
      <c r="V81" s="7" t="n">
        <f aca="false">AVERAGE(V75:V79)</f>
        <v>0.766826494505318</v>
      </c>
      <c r="W81" s="7" t="n">
        <f aca="false">AVERAGE(W75:W79)</f>
        <v>0.901967605619724</v>
      </c>
      <c r="X81" s="7" t="n">
        <f aca="false">AVERAGE(X75:X79)</f>
        <v>0.85</v>
      </c>
      <c r="Y81" s="7"/>
      <c r="Z81" s="7" t="n">
        <f aca="false">AVERAGE(Z75:Z79)</f>
        <v>0.683333333333333</v>
      </c>
      <c r="AA81" s="7" t="n">
        <f aca="false">AVERAGE(AA75:AA79)</f>
        <v>0.283333333333333</v>
      </c>
      <c r="AB81" s="7"/>
      <c r="AC81" s="7"/>
      <c r="AD81" s="7" t="n">
        <f aca="false">AVERAGE(AD75:AD79)</f>
        <v>0.743083573968542</v>
      </c>
      <c r="AE81" s="7" t="n">
        <f aca="false">AVERAGE(AE75:AE79)</f>
        <v>0.900427308334197</v>
      </c>
      <c r="AF81" s="7" t="n">
        <f aca="false">AVERAGE(AF75:AF79)</f>
        <v>0.825</v>
      </c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customFormat="false" ht="15" hidden="false" customHeight="false" outlineLevel="0" collapsed="false">
      <c r="A82" s="4" t="s">
        <v>89</v>
      </c>
      <c r="B82" s="7" t="n">
        <f aca="false">(SUM(B75:B79)-MIN(B75:B79)-MAX(B75:B79))/(COUNT(B75:B79)-2)</f>
        <v>0.861111111111111</v>
      </c>
      <c r="C82" s="7" t="n">
        <f aca="false">(SUM(C75:C79)-MIN(C75:C79)-MAX(C75:C79))/(COUNT(C75:C79)-2)</f>
        <v>0.111111111111111</v>
      </c>
      <c r="D82" s="7"/>
      <c r="E82" s="7"/>
      <c r="F82" s="7" t="n">
        <f aca="false">(SUM(F75:F79)-MIN(F75:F79)-MAX(F75:F79))/(COUNT(F75:F79)-2)</f>
        <v>0.872959753853729</v>
      </c>
      <c r="G82" s="7" t="n">
        <f aca="false">(SUM(G75:G79)-MIN(G75:G79)-MAX(G75:G79))/(COUNT(G75:G79)-2)</f>
        <v>0.958168010735659</v>
      </c>
      <c r="H82" s="7" t="n">
        <f aca="false">(SUM(H75:H79)-MIN(H75:H79)-MAX(H75:H79))/(COUNT(H75:H79)-2)</f>
        <v>0.916666666666666</v>
      </c>
      <c r="I82" s="7"/>
      <c r="J82" s="7" t="n">
        <f aca="false">(SUM(J75:J79)-MIN(J75:J79)-MAX(J75:J79))/(COUNT(J75:J79)-2)</f>
        <v>0.694444444444444</v>
      </c>
      <c r="K82" s="7" t="n">
        <f aca="false">(SUM(K75:K79)-MIN(K75:K79)-MAX(K75:K79))/(COUNT(K75:K79)-2)</f>
        <v>0.277777777777778</v>
      </c>
      <c r="L82" s="7"/>
      <c r="M82" s="7"/>
      <c r="N82" s="7" t="n">
        <f aca="false">(SUM(N75:N79)-MIN(N75:N79)-MAX(N75:N79))/(COUNT(N75:N79)-2)</f>
        <v>0.750997880814134</v>
      </c>
      <c r="O82" s="7" t="n">
        <f aca="false">(SUM(O75:O79)-MIN(O75:O79)-MAX(O75:O79))/(COUNT(O75:O79)-2)</f>
        <v>0.916608282464189</v>
      </c>
      <c r="P82" s="7" t="n">
        <f aca="false">(SUM(P75:P79)-MIN(P75:P79)-MAX(P75:P79))/(COUNT(P75:P79)-2)</f>
        <v>0.833333333333333</v>
      </c>
      <c r="Q82" s="7"/>
      <c r="R82" s="7" t="n">
        <f aca="false">(SUM(R75:R79)-MIN(R75:R79)-MAX(R75:R79))/(COUNT(R75:R79)-2)</f>
        <v>0.75</v>
      </c>
      <c r="S82" s="7" t="n">
        <f aca="false">(SUM(S75:S79)-MIN(S75:S79)-MAX(S75:S79))/(COUNT(S75:S79)-2)</f>
        <v>0.25</v>
      </c>
      <c r="T82" s="7"/>
      <c r="U82" s="7"/>
      <c r="V82" s="7" t="n">
        <f aca="false">(SUM(V75:V79)-MIN(V75:V79)-MAX(V75:V79))/(COUNT(V75:V79)-2)</f>
        <v>0.790569415042095</v>
      </c>
      <c r="W82" s="7" t="n">
        <f aca="false">(SUM(W75:W79)-MIN(W75:W79)-MAX(W75:W79))/(COUNT(W75:W79)-2)</f>
        <v>0.903507902905251</v>
      </c>
      <c r="X82" s="7" t="n">
        <f aca="false">(SUM(X75:X79)-MIN(X75:X79)-MAX(X75:X79))/(COUNT(X75:X79)-2)</f>
        <v>0.875</v>
      </c>
      <c r="Y82" s="7"/>
      <c r="Z82" s="7" t="n">
        <f aca="false">(SUM(Z75:Z79)-MIN(Z75:Z79)-MAX(Z75:Z79))/(COUNT(Z75:Z79)-2)</f>
        <v>0.694444444444444</v>
      </c>
      <c r="AA82" s="7" t="n">
        <f aca="false">(SUM(AA75:AA79)-MIN(AA75:AA79)-MAX(AA75:AA79))/(COUNT(AA75:AA79)-2)</f>
        <v>0.277777777777778</v>
      </c>
      <c r="AB82" s="7"/>
      <c r="AC82" s="7"/>
      <c r="AD82" s="7" t="n">
        <f aca="false">(SUM(AD75:AD79)-MIN(AD75:AD79)-MAX(AD75:AD79))/(COUNT(AD75:AD79)-2)</f>
        <v>0.750997880814134</v>
      </c>
      <c r="AE82" s="7" t="n">
        <f aca="false">(SUM(AE75:AE79)-MIN(AE75:AE79)-MAX(AE75:AE79))/(COUNT(AE75:AE79)-2)</f>
        <v>0.900940740762706</v>
      </c>
      <c r="AF82" s="7" t="n">
        <f aca="false">(SUM(AF75:AF79)-MIN(AF75:AF79)-MAX(AF75:AF79))/(COUNT(AF75:AF79)-2)</f>
        <v>0.833333333333333</v>
      </c>
      <c r="AG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</row>
    <row r="83" customFormat="false" ht="15" hidden="false" customHeight="false" outlineLevel="0" collapsed="false">
      <c r="A83" s="4" t="s">
        <v>67</v>
      </c>
      <c r="B83" s="7" t="n">
        <f aca="false">MEDIAN(B75:B79)</f>
        <v>0.916666666666666</v>
      </c>
      <c r="C83" s="7" t="n">
        <f aca="false">MEDIAN(C75:C79)</f>
        <v>0.166666666666666</v>
      </c>
      <c r="D83" s="7"/>
      <c r="E83" s="7"/>
      <c r="F83" s="7" t="n">
        <f aca="false">MEDIAN(F75:F79)</f>
        <v>0.931694990624912</v>
      </c>
      <c r="G83" s="7" t="n">
        <f aca="false">MEDIAN(G75:G79)</f>
        <v>0.942809041582063</v>
      </c>
      <c r="H83" s="7" t="n">
        <f aca="false">MEDIAN(H75:H79)</f>
        <v>0.999999999999999</v>
      </c>
      <c r="I83" s="7"/>
      <c r="J83" s="7" t="n">
        <f aca="false">MEDIAN(J75:J79)</f>
        <v>0.75</v>
      </c>
      <c r="K83" s="7" t="n">
        <f aca="false">MEDIAN(K75:K79)</f>
        <v>0.25</v>
      </c>
      <c r="L83" s="7"/>
      <c r="M83" s="7"/>
      <c r="N83" s="7" t="n">
        <f aca="false">MEDIAN(N75:N79)</f>
        <v>0.790569415042095</v>
      </c>
      <c r="O83" s="7" t="n">
        <f aca="false">MEDIAN(O75:O79)</f>
        <v>0.903507902905251</v>
      </c>
      <c r="P83" s="7" t="n">
        <f aca="false">MEDIAN(P75:P79)</f>
        <v>0.875</v>
      </c>
      <c r="Q83" s="7"/>
      <c r="R83" s="7" t="n">
        <f aca="false">MEDIAN(R75:R79)</f>
        <v>0.75</v>
      </c>
      <c r="S83" s="7" t="n">
        <f aca="false">MEDIAN(S75:S79)</f>
        <v>0.25</v>
      </c>
      <c r="T83" s="7"/>
      <c r="U83" s="7"/>
      <c r="V83" s="7" t="n">
        <f aca="false">MEDIAN(V75:V79)</f>
        <v>0.790569415042095</v>
      </c>
      <c r="W83" s="7" t="n">
        <f aca="false">MEDIAN(W75:W79)</f>
        <v>0.903507902905251</v>
      </c>
      <c r="X83" s="7" t="n">
        <f aca="false">MEDIAN(X75:X79)</f>
        <v>0.875</v>
      </c>
      <c r="Y83" s="7"/>
      <c r="Z83" s="7" t="n">
        <f aca="false">MEDIAN(Z75:Z79)</f>
        <v>0.75</v>
      </c>
      <c r="AA83" s="7" t="n">
        <f aca="false">MEDIAN(AA75:AA79)</f>
        <v>0.25</v>
      </c>
      <c r="AB83" s="7"/>
      <c r="AC83" s="7"/>
      <c r="AD83" s="7" t="n">
        <f aca="false">MEDIAN(AD75:AD79)</f>
        <v>0.790569415042095</v>
      </c>
      <c r="AE83" s="7" t="n">
        <f aca="false">MEDIAN(AE75:AE79)</f>
        <v>0.903507902905251</v>
      </c>
      <c r="AF83" s="7" t="n">
        <f aca="false">MEDIAN(AF75:AF79)</f>
        <v>0.875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2015-01-08T13:23:32Z</dcterms:created>
  <dc:creator>Joris Scharpff</dc:creator>
  <dc:language>nl-NL</dc:language>
  <cp:lastModifiedBy>Joris Scharpff</cp:lastModifiedBy>
  <cp:lastPrinted>2015-01-09T12:40:27Z</cp:lastPrinted>
  <dcterms:modified xsi:type="dcterms:W3CDTF">2015-05-21T14:12:39Z</dcterms:modified>
  <cp:revision>0</cp:revision>
</cp:coreProperties>
</file>