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charts/chart189.xml" ContentType="application/vnd.openxmlformats-officedocument.drawingml.char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78.xml" ContentType="application/vnd.openxmlformats-officedocument.drawingml.chart+xml"/>
  <Override PartName="/xl/drawings/drawing39.xml" ContentType="application/vnd.openxmlformats-officedocument.drawing+xml"/>
  <Override PartName="/xl/drawings/drawing17.xml" ContentType="application/vnd.openxmlformats-officedocument.drawing+xml"/>
  <Override PartName="/xl/charts/chart109.xml" ContentType="application/vnd.openxmlformats-officedocument.drawingml.chart+xml"/>
  <Override PartName="/xl/drawings/drawing28.xml" ContentType="application/vnd.openxmlformats-officedocument.drawing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hart145.xml" ContentType="application/vnd.openxmlformats-officedocument.drawingml.chart+xml"/>
  <Override PartName="/xl/charts/chart192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34.xml" ContentType="application/vnd.openxmlformats-officedocument.drawingml.chart+xml"/>
  <Override PartName="/xl/charts/chart181.xml" ContentType="application/vnd.openxmlformats-officedocument.drawingml.chart+xml"/>
  <Override PartName="/xl/drawings/drawing42.xml" ContentType="application/vnd.openxmlformats-officedocument.drawing+xml"/>
  <Override PartName="/xl/charts/chart16.xml" ContentType="application/vnd.openxmlformats-officedocument.drawingml.chart+xml"/>
  <Override PartName="/xl/charts/chart63.xml" ContentType="application/vnd.openxmlformats-officedocument.drawingml.chart+xml"/>
  <Override PartName="/xl/drawings/drawing20.xml" ContentType="application/vnd.openxmlformats-officedocument.drawing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drawings/drawing31.xml" ContentType="application/vnd.openxmlformats-officedocument.drawing+xml"/>
  <Override PartName="/xl/charts/chart170.xml" ContentType="application/vnd.openxmlformats-officedocument.drawingml.chart+xml"/>
  <Override PartName="/xl/worksheets/sheet29.xml" ContentType="application/vnd.openxmlformats-officedocument.spreadsheetml.worksheet+xml"/>
  <Override PartName="/xl/charts/chart52.xml" ContentType="application/vnd.openxmlformats-officedocument.drawingml.chart+xml"/>
  <Override PartName="/xl/charts/chart101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4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charts/chart186.xml" ContentType="application/vnd.openxmlformats-officedocument.drawingml.chart+xml"/>
  <Override PartName="/xl/charts/chart197.xml" ContentType="application/vnd.openxmlformats-officedocument.drawingml.chart+xml"/>
  <Override PartName="/xl/charts/chart202.xml" ContentType="application/vnd.openxmlformats-officedocument.drawingml.char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charts/chart79.xml" ContentType="application/vnd.openxmlformats-officedocument.drawingml.chart+xml"/>
  <Override PartName="/xl/charts/chart128.xml" ContentType="application/vnd.openxmlformats-officedocument.drawingml.chart+xml"/>
  <Override PartName="/xl/charts/chart175.xml" ContentType="application/vnd.openxmlformats-officedocument.drawingml.chart+xml"/>
  <Override PartName="/xl/drawings/drawing36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117.xml" ContentType="application/vnd.openxmlformats-officedocument.drawingml.chart+xml"/>
  <Override PartName="/xl/drawings/drawing25.xml" ContentType="application/vnd.openxmlformats-officedocument.drawing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46.xml" ContentType="application/vnd.openxmlformats-officedocument.drawingml.chart+xml"/>
  <Override PartName="/xl/drawings/drawing14.xml" ContentType="application/vnd.openxmlformats-officedocument.drawing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35.xml" ContentType="application/vnd.openxmlformats-officedocument.drawingml.chart+xml"/>
  <Override PartName="/xl/charts/chart82.xml" ContentType="application/vnd.openxmlformats-officedocument.drawingml.chart+xml"/>
  <Override PartName="/xl/charts/chart131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71.xml" ContentType="application/vnd.openxmlformats-officedocument.drawingml.chart+xml"/>
  <Override PartName="/xl/charts/chart120.xml" ContentType="application/vnd.openxmlformats-officedocument.drawingml.chart+xml"/>
  <Override PartName="/xl/charts/chart207.xml" ContentType="application/vnd.openxmlformats-officedocument.drawingml.char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60.xml" ContentType="application/vnd.openxmlformats-officedocument.drawingml.char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charts/chart210.xml" ContentType="application/vnd.openxmlformats-officedocument.drawingml.char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harts/chart147.xml" ContentType="application/vnd.openxmlformats-officedocument.drawingml.chart+xml"/>
  <Override PartName="/xl/charts/chart194.xml" ContentType="application/vnd.openxmlformats-officedocument.drawingml.chart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36.xml" ContentType="application/vnd.openxmlformats-officedocument.drawingml.chart+xml"/>
  <Override PartName="/xl/charts/chart183.xml" ContentType="application/vnd.openxmlformats-officedocument.drawingml.char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drawings/drawing22.xml" ContentType="application/vnd.openxmlformats-officedocument.drawing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drawings/drawing33.xml" ContentType="application/vnd.openxmlformats-officedocument.drawing+xml"/>
  <Override PartName="/xl/charts/chart161.xml" ContentType="application/vnd.openxmlformats-officedocument.drawingml.chart+xml"/>
  <Override PartName="/xl/charts/chart172.xml" ContentType="application/vnd.openxmlformats-officedocument.drawingml.chart+xml"/>
  <Override PartName="/xl/charts/chart190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08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88.xml" ContentType="application/vnd.openxmlformats-officedocument.drawingml.chart+xml"/>
  <Override PartName="/xl/charts/chart199.xml" ContentType="application/vnd.openxmlformats-officedocument.drawingml.chart+xml"/>
  <Override PartName="/xl/charts/chart204.xml" ContentType="application/vnd.openxmlformats-officedocument.drawingml.char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charts/chart177.xml" ContentType="application/vnd.openxmlformats-officedocument.drawingml.chart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drawings/drawing27.xml" ContentType="application/vnd.openxmlformats-officedocument.drawing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184.xml" ContentType="application/vnd.openxmlformats-officedocument.drawingml.chart+xml"/>
  <Override PartName="/xl/charts/chart195.xml" ContentType="application/vnd.openxmlformats-officedocument.drawingml.chart+xml"/>
  <Override PartName="/xl/charts/chart200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drawings/drawing34.xml" ContentType="application/vnd.openxmlformats-officedocument.drawing+xml"/>
  <Override PartName="/xl/charts/chart173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drawings/drawing23.xml" ContentType="application/vnd.openxmlformats-officedocument.drawing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180.xml" ContentType="application/vnd.openxmlformats-officedocument.drawingml.chart+xml"/>
  <Override PartName="/xl/charts/chart191.xml" ContentType="application/vnd.openxmlformats-officedocument.drawingml.chart+xml"/>
  <Override PartName="/xl/drawings/drawing41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30.xml" ContentType="application/vnd.openxmlformats-officedocument.drawing+xml"/>
  <Override PartName="/xl/charts/chart151.xml" ContentType="application/vnd.openxmlformats-officedocument.drawingml.chart+xml"/>
  <Override PartName="/xl/charts/chart209.xml" ContentType="application/vnd.openxmlformats-officedocument.drawingml.char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/chart205.xml" ContentType="application/vnd.openxmlformats-officedocument.drawingml.chart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201.xml" ContentType="application/vnd.openxmlformats-officedocument.drawingml.char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charts/chart185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63.xml" ContentType="application/vnd.openxmlformats-officedocument.drawingml.chart+xml"/>
  <Override PartName="/xl/drawings/drawing35.xml" ContentType="application/vnd.openxmlformats-officedocument.drawing+xml"/>
  <Override PartName="/xl/charts/chart174.xml" ContentType="application/vnd.openxmlformats-officedocument.drawingml.chart+xml"/>
  <Override PartName="/xl/charts/chart56.xml" ContentType="application/vnd.openxmlformats-officedocument.drawingml.chart+xml"/>
  <Override PartName="/xl/drawings/drawing13.xml" ContentType="application/vnd.openxmlformats-officedocument.drawing+xml"/>
  <Override PartName="/xl/charts/chart105.xml" ContentType="application/vnd.openxmlformats-officedocument.drawingml.chart+xml"/>
  <Override PartName="/xl/drawings/drawing24.xml" ContentType="application/vnd.openxmlformats-officedocument.drawing+xml"/>
  <Override PartName="/xl/charts/chart152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30.xml" ContentType="application/vnd.openxmlformats-officedocument.drawingml.chart+xml"/>
  <Override PartName="/xl/worksheets/sheet36.xml" ContentType="application/vnd.openxmlformats-officedocument.spreadsheetml.worksheet+xml"/>
  <Override PartName="/xl/charts/chart12.xml" ContentType="application/vnd.openxmlformats-officedocument.drawingml.chart+xml"/>
  <Override PartName="/xl/charts/chart206.xml" ContentType="application/vnd.openxmlformats-officedocument.drawingml.char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179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charts/chart168.xml" ContentType="application/vnd.openxmlformats-officedocument.drawingml.chart+xml"/>
  <Override PartName="/xl/drawings/drawing18.xml" ContentType="application/vnd.openxmlformats-officedocument.drawing+xml"/>
  <Override PartName="/xl/charts/chart97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86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82.xml" ContentType="application/vnd.openxmlformats-officedocument.drawingml.chart+xml"/>
  <Override PartName="/xl/charts/chart193.xml" ContentType="application/vnd.openxmlformats-officedocument.drawingml.chart+xml"/>
  <Override PartName="/xl/drawings/drawing43.xml" ContentType="application/vnd.openxmlformats-officedocument.drawing+xml"/>
  <Override PartName="/xl/charts/chart28.xml" ContentType="application/vnd.openxmlformats-officedocument.drawingml.chart+xml"/>
  <Override PartName="/xl/charts/chart75.xml" ContentType="application/vnd.openxmlformats-officedocument.drawingml.chart+xml"/>
  <Override PartName="/xl/charts/chart124.xml" ContentType="application/vnd.openxmlformats-officedocument.drawingml.chart+xml"/>
  <Override PartName="/xl/drawings/drawing32.xml" ContentType="application/vnd.openxmlformats-officedocument.drawing+xml"/>
  <Override PartName="/xl/charts/chart171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21.xml" ContentType="application/vnd.openxmlformats-officedocument.drawing+xml"/>
  <Override PartName="/xl/charts/chart113.xml" ContentType="application/vnd.openxmlformats-officedocument.drawingml.chart+xml"/>
  <Override PartName="/xl/charts/chart160.xml" ContentType="application/vnd.openxmlformats-officedocument.drawingml.chart+xml"/>
  <Override PartName="/xl/worksheets/sheet19.xml" ContentType="application/vnd.openxmlformats-officedocument.spreadsheetml.workshee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10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charts/chart20.xml" ContentType="application/vnd.openxmlformats-officedocument.drawingml.chart+xml"/>
  <Override PartName="/xl/charts/chart198.xml" ContentType="application/vnd.openxmlformats-officedocument.drawingml.chart+xml"/>
  <Override PartName="/xl/charts/chart203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187.xml" ContentType="application/vnd.openxmlformats-officedocument.drawingml.char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65.xml" ContentType="application/vnd.openxmlformats-officedocument.drawingml.chart+xml"/>
  <Override PartName="/xl/charts/chart176.xml" ContentType="application/vnd.openxmlformats-officedocument.drawingml.chart+xml"/>
  <Override PartName="/xl/drawings/drawing37.xml" ContentType="application/vnd.openxmlformats-officedocument.drawing+xml"/>
  <Default Extension="rels" ContentType="application/vnd.openxmlformats-package.relationships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107.xml" ContentType="application/vnd.openxmlformats-officedocument.drawingml.chart+xml"/>
  <Override PartName="/xl/drawings/drawing26.xml" ContentType="application/vnd.openxmlformats-officedocument.drawing+xml"/>
  <Override PartName="/xl/charts/chart15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765" windowWidth="7350" windowHeight="6870" tabRatio="836" firstSheet="19" activeTab="43"/>
  </bookViews>
  <sheets>
    <sheet name="TOP10" sheetId="2" r:id="rId1"/>
    <sheet name="PortView" sheetId="3" r:id="rId2"/>
    <sheet name="xiv" sheetId="4" r:id="rId3"/>
    <sheet name="spy" sheetId="5" r:id="rId4"/>
    <sheet name="dia" sheetId="21" r:id="rId5"/>
    <sheet name="qqq" sheetId="13" r:id="rId6"/>
    <sheet name="iwm" sheetId="20" r:id="rId7"/>
    <sheet name="tlt" sheetId="8" r:id="rId8"/>
    <sheet name="gld" sheetId="7" r:id="rId9"/>
    <sheet name="lvs" sheetId="9" r:id="rId10"/>
    <sheet name="fb" sheetId="6" r:id="rId11"/>
    <sheet name="googl" sheetId="10" r:id="rId12"/>
    <sheet name="yhoo" sheetId="25" r:id="rId13"/>
    <sheet name="lnkd" sheetId="28" r:id="rId14"/>
    <sheet name="txn" sheetId="11" r:id="rId15"/>
    <sheet name="amzn" sheetId="27" r:id="rId16"/>
    <sheet name="pcln" sheetId="12" r:id="rId17"/>
    <sheet name="AAPL" sheetId="34" r:id="rId18"/>
    <sheet name="ddd" sheetId="19" r:id="rId19"/>
    <sheet name="cvs" sheetId="14" r:id="rId20"/>
    <sheet name="kmb" sheetId="26" r:id="rId21"/>
    <sheet name="lmt" sheetId="15" r:id="rId22"/>
    <sheet name="wlk" sheetId="16" r:id="rId23"/>
    <sheet name="PFE" sheetId="17" r:id="rId24"/>
    <sheet name="dish" sheetId="18" r:id="rId25"/>
    <sheet name="eem" sheetId="22" r:id="rId26"/>
    <sheet name="BP" sheetId="23" r:id="rId27"/>
    <sheet name="CVX" sheetId="24" r:id="rId28"/>
    <sheet name="pm" sheetId="29" r:id="rId29"/>
    <sheet name="sbux" sheetId="30" r:id="rId30"/>
    <sheet name="AZO" sheetId="31" r:id="rId31"/>
    <sheet name="axp" sheetId="33" r:id="rId32"/>
    <sheet name="kors" sheetId="35" r:id="rId33"/>
    <sheet name="tsla" sheetId="37" r:id="rId34"/>
    <sheet name="low" sheetId="39" r:id="rId35"/>
    <sheet name="hd" sheetId="40" r:id="rId36"/>
    <sheet name="fslr" sheetId="36" r:id="rId37"/>
    <sheet name="jnj" sheetId="38" r:id="rId38"/>
    <sheet name="wfc" sheetId="32" r:id="rId39"/>
    <sheet name="rost" sheetId="41" r:id="rId40"/>
    <sheet name="fex" sheetId="42" r:id="rId41"/>
    <sheet name="cop" sheetId="43" r:id="rId42"/>
    <sheet name="ko" sheetId="44" r:id="rId43"/>
    <sheet name="qihu" sheetId="45" r:id="rId44"/>
  </sheets>
  <definedNames>
    <definedName name="_xlnm._FilterDatabase" localSheetId="1" hidden="1">PortView!$A$4:$T$4</definedName>
  </definedNames>
  <calcPr calcId="125725"/>
</workbook>
</file>

<file path=xl/calcChain.xml><?xml version="1.0" encoding="utf-8"?>
<calcChain xmlns="http://schemas.openxmlformats.org/spreadsheetml/2006/main">
  <c r="BA45" i="3"/>
  <c r="BA44"/>
  <c r="BA43"/>
  <c r="BA42"/>
  <c r="T9" i="18"/>
  <c r="O6" i="45"/>
  <c r="N6"/>
  <c r="M6"/>
  <c r="L6"/>
  <c r="K6"/>
  <c r="J6"/>
  <c r="I6"/>
  <c r="H6"/>
  <c r="G6"/>
  <c r="E6"/>
  <c r="G5"/>
  <c r="E5"/>
  <c r="G4"/>
  <c r="E4"/>
  <c r="G3"/>
  <c r="E3"/>
  <c r="O6" i="44"/>
  <c r="N6"/>
  <c r="M6"/>
  <c r="L6"/>
  <c r="K6"/>
  <c r="J6"/>
  <c r="I6"/>
  <c r="H6"/>
  <c r="G6"/>
  <c r="E6"/>
  <c r="G5"/>
  <c r="E5"/>
  <c r="G4"/>
  <c r="E4"/>
  <c r="G3"/>
  <c r="E3"/>
  <c r="O6" i="43"/>
  <c r="N6"/>
  <c r="M6"/>
  <c r="L6"/>
  <c r="K6"/>
  <c r="J6"/>
  <c r="I6"/>
  <c r="H6"/>
  <c r="G6"/>
  <c r="E6"/>
  <c r="G5"/>
  <c r="E5"/>
  <c r="G4"/>
  <c r="E4"/>
  <c r="G3"/>
  <c r="E3"/>
  <c r="O6" i="42"/>
  <c r="N6"/>
  <c r="M6"/>
  <c r="L6"/>
  <c r="K6"/>
  <c r="J6"/>
  <c r="I6"/>
  <c r="H6"/>
  <c r="G6"/>
  <c r="E6"/>
  <c r="G5"/>
  <c r="E5"/>
  <c r="G4"/>
  <c r="E4"/>
  <c r="G3"/>
  <c r="E3"/>
  <c r="V57" i="45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44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43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42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L22" i="3"/>
  <c r="P20"/>
  <c r="J22"/>
  <c r="H42"/>
  <c r="S22"/>
  <c r="J42"/>
  <c r="R14"/>
  <c r="M42"/>
  <c r="J14"/>
  <c r="L42"/>
  <c r="R22"/>
  <c r="H22"/>
  <c r="H20"/>
  <c r="O14"/>
  <c r="I14"/>
  <c r="L20"/>
  <c r="T22"/>
  <c r="T42"/>
  <c r="O22"/>
  <c r="N20"/>
  <c r="P42"/>
  <c r="T14"/>
  <c r="R42"/>
  <c r="I22"/>
  <c r="O20"/>
  <c r="R20"/>
  <c r="N22"/>
  <c r="L14"/>
  <c r="I42"/>
  <c r="S14"/>
  <c r="P14"/>
  <c r="N42"/>
  <c r="T20"/>
  <c r="H14"/>
  <c r="N14"/>
  <c r="J20"/>
  <c r="M14"/>
  <c r="M20"/>
  <c r="P22"/>
  <c r="I20"/>
  <c r="M22"/>
  <c r="O42"/>
  <c r="S20"/>
  <c r="S42"/>
  <c r="W10" i="42" l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45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44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43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K22" i="3"/>
  <c r="K20"/>
  <c r="K42"/>
  <c r="K14"/>
  <c r="U10" i="45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44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43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42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V57" i="38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40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9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W10" i="38" l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4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9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U10" i="38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4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9"/>
  <c r="U11" l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V57" i="41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l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F59" i="37"/>
  <c r="O6" i="38" l="1"/>
  <c r="N6"/>
  <c r="M6"/>
  <c r="L6"/>
  <c r="K6"/>
  <c r="J6"/>
  <c r="I6"/>
  <c r="H6"/>
  <c r="G6"/>
  <c r="E6"/>
  <c r="G5"/>
  <c r="E5"/>
  <c r="G4"/>
  <c r="E4"/>
  <c r="G3"/>
  <c r="E3"/>
  <c r="O6" i="39"/>
  <c r="N6"/>
  <c r="M6"/>
  <c r="L6"/>
  <c r="K6"/>
  <c r="J6"/>
  <c r="I6"/>
  <c r="H6"/>
  <c r="G6"/>
  <c r="E6"/>
  <c r="G5"/>
  <c r="E5"/>
  <c r="G4"/>
  <c r="E4"/>
  <c r="G3"/>
  <c r="E3"/>
  <c r="O6" i="40"/>
  <c r="N6"/>
  <c r="M6"/>
  <c r="L6"/>
  <c r="K6"/>
  <c r="J6"/>
  <c r="I6"/>
  <c r="H6"/>
  <c r="G6"/>
  <c r="E6"/>
  <c r="G5"/>
  <c r="E5"/>
  <c r="G4"/>
  <c r="E4"/>
  <c r="G3"/>
  <c r="E3"/>
  <c r="O6" i="41"/>
  <c r="N6"/>
  <c r="M6"/>
  <c r="L6"/>
  <c r="K6"/>
  <c r="J6"/>
  <c r="I6"/>
  <c r="H6"/>
  <c r="G6"/>
  <c r="E6"/>
  <c r="G5"/>
  <c r="E5"/>
  <c r="G4"/>
  <c r="E4"/>
  <c r="G3"/>
  <c r="E3"/>
  <c r="O6" i="37" l="1"/>
  <c r="N6"/>
  <c r="O6" i="36"/>
  <c r="N6"/>
  <c r="O6" i="35"/>
  <c r="N6"/>
  <c r="O6" i="33"/>
  <c r="N6"/>
  <c r="O6" i="32"/>
  <c r="N6"/>
  <c r="O6" i="31"/>
  <c r="N6"/>
  <c r="O6" i="30"/>
  <c r="N6"/>
  <c r="O6" i="29"/>
  <c r="N6"/>
  <c r="O6" i="24"/>
  <c r="N6"/>
  <c r="O6" i="23"/>
  <c r="N6"/>
  <c r="O6" i="22"/>
  <c r="N6"/>
  <c r="O6" i="18"/>
  <c r="N6"/>
  <c r="O6" i="17"/>
  <c r="N6"/>
  <c r="O6" i="16"/>
  <c r="N6"/>
  <c r="O6" i="15"/>
  <c r="N6"/>
  <c r="O6" i="26"/>
  <c r="N6"/>
  <c r="O6" i="14"/>
  <c r="N6"/>
  <c r="O6" i="19"/>
  <c r="N6"/>
  <c r="O6" i="34"/>
  <c r="N6"/>
  <c r="O6" i="12"/>
  <c r="N6"/>
  <c r="O6" i="27"/>
  <c r="N6"/>
  <c r="O6" i="11"/>
  <c r="N6"/>
  <c r="O6" i="28"/>
  <c r="N6"/>
  <c r="O6" i="25"/>
  <c r="N6"/>
  <c r="O6" i="10"/>
  <c r="N6"/>
  <c r="O6" i="6"/>
  <c r="N6"/>
  <c r="O6" i="9"/>
  <c r="N6"/>
  <c r="O6" i="7"/>
  <c r="N6"/>
  <c r="O6" i="8"/>
  <c r="N6"/>
  <c r="O6" i="20"/>
  <c r="N6"/>
  <c r="O6" i="13"/>
  <c r="N6"/>
  <c r="O6" i="21"/>
  <c r="N6"/>
  <c r="O6" i="5"/>
  <c r="N6"/>
  <c r="O6" i="4"/>
  <c r="N6"/>
  <c r="R37" i="3"/>
  <c r="N5"/>
  <c r="J5"/>
  <c r="E22"/>
  <c r="L32"/>
  <c r="C32"/>
  <c r="I37"/>
  <c r="D32"/>
  <c r="C5"/>
  <c r="G21"/>
  <c r="T5"/>
  <c r="T37"/>
  <c r="R5"/>
  <c r="J37"/>
  <c r="N37"/>
  <c r="R32"/>
  <c r="L5"/>
  <c r="F14"/>
  <c r="G37"/>
  <c r="E5"/>
  <c r="F5"/>
  <c r="E21"/>
  <c r="I32"/>
  <c r="M21"/>
  <c r="C21"/>
  <c r="E37"/>
  <c r="E42"/>
  <c r="I5"/>
  <c r="N21"/>
  <c r="F42"/>
  <c r="J32"/>
  <c r="M32"/>
  <c r="S21"/>
  <c r="H21"/>
  <c r="P37"/>
  <c r="F21"/>
  <c r="H37"/>
  <c r="F20"/>
  <c r="E32"/>
  <c r="C37"/>
  <c r="P32"/>
  <c r="L37"/>
  <c r="F22"/>
  <c r="P5"/>
  <c r="I21"/>
  <c r="O21"/>
  <c r="T21"/>
  <c r="F32"/>
  <c r="O37"/>
  <c r="G5"/>
  <c r="J21"/>
  <c r="D5"/>
  <c r="D37"/>
  <c r="L21"/>
  <c r="E14"/>
  <c r="O5"/>
  <c r="F37"/>
  <c r="E20"/>
  <c r="P21"/>
  <c r="G32"/>
  <c r="O32"/>
  <c r="N32"/>
  <c r="M37"/>
  <c r="H32"/>
  <c r="H5"/>
  <c r="M5"/>
  <c r="R21"/>
  <c r="S32"/>
  <c r="T32"/>
  <c r="D21"/>
  <c r="S37"/>
  <c r="S5"/>
  <c r="K37" l="1"/>
  <c r="K32"/>
  <c r="K5"/>
  <c r="K21"/>
  <c r="V57" i="7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4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9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0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3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2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1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3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V57" i="22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8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U9"/>
  <c r="V57" i="17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V57" i="16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5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6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4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9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7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8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0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9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2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4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1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5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6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8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0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21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4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13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6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5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57" i="37"/>
  <c r="T57"/>
  <c r="V56"/>
  <c r="T56"/>
  <c r="V55"/>
  <c r="T55"/>
  <c r="V54"/>
  <c r="T54"/>
  <c r="V53"/>
  <c r="T53"/>
  <c r="V52"/>
  <c r="T52"/>
  <c r="V51"/>
  <c r="T51"/>
  <c r="V50"/>
  <c r="T50"/>
  <c r="V49"/>
  <c r="T49"/>
  <c r="V48"/>
  <c r="T48"/>
  <c r="V47"/>
  <c r="T47"/>
  <c r="V46"/>
  <c r="T46"/>
  <c r="V45"/>
  <c r="T45"/>
  <c r="V44"/>
  <c r="T44"/>
  <c r="V43"/>
  <c r="T43"/>
  <c r="V42"/>
  <c r="T42"/>
  <c r="V41"/>
  <c r="T41"/>
  <c r="V40"/>
  <c r="T40"/>
  <c r="V39"/>
  <c r="T39"/>
  <c r="V38"/>
  <c r="T38"/>
  <c r="V37"/>
  <c r="T37"/>
  <c r="V36"/>
  <c r="T36"/>
  <c r="V35"/>
  <c r="T35"/>
  <c r="V34"/>
  <c r="T34"/>
  <c r="V33"/>
  <c r="T33"/>
  <c r="V32"/>
  <c r="T32"/>
  <c r="V31"/>
  <c r="T31"/>
  <c r="V30"/>
  <c r="T30"/>
  <c r="V29"/>
  <c r="T29"/>
  <c r="V28"/>
  <c r="T28"/>
  <c r="V27"/>
  <c r="T27"/>
  <c r="V26"/>
  <c r="T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W9" s="1"/>
  <c r="T9"/>
  <c r="U9" s="1"/>
  <c r="V10" i="5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9"/>
  <c r="W9" s="1"/>
  <c r="W10" s="1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9"/>
  <c r="U9" s="1"/>
  <c r="I5" i="18"/>
  <c r="I4"/>
  <c r="I3"/>
  <c r="I2"/>
  <c r="I5" i="17"/>
  <c r="I4"/>
  <c r="I3"/>
  <c r="I2"/>
  <c r="I5" i="16"/>
  <c r="I4"/>
  <c r="I3"/>
  <c r="I2"/>
  <c r="I5" i="23"/>
  <c r="I4"/>
  <c r="I3"/>
  <c r="I2"/>
  <c r="I5" i="35"/>
  <c r="I4"/>
  <c r="I3"/>
  <c r="I2"/>
  <c r="I5" i="8"/>
  <c r="I4"/>
  <c r="I3"/>
  <c r="I2"/>
  <c r="I3" i="20"/>
  <c r="I4"/>
  <c r="I5"/>
  <c r="I2"/>
  <c r="Q21" i="3"/>
  <c r="Q5"/>
  <c r="Q37"/>
  <c r="Q32"/>
  <c r="U9" i="17" l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9" i="23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W10" i="34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3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6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5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2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6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3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5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2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7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7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4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3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9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7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1" i="5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4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7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36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9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28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U10" i="5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W10" i="22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9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8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5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4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1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8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10" i="6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U10" i="7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4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9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3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2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2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8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6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6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4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5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9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7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8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9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2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4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8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5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6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2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4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13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7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6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10" i="35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M6" i="37"/>
  <c r="L6"/>
  <c r="K6"/>
  <c r="J6"/>
  <c r="I6"/>
  <c r="H6"/>
  <c r="G6"/>
  <c r="E6"/>
  <c r="G5"/>
  <c r="E5"/>
  <c r="G4"/>
  <c r="E4"/>
  <c r="G3"/>
  <c r="E3"/>
  <c r="T31" i="3"/>
  <c r="P31"/>
  <c r="F31"/>
  <c r="S31"/>
  <c r="H31"/>
  <c r="L31"/>
  <c r="R31"/>
  <c r="G31"/>
  <c r="J31"/>
  <c r="E31"/>
  <c r="D31"/>
  <c r="O31"/>
  <c r="C31"/>
  <c r="I31"/>
  <c r="M31"/>
  <c r="N31"/>
  <c r="K31" l="1"/>
  <c r="M6" i="36"/>
  <c r="L6"/>
  <c r="K6"/>
  <c r="J6"/>
  <c r="I6"/>
  <c r="H6"/>
  <c r="G6"/>
  <c r="E6"/>
  <c r="G5"/>
  <c r="E5"/>
  <c r="G4"/>
  <c r="E4"/>
  <c r="G3"/>
  <c r="E3"/>
  <c r="G4" i="8"/>
  <c r="AE28" i="3"/>
  <c r="AE38"/>
  <c r="AE22"/>
  <c r="AE26"/>
  <c r="AE40"/>
  <c r="AE12"/>
  <c r="AE33"/>
  <c r="AE25"/>
  <c r="AE29"/>
  <c r="AE19"/>
  <c r="AE21"/>
  <c r="AE15"/>
  <c r="AE45"/>
  <c r="AE24"/>
  <c r="AE23"/>
  <c r="AE14"/>
  <c r="AE39"/>
  <c r="AE42"/>
  <c r="AE41"/>
  <c r="AE9"/>
  <c r="AE5"/>
  <c r="AE27"/>
  <c r="AE44"/>
  <c r="AE17"/>
  <c r="AE10"/>
  <c r="AE43"/>
  <c r="AE8"/>
  <c r="AE36"/>
  <c r="AE34"/>
  <c r="AE32"/>
  <c r="AE13"/>
  <c r="AE18"/>
  <c r="AE37"/>
  <c r="AE11"/>
  <c r="AE7"/>
  <c r="AE20"/>
  <c r="AE6"/>
  <c r="AE35"/>
  <c r="AE30"/>
  <c r="AE31"/>
  <c r="AE16"/>
  <c r="A42" l="1"/>
  <c r="A22"/>
  <c r="A14"/>
  <c r="A20"/>
  <c r="M6" i="35"/>
  <c r="L6"/>
  <c r="K6"/>
  <c r="J6"/>
  <c r="I6"/>
  <c r="H6"/>
  <c r="G6"/>
  <c r="E6"/>
  <c r="G5"/>
  <c r="E5"/>
  <c r="G4"/>
  <c r="E4"/>
  <c r="G3"/>
  <c r="E3"/>
  <c r="F23" i="3"/>
  <c r="H38"/>
  <c r="E38"/>
  <c r="Q31"/>
  <c r="D38"/>
  <c r="T23"/>
  <c r="C38"/>
  <c r="P38"/>
  <c r="M38"/>
  <c r="S38"/>
  <c r="D23"/>
  <c r="T38"/>
  <c r="C23"/>
  <c r="G23"/>
  <c r="L23"/>
  <c r="L38"/>
  <c r="I38"/>
  <c r="S23"/>
  <c r="J38"/>
  <c r="J23"/>
  <c r="O23"/>
  <c r="G38"/>
  <c r="E23"/>
  <c r="H23"/>
  <c r="F38"/>
  <c r="N23"/>
  <c r="I23"/>
  <c r="N38"/>
  <c r="R38"/>
  <c r="P23"/>
  <c r="R23"/>
  <c r="M23"/>
  <c r="O38"/>
  <c r="K23" l="1"/>
  <c r="K38"/>
  <c r="N8" i="2"/>
  <c r="H8"/>
  <c r="Q38" i="3"/>
  <c r="Q23"/>
  <c r="BA11" l="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6"/>
  <c r="BA47"/>
  <c r="BA48"/>
  <c r="BA49"/>
  <c r="BA50"/>
  <c r="BA51"/>
  <c r="BA52"/>
  <c r="BA53"/>
  <c r="BA54"/>
  <c r="BA55"/>
  <c r="BA56"/>
  <c r="BA57"/>
  <c r="BA58"/>
  <c r="BA59"/>
  <c r="BA10"/>
  <c r="J6" i="28"/>
  <c r="K8" i="2" l="1"/>
  <c r="B10"/>
  <c r="B11"/>
  <c r="B12"/>
  <c r="B13"/>
  <c r="B14"/>
  <c r="B15"/>
  <c r="B16"/>
  <c r="B17"/>
  <c r="B18"/>
  <c r="B9"/>
  <c r="J8"/>
  <c r="F8"/>
  <c r="E8"/>
  <c r="D8"/>
  <c r="C8"/>
  <c r="B8"/>
  <c r="BK9" i="3"/>
  <c r="BJ9"/>
  <c r="BI9"/>
  <c r="BH9"/>
  <c r="BG9"/>
  <c r="BF9"/>
  <c r="BE9"/>
  <c r="BD9"/>
  <c r="BC9"/>
  <c r="BB9"/>
  <c r="AC1"/>
  <c r="X1"/>
  <c r="W1"/>
  <c r="M6" i="34"/>
  <c r="L6"/>
  <c r="K6"/>
  <c r="J6"/>
  <c r="I6"/>
  <c r="H6"/>
  <c r="G6"/>
  <c r="E6"/>
  <c r="G5"/>
  <c r="E5"/>
  <c r="G4"/>
  <c r="E4"/>
  <c r="G3"/>
  <c r="E3"/>
  <c r="M6" i="33"/>
  <c r="L6"/>
  <c r="K6"/>
  <c r="J6"/>
  <c r="I6"/>
  <c r="H6"/>
  <c r="G6"/>
  <c r="E6"/>
  <c r="G5"/>
  <c r="E5"/>
  <c r="G4"/>
  <c r="E4"/>
  <c r="G3"/>
  <c r="E3"/>
  <c r="M6" i="32"/>
  <c r="L6"/>
  <c r="K6"/>
  <c r="J6"/>
  <c r="I6"/>
  <c r="H6"/>
  <c r="G6"/>
  <c r="E6"/>
  <c r="G5"/>
  <c r="E5"/>
  <c r="G4"/>
  <c r="E4"/>
  <c r="G3"/>
  <c r="E3"/>
  <c r="M6" i="31"/>
  <c r="L6"/>
  <c r="K6"/>
  <c r="J6"/>
  <c r="I6"/>
  <c r="H6"/>
  <c r="G6"/>
  <c r="E6"/>
  <c r="G5"/>
  <c r="E5"/>
  <c r="G4"/>
  <c r="E4"/>
  <c r="G3"/>
  <c r="E3"/>
  <c r="M6" i="30"/>
  <c r="L6"/>
  <c r="K6"/>
  <c r="J6"/>
  <c r="I6"/>
  <c r="H6"/>
  <c r="G6"/>
  <c r="E6"/>
  <c r="G5"/>
  <c r="E5"/>
  <c r="G4"/>
  <c r="E4"/>
  <c r="G3"/>
  <c r="E3"/>
  <c r="M6" i="29"/>
  <c r="L6"/>
  <c r="K6"/>
  <c r="J6"/>
  <c r="I6"/>
  <c r="H6"/>
  <c r="G6"/>
  <c r="E6"/>
  <c r="G5"/>
  <c r="E5"/>
  <c r="G4"/>
  <c r="E4"/>
  <c r="G3"/>
  <c r="E3"/>
  <c r="M6" i="28"/>
  <c r="L6"/>
  <c r="K6"/>
  <c r="I6"/>
  <c r="H6"/>
  <c r="G6"/>
  <c r="E6"/>
  <c r="G5"/>
  <c r="E5"/>
  <c r="G4"/>
  <c r="E4"/>
  <c r="G3"/>
  <c r="E3"/>
  <c r="M6" i="27"/>
  <c r="L6"/>
  <c r="K6"/>
  <c r="J6"/>
  <c r="I6"/>
  <c r="H6"/>
  <c r="G6"/>
  <c r="E6"/>
  <c r="G5"/>
  <c r="E5"/>
  <c r="G4"/>
  <c r="E4"/>
  <c r="G3"/>
  <c r="E3"/>
  <c r="M6" i="26"/>
  <c r="L6"/>
  <c r="K6"/>
  <c r="J6"/>
  <c r="I6"/>
  <c r="H6"/>
  <c r="G6"/>
  <c r="E6"/>
  <c r="G5"/>
  <c r="E5"/>
  <c r="G4"/>
  <c r="E4"/>
  <c r="G3"/>
  <c r="E3"/>
  <c r="M6" i="25"/>
  <c r="L6"/>
  <c r="K6"/>
  <c r="J6"/>
  <c r="I6"/>
  <c r="H6"/>
  <c r="G6"/>
  <c r="E6"/>
  <c r="G5"/>
  <c r="E5"/>
  <c r="G4"/>
  <c r="E4"/>
  <c r="G3"/>
  <c r="E3"/>
  <c r="M6" i="24"/>
  <c r="L6"/>
  <c r="K6"/>
  <c r="J6"/>
  <c r="I6"/>
  <c r="H6"/>
  <c r="G6"/>
  <c r="E6"/>
  <c r="G5"/>
  <c r="E5"/>
  <c r="G4"/>
  <c r="E4"/>
  <c r="G3"/>
  <c r="E3"/>
  <c r="M6" i="23"/>
  <c r="L6"/>
  <c r="K6"/>
  <c r="J6"/>
  <c r="I6"/>
  <c r="H6"/>
  <c r="G6"/>
  <c r="E6"/>
  <c r="G5"/>
  <c r="E5"/>
  <c r="G4"/>
  <c r="E4"/>
  <c r="G3"/>
  <c r="E3"/>
  <c r="M6" i="22"/>
  <c r="L6"/>
  <c r="K6"/>
  <c r="J6"/>
  <c r="I6"/>
  <c r="H6"/>
  <c r="G6"/>
  <c r="E6"/>
  <c r="G5"/>
  <c r="E5"/>
  <c r="G4"/>
  <c r="E4"/>
  <c r="G3"/>
  <c r="E3"/>
  <c r="M6" i="21"/>
  <c r="L6"/>
  <c r="K6"/>
  <c r="J6"/>
  <c r="I6"/>
  <c r="H6"/>
  <c r="G6"/>
  <c r="E6"/>
  <c r="G5"/>
  <c r="E5"/>
  <c r="G4"/>
  <c r="E4"/>
  <c r="G3"/>
  <c r="E3"/>
  <c r="M6" i="20"/>
  <c r="L6"/>
  <c r="K6"/>
  <c r="J6"/>
  <c r="I6"/>
  <c r="H6"/>
  <c r="G6"/>
  <c r="E6"/>
  <c r="G5"/>
  <c r="E5"/>
  <c r="G4"/>
  <c r="E4"/>
  <c r="G3"/>
  <c r="E3"/>
  <c r="M6" i="19"/>
  <c r="L6"/>
  <c r="K6"/>
  <c r="J6"/>
  <c r="I6"/>
  <c r="H6"/>
  <c r="G6"/>
  <c r="E6"/>
  <c r="G5"/>
  <c r="E5"/>
  <c r="G4"/>
  <c r="E4"/>
  <c r="G3"/>
  <c r="E3"/>
  <c r="M6" i="18"/>
  <c r="L6"/>
  <c r="K6"/>
  <c r="J6"/>
  <c r="I6"/>
  <c r="H6"/>
  <c r="G6"/>
  <c r="E6"/>
  <c r="G5"/>
  <c r="E5"/>
  <c r="G4"/>
  <c r="E4"/>
  <c r="G3"/>
  <c r="E3"/>
  <c r="M6" i="17"/>
  <c r="L6"/>
  <c r="K6"/>
  <c r="J6"/>
  <c r="I6"/>
  <c r="H6"/>
  <c r="G6"/>
  <c r="E6"/>
  <c r="G5"/>
  <c r="E5"/>
  <c r="G4"/>
  <c r="E4"/>
  <c r="G3"/>
  <c r="E3"/>
  <c r="M6" i="16"/>
  <c r="L6"/>
  <c r="K6"/>
  <c r="J6"/>
  <c r="I6"/>
  <c r="H6"/>
  <c r="G6"/>
  <c r="E6"/>
  <c r="G5"/>
  <c r="E5"/>
  <c r="G4"/>
  <c r="E4"/>
  <c r="G3"/>
  <c r="E3"/>
  <c r="M6" i="15"/>
  <c r="L6"/>
  <c r="K6"/>
  <c r="J6"/>
  <c r="I6"/>
  <c r="H6"/>
  <c r="G6"/>
  <c r="E6"/>
  <c r="G5"/>
  <c r="E5"/>
  <c r="G4"/>
  <c r="E4"/>
  <c r="G3"/>
  <c r="E3"/>
  <c r="M6" i="13"/>
  <c r="L6"/>
  <c r="K6"/>
  <c r="J6"/>
  <c r="I6"/>
  <c r="H6"/>
  <c r="G6"/>
  <c r="E6"/>
  <c r="G5"/>
  <c r="E5"/>
  <c r="G4"/>
  <c r="E4"/>
  <c r="G3"/>
  <c r="E3"/>
  <c r="M6" i="12"/>
  <c r="L6"/>
  <c r="K6"/>
  <c r="J6"/>
  <c r="I6"/>
  <c r="H6"/>
  <c r="G6"/>
  <c r="E6"/>
  <c r="G5"/>
  <c r="E5"/>
  <c r="G4"/>
  <c r="E4"/>
  <c r="G3"/>
  <c r="E3"/>
  <c r="M6" i="11"/>
  <c r="L6"/>
  <c r="K6"/>
  <c r="J6"/>
  <c r="I6"/>
  <c r="H6"/>
  <c r="G6"/>
  <c r="E6"/>
  <c r="G5"/>
  <c r="E5"/>
  <c r="G4"/>
  <c r="E4"/>
  <c r="G3"/>
  <c r="E3"/>
  <c r="M6" i="10"/>
  <c r="L6"/>
  <c r="K6"/>
  <c r="J6"/>
  <c r="I6"/>
  <c r="H6"/>
  <c r="G6"/>
  <c r="E6"/>
  <c r="G5"/>
  <c r="E5"/>
  <c r="G4"/>
  <c r="E4"/>
  <c r="G3"/>
  <c r="E3"/>
  <c r="M6" i="9"/>
  <c r="L6"/>
  <c r="K6"/>
  <c r="J6"/>
  <c r="I6"/>
  <c r="H6"/>
  <c r="G6"/>
  <c r="E6"/>
  <c r="G5"/>
  <c r="E5"/>
  <c r="G4"/>
  <c r="E4"/>
  <c r="G3"/>
  <c r="E3"/>
  <c r="M6" i="8"/>
  <c r="L6"/>
  <c r="K6"/>
  <c r="J6"/>
  <c r="I6"/>
  <c r="H6"/>
  <c r="G6"/>
  <c r="E6"/>
  <c r="G5"/>
  <c r="E5"/>
  <c r="E4"/>
  <c r="G3"/>
  <c r="E3"/>
  <c r="M6" i="7"/>
  <c r="L6"/>
  <c r="K6"/>
  <c r="J6"/>
  <c r="I6"/>
  <c r="H6"/>
  <c r="G6"/>
  <c r="E6"/>
  <c r="G5"/>
  <c r="E5"/>
  <c r="G4"/>
  <c r="E4"/>
  <c r="G3"/>
  <c r="E3"/>
  <c r="M6" i="6"/>
  <c r="L6"/>
  <c r="K6"/>
  <c r="J6"/>
  <c r="I6"/>
  <c r="H6"/>
  <c r="G6"/>
  <c r="E6"/>
  <c r="G5"/>
  <c r="E5"/>
  <c r="G4"/>
  <c r="E4"/>
  <c r="G3"/>
  <c r="E3"/>
  <c r="M6" i="5"/>
  <c r="L6"/>
  <c r="K6"/>
  <c r="J6"/>
  <c r="I6"/>
  <c r="H6"/>
  <c r="G6"/>
  <c r="E6"/>
  <c r="G5"/>
  <c r="E5"/>
  <c r="G4"/>
  <c r="E4"/>
  <c r="G3"/>
  <c r="E3"/>
  <c r="M6" i="4"/>
  <c r="L6"/>
  <c r="K6"/>
  <c r="J6"/>
  <c r="I6"/>
  <c r="H6"/>
  <c r="G6"/>
  <c r="E6"/>
  <c r="G5"/>
  <c r="E5"/>
  <c r="G4"/>
  <c r="E4"/>
  <c r="G3"/>
  <c r="E3"/>
  <c r="M6" i="14"/>
  <c r="L6"/>
  <c r="K6"/>
  <c r="J6"/>
  <c r="I6"/>
  <c r="H6"/>
  <c r="G6"/>
  <c r="E6"/>
  <c r="G5"/>
  <c r="E5"/>
  <c r="G4"/>
  <c r="E4"/>
  <c r="G3"/>
  <c r="E3"/>
  <c r="C14" i="3"/>
  <c r="D42"/>
  <c r="C22"/>
  <c r="E10"/>
  <c r="G14"/>
  <c r="D22"/>
  <c r="C42"/>
  <c r="C20"/>
  <c r="G42"/>
  <c r="G22"/>
  <c r="D14"/>
  <c r="D20"/>
  <c r="G20"/>
  <c r="A12" l="1"/>
  <c r="A25"/>
  <c r="A13"/>
  <c r="A10"/>
  <c r="A34"/>
  <c r="A17"/>
  <c r="A9"/>
  <c r="A19"/>
  <c r="A45"/>
  <c r="A27"/>
  <c r="A40"/>
  <c r="A36"/>
  <c r="A30"/>
  <c r="A8"/>
  <c r="A6"/>
  <c r="A11"/>
  <c r="A16"/>
  <c r="A23"/>
  <c r="A29"/>
  <c r="A26"/>
  <c r="A28"/>
  <c r="A24"/>
  <c r="A35"/>
  <c r="A7"/>
  <c r="A18"/>
  <c r="A32"/>
  <c r="A38"/>
  <c r="A15"/>
  <c r="A41"/>
  <c r="A33"/>
  <c r="A21"/>
  <c r="A5"/>
  <c r="A39"/>
  <c r="A44"/>
  <c r="A31"/>
  <c r="A37"/>
  <c r="Q22"/>
  <c r="Q20"/>
  <c r="Q14"/>
  <c r="Q42"/>
  <c r="AF31" l="1"/>
  <c r="AF22"/>
  <c r="AF38" l="1"/>
  <c r="AF42"/>
  <c r="U5" l="1"/>
  <c r="K9" i="2"/>
  <c r="AF5" i="3"/>
  <c r="N9" i="2"/>
  <c r="Q1" i="3"/>
  <c r="AF37"/>
  <c r="AB14"/>
  <c r="G18" i="2" s="1"/>
  <c r="C18"/>
  <c r="AF21" i="3"/>
  <c r="U14"/>
  <c r="C2"/>
  <c r="O9" i="2"/>
  <c r="AF23" i="3"/>
  <c r="C9" i="2"/>
  <c r="AB5" i="3"/>
  <c r="G9" i="2" s="1"/>
  <c r="AF20" i="3"/>
  <c r="K18" i="2"/>
  <c r="AF14" i="3"/>
  <c r="L18" i="2" s="1"/>
  <c r="J18"/>
  <c r="AF32" i="3"/>
  <c r="J9" i="2"/>
  <c r="N18"/>
  <c r="L9" l="1"/>
  <c r="O18"/>
  <c r="Q9"/>
  <c r="Q18" l="1"/>
  <c r="M12" i="3"/>
  <c r="M26"/>
  <c r="L44"/>
  <c r="T26"/>
  <c r="E17"/>
  <c r="R41"/>
  <c r="H44"/>
  <c r="M27"/>
  <c r="D45"/>
  <c r="F13"/>
  <c r="N39"/>
  <c r="R12"/>
  <c r="S45"/>
  <c r="C40"/>
  <c r="G29"/>
  <c r="J9"/>
  <c r="G28"/>
  <c r="P41"/>
  <c r="O43"/>
  <c r="J25"/>
  <c r="S24"/>
  <c r="T39"/>
  <c r="S7"/>
  <c r="M7"/>
  <c r="R33"/>
  <c r="J43"/>
  <c r="M44"/>
  <c r="L43"/>
  <c r="S28"/>
  <c r="J30"/>
  <c r="L25"/>
  <c r="T33"/>
  <c r="R17"/>
  <c r="G10"/>
  <c r="O40"/>
  <c r="F40"/>
  <c r="O15"/>
  <c r="L16"/>
  <c r="C44"/>
  <c r="C18"/>
  <c r="C8"/>
  <c r="S25"/>
  <c r="T44"/>
  <c r="J10"/>
  <c r="J24"/>
  <c r="T7"/>
  <c r="S16"/>
  <c r="G40"/>
  <c r="F41"/>
  <c r="C15"/>
  <c r="H41"/>
  <c r="L9"/>
  <c r="E11"/>
  <c r="T30"/>
  <c r="O30"/>
  <c r="M25"/>
  <c r="G25"/>
  <c r="D17"/>
  <c r="R27"/>
  <c r="I36"/>
  <c r="G24"/>
  <c r="R7"/>
  <c r="F17"/>
  <c r="T36"/>
  <c r="L7"/>
  <c r="G17"/>
  <c r="G36"/>
  <c r="I11"/>
  <c r="E18"/>
  <c r="H9"/>
  <c r="R36"/>
  <c r="N13"/>
  <c r="S17"/>
  <c r="E16"/>
  <c r="N6"/>
  <c r="J27"/>
  <c r="E40"/>
  <c r="L26"/>
  <c r="G12"/>
  <c r="M17"/>
  <c r="N45"/>
  <c r="C19"/>
  <c r="O25"/>
  <c r="D15"/>
  <c r="O16"/>
  <c r="N28"/>
  <c r="J12"/>
  <c r="E26"/>
  <c r="H36"/>
  <c r="R10"/>
  <c r="D8"/>
  <c r="N12"/>
  <c r="R39"/>
  <c r="N41"/>
  <c r="F35"/>
  <c r="H13"/>
  <c r="N17"/>
  <c r="H24"/>
  <c r="T10"/>
  <c r="H11"/>
  <c r="D24"/>
  <c r="D43"/>
  <c r="M29"/>
  <c r="D19"/>
  <c r="P15"/>
  <c r="T45"/>
  <c r="C11"/>
  <c r="N35"/>
  <c r="F25"/>
  <c r="C28"/>
  <c r="I45"/>
  <c r="C6"/>
  <c r="J34"/>
  <c r="F8"/>
  <c r="O6"/>
  <c r="F12"/>
  <c r="O41"/>
  <c r="C12"/>
  <c r="D39"/>
  <c r="O7"/>
  <c r="C7"/>
  <c r="J45"/>
  <c r="O34"/>
  <c r="T24"/>
  <c r="P10"/>
  <c r="P8"/>
  <c r="G41"/>
  <c r="G7"/>
  <c r="N40"/>
  <c r="P13"/>
  <c r="D36"/>
  <c r="E25"/>
  <c r="E34"/>
  <c r="M9"/>
  <c r="L27"/>
  <c r="P11"/>
  <c r="E15"/>
  <c r="J19"/>
  <c r="R9"/>
  <c r="F10"/>
  <c r="L34"/>
  <c r="S29"/>
  <c r="F43"/>
  <c r="N16"/>
  <c r="S9"/>
  <c r="D7"/>
  <c r="L18"/>
  <c r="R8"/>
  <c r="D30"/>
  <c r="N27"/>
  <c r="T25"/>
  <c r="O17"/>
  <c r="R40"/>
  <c r="O29"/>
  <c r="H35"/>
  <c r="P29"/>
  <c r="D12"/>
  <c r="C35"/>
  <c r="J17"/>
  <c r="H26"/>
  <c r="L12"/>
  <c r="T16"/>
  <c r="I29"/>
  <c r="H12"/>
  <c r="P17"/>
  <c r="T15"/>
  <c r="M6"/>
  <c r="F34"/>
  <c r="L30"/>
  <c r="O13"/>
  <c r="F15"/>
  <c r="T13"/>
  <c r="S33"/>
  <c r="J7"/>
  <c r="I7"/>
  <c r="L39"/>
  <c r="N7"/>
  <c r="E45"/>
  <c r="G13"/>
  <c r="S39"/>
  <c r="D16"/>
  <c r="T17"/>
  <c r="J35"/>
  <c r="H15"/>
  <c r="D26"/>
  <c r="L35"/>
  <c r="R6"/>
  <c r="O27"/>
  <c r="I16"/>
  <c r="L10"/>
  <c r="C17"/>
  <c r="E36"/>
  <c r="I6"/>
  <c r="I15"/>
  <c r="C39"/>
  <c r="N9"/>
  <c r="C43"/>
  <c r="S27"/>
  <c r="G15"/>
  <c r="G26"/>
  <c r="P16"/>
  <c r="F36"/>
  <c r="S36"/>
  <c r="E43"/>
  <c r="P27"/>
  <c r="D44"/>
  <c r="S15"/>
  <c r="F28"/>
  <c r="D33"/>
  <c r="D35"/>
  <c r="I8"/>
  <c r="O10"/>
  <c r="C26"/>
  <c r="T41"/>
  <c r="E9"/>
  <c r="H18"/>
  <c r="R34"/>
  <c r="H33"/>
  <c r="M39"/>
  <c r="P9"/>
  <c r="L24"/>
  <c r="D10"/>
  <c r="C9"/>
  <c r="T11"/>
  <c r="H28"/>
  <c r="G16"/>
  <c r="S41"/>
  <c r="I10"/>
  <c r="S43"/>
  <c r="E28"/>
  <c r="M34"/>
  <c r="H30"/>
  <c r="F24"/>
  <c r="T34"/>
  <c r="P19"/>
  <c r="N10"/>
  <c r="N36"/>
  <c r="G27"/>
  <c r="T8"/>
  <c r="D28"/>
  <c r="P33"/>
  <c r="M24"/>
  <c r="C33"/>
  <c r="R24"/>
  <c r="F45"/>
  <c r="J40"/>
  <c r="F16"/>
  <c r="I43"/>
  <c r="T35"/>
  <c r="H8"/>
  <c r="H25"/>
  <c r="F26"/>
  <c r="L45"/>
  <c r="I12"/>
  <c r="F11"/>
  <c r="R43"/>
  <c r="N11"/>
  <c r="P35"/>
  <c r="I26"/>
  <c r="L19"/>
  <c r="O36"/>
  <c r="D11"/>
  <c r="I39"/>
  <c r="L28"/>
  <c r="T28"/>
  <c r="F18"/>
  <c r="E13"/>
  <c r="M10"/>
  <c r="R16"/>
  <c r="P43"/>
  <c r="T29"/>
  <c r="T27"/>
  <c r="R30"/>
  <c r="N24"/>
  <c r="R13"/>
  <c r="N19"/>
  <c r="G8"/>
  <c r="S18"/>
  <c r="M36"/>
  <c r="H29"/>
  <c r="M28"/>
  <c r="F39"/>
  <c r="F44"/>
  <c r="J18"/>
  <c r="M11"/>
  <c r="E7"/>
  <c r="S6"/>
  <c r="M16"/>
  <c r="C41"/>
  <c r="D25"/>
  <c r="L33"/>
  <c r="E44"/>
  <c r="E33"/>
  <c r="I41"/>
  <c r="L15"/>
  <c r="I27"/>
  <c r="C30"/>
  <c r="T9"/>
  <c r="M18"/>
  <c r="C29"/>
  <c r="S30"/>
  <c r="G6"/>
  <c r="L11"/>
  <c r="O35"/>
  <c r="H6"/>
  <c r="I28"/>
  <c r="N18"/>
  <c r="S40"/>
  <c r="R35"/>
  <c r="I25"/>
  <c r="J44"/>
  <c r="P7"/>
  <c r="R25"/>
  <c r="P6"/>
  <c r="E41"/>
  <c r="D41"/>
  <c r="O44"/>
  <c r="E24"/>
  <c r="N44"/>
  <c r="I34"/>
  <c r="O26"/>
  <c r="M13"/>
  <c r="N8"/>
  <c r="D29"/>
  <c r="H45"/>
  <c r="P36"/>
  <c r="H17"/>
  <c r="P34"/>
  <c r="J16"/>
  <c r="P24"/>
  <c r="O9"/>
  <c r="J28"/>
  <c r="S12"/>
  <c r="P45"/>
  <c r="H16"/>
  <c r="E19"/>
  <c r="P28"/>
  <c r="S19"/>
  <c r="S11"/>
  <c r="I24"/>
  <c r="N33"/>
  <c r="R15"/>
  <c r="M8"/>
  <c r="L29"/>
  <c r="P26"/>
  <c r="D40"/>
  <c r="C36"/>
  <c r="S26"/>
  <c r="F27"/>
  <c r="J13"/>
  <c r="H40"/>
  <c r="J33"/>
  <c r="F6"/>
  <c r="O33"/>
  <c r="I33"/>
  <c r="S34"/>
  <c r="I19"/>
  <c r="P18"/>
  <c r="J36"/>
  <c r="L8"/>
  <c r="R19"/>
  <c r="G11"/>
  <c r="T19"/>
  <c r="D18"/>
  <c r="N34"/>
  <c r="G39"/>
  <c r="M15"/>
  <c r="J39"/>
  <c r="I18"/>
  <c r="L36"/>
  <c r="H34"/>
  <c r="E12"/>
  <c r="M41"/>
  <c r="D13"/>
  <c r="J11"/>
  <c r="F7"/>
  <c r="H27"/>
  <c r="N43"/>
  <c r="O11"/>
  <c r="L13"/>
  <c r="M45"/>
  <c r="C25"/>
  <c r="O24"/>
  <c r="I9"/>
  <c r="H39"/>
  <c r="R44"/>
  <c r="E35"/>
  <c r="F30"/>
  <c r="J8"/>
  <c r="D34"/>
  <c r="E6"/>
  <c r="E8"/>
  <c r="H7"/>
  <c r="R11"/>
  <c r="T12"/>
  <c r="C13"/>
  <c r="P30"/>
  <c r="M19"/>
  <c r="D9"/>
  <c r="I40"/>
  <c r="P39"/>
  <c r="J6"/>
  <c r="N26"/>
  <c r="C10"/>
  <c r="G9"/>
  <c r="M40"/>
  <c r="M33"/>
  <c r="R26"/>
  <c r="E27"/>
  <c r="T40"/>
  <c r="S35"/>
  <c r="N29"/>
  <c r="F29"/>
  <c r="M30"/>
  <c r="S44"/>
  <c r="G43"/>
  <c r="L41"/>
  <c r="P25"/>
  <c r="J26"/>
  <c r="I17"/>
  <c r="I13"/>
  <c r="I30"/>
  <c r="H10"/>
  <c r="O28"/>
  <c r="S13"/>
  <c r="C16"/>
  <c r="G33"/>
  <c r="G30"/>
  <c r="O19"/>
  <c r="C27"/>
  <c r="M43"/>
  <c r="T6"/>
  <c r="O45"/>
  <c r="E29"/>
  <c r="H19"/>
  <c r="L40"/>
  <c r="G34"/>
  <c r="L17"/>
  <c r="G18"/>
  <c r="O8"/>
  <c r="R28"/>
  <c r="S8"/>
  <c r="P40"/>
  <c r="G44"/>
  <c r="N25"/>
  <c r="O12"/>
  <c r="J29"/>
  <c r="R29"/>
  <c r="N15"/>
  <c r="F9"/>
  <c r="F19"/>
  <c r="T18"/>
  <c r="S10"/>
  <c r="P44"/>
  <c r="D6"/>
  <c r="P12"/>
  <c r="G45"/>
  <c r="J41"/>
  <c r="I35"/>
  <c r="O18"/>
  <c r="L6"/>
  <c r="J15"/>
  <c r="I44"/>
  <c r="H43"/>
  <c r="N30"/>
  <c r="M35"/>
  <c r="E39"/>
  <c r="G19"/>
  <c r="C24"/>
  <c r="O39"/>
  <c r="C45"/>
  <c r="E30"/>
  <c r="D27"/>
  <c r="R18"/>
  <c r="G35"/>
  <c r="C34"/>
  <c r="T43"/>
  <c r="F33"/>
  <c r="R45"/>
  <c r="AF45" l="1"/>
  <c r="AF18"/>
  <c r="K43"/>
  <c r="L3"/>
  <c r="D3"/>
  <c r="C10" i="2"/>
  <c r="AB6" i="3"/>
  <c r="G10" i="2" s="1"/>
  <c r="J14"/>
  <c r="AF29" i="3"/>
  <c r="J12" i="2"/>
  <c r="AF28" i="3"/>
  <c r="K19"/>
  <c r="T3"/>
  <c r="U6"/>
  <c r="J17" i="2"/>
  <c r="K10" i="3"/>
  <c r="AF26"/>
  <c r="N13" i="2"/>
  <c r="J3" i="3"/>
  <c r="AC3"/>
  <c r="AC4"/>
  <c r="AC11" s="1"/>
  <c r="AB9"/>
  <c r="G13" i="2" s="1"/>
  <c r="C13"/>
  <c r="U12" i="3"/>
  <c r="AF11"/>
  <c r="L15" i="2" s="1"/>
  <c r="K15"/>
  <c r="K7" i="3"/>
  <c r="E3"/>
  <c r="AC8"/>
  <c r="AF44"/>
  <c r="K39"/>
  <c r="K27"/>
  <c r="AB13"/>
  <c r="G17" i="2" s="1"/>
  <c r="C17"/>
  <c r="K34" i="3"/>
  <c r="AC39"/>
  <c r="N15" i="2"/>
  <c r="O15" s="1"/>
  <c r="AF19" i="3"/>
  <c r="F3"/>
  <c r="K40"/>
  <c r="AF15"/>
  <c r="J15" i="2"/>
  <c r="K16" i="3"/>
  <c r="J16" i="2"/>
  <c r="O13"/>
  <c r="K17" i="3"/>
  <c r="K45"/>
  <c r="P3"/>
  <c r="AF25"/>
  <c r="AF35"/>
  <c r="K6"/>
  <c r="H3"/>
  <c r="N10" i="2"/>
  <c r="U9" i="3"/>
  <c r="S3"/>
  <c r="J10" i="2"/>
  <c r="K29" i="3"/>
  <c r="N12" i="2"/>
  <c r="K17"/>
  <c r="AF13" i="3"/>
  <c r="L17" i="2" s="1"/>
  <c r="AF30" i="3"/>
  <c r="AF16"/>
  <c r="AB11"/>
  <c r="G15" i="2" s="1"/>
  <c r="C15"/>
  <c r="AF43" i="3"/>
  <c r="K25"/>
  <c r="K8"/>
  <c r="AF24"/>
  <c r="U8"/>
  <c r="K30"/>
  <c r="K28"/>
  <c r="U11"/>
  <c r="AB10"/>
  <c r="G14" i="2" s="1"/>
  <c r="C14"/>
  <c r="K33" i="3"/>
  <c r="AF34"/>
  <c r="K18"/>
  <c r="I3"/>
  <c r="R3"/>
  <c r="K10" i="2"/>
  <c r="AF6" i="3"/>
  <c r="K15"/>
  <c r="AC35"/>
  <c r="N17" i="2"/>
  <c r="AC7" i="3"/>
  <c r="U13"/>
  <c r="O17" i="2"/>
  <c r="M3" i="3"/>
  <c r="AD3"/>
  <c r="M1"/>
  <c r="AD4"/>
  <c r="AD43" s="1"/>
  <c r="K12"/>
  <c r="K26"/>
  <c r="AB12"/>
  <c r="G16" i="2" s="1"/>
  <c r="C16"/>
  <c r="K35" i="3"/>
  <c r="AF40"/>
  <c r="AF8"/>
  <c r="L12" i="2" s="1"/>
  <c r="K12"/>
  <c r="C11"/>
  <c r="AB7" i="3"/>
  <c r="G11" i="2" s="1"/>
  <c r="J13"/>
  <c r="K13"/>
  <c r="AF9" i="3"/>
  <c r="L13" i="2" s="1"/>
  <c r="N11"/>
  <c r="Q11" s="1"/>
  <c r="O3" i="3"/>
  <c r="O10" i="2"/>
  <c r="AD29" i="3"/>
  <c r="K11"/>
  <c r="U10"/>
  <c r="K24"/>
  <c r="K13"/>
  <c r="AF39"/>
  <c r="C12" i="2"/>
  <c r="AB8" i="3"/>
  <c r="G12" i="2" s="1"/>
  <c r="AF10" i="3"/>
  <c r="L14" i="2" s="1"/>
  <c r="K14"/>
  <c r="K36" i="3"/>
  <c r="N16" i="2"/>
  <c r="Q16" s="1"/>
  <c r="N1" i="3"/>
  <c r="N3"/>
  <c r="AF36"/>
  <c r="K9"/>
  <c r="AF7"/>
  <c r="L11" i="2" s="1"/>
  <c r="K11"/>
  <c r="AF27" i="3"/>
  <c r="K41"/>
  <c r="U7"/>
  <c r="AC10"/>
  <c r="G1"/>
  <c r="H1" s="1"/>
  <c r="N14" i="2"/>
  <c r="Q14" s="1"/>
  <c r="AF17" i="3"/>
  <c r="AC30"/>
  <c r="AC43"/>
  <c r="AF33"/>
  <c r="AD7"/>
  <c r="J11" i="2"/>
  <c r="AC25" i="3"/>
  <c r="K16" i="2"/>
  <c r="AF12" i="3"/>
  <c r="L16" i="2" s="1"/>
  <c r="AD27" i="3"/>
  <c r="K44"/>
  <c r="AF41"/>
  <c r="AD12"/>
  <c r="Q35"/>
  <c r="Q19"/>
  <c r="Q45"/>
  <c r="Q34"/>
  <c r="Q30"/>
  <c r="Q8"/>
  <c r="Q16"/>
  <c r="Q26"/>
  <c r="Q36"/>
  <c r="Q24"/>
  <c r="Q25"/>
  <c r="Q10"/>
  <c r="Q28"/>
  <c r="Q29"/>
  <c r="Q44"/>
  <c r="Q18"/>
  <c r="Q33"/>
  <c r="Q43"/>
  <c r="Q9"/>
  <c r="Q39"/>
  <c r="Q11"/>
  <c r="Q6"/>
  <c r="Q27"/>
  <c r="Q15"/>
  <c r="Q13"/>
  <c r="Q7"/>
  <c r="Q41"/>
  <c r="Q12"/>
  <c r="Q17"/>
  <c r="Q40"/>
  <c r="AD11" l="1"/>
  <c r="AD41"/>
  <c r="AD26"/>
  <c r="AC9"/>
  <c r="AD44"/>
  <c r="AD25"/>
  <c r="AC27"/>
  <c r="AD17"/>
  <c r="O11" i="2"/>
  <c r="AD9" i="3"/>
  <c r="AC17"/>
  <c r="Q17" i="2"/>
  <c r="AD39" i="3"/>
  <c r="AD10"/>
  <c r="AD36"/>
  <c r="AD28"/>
  <c r="AD13"/>
  <c r="AD8"/>
  <c r="AD35"/>
  <c r="AD34"/>
  <c r="AD18"/>
  <c r="AD40"/>
  <c r="Q3"/>
  <c r="L10" i="2"/>
  <c r="AF3" i="3"/>
  <c r="AC31"/>
  <c r="AC23"/>
  <c r="AC37"/>
  <c r="AC22"/>
  <c r="AC42"/>
  <c r="AC14"/>
  <c r="AC21"/>
  <c r="AC38"/>
  <c r="AC5"/>
  <c r="AC32"/>
  <c r="AC20"/>
  <c r="U3"/>
  <c r="AD5"/>
  <c r="AD22"/>
  <c r="AD37"/>
  <c r="AD21"/>
  <c r="AD38"/>
  <c r="AD14"/>
  <c r="AD23"/>
  <c r="AD32"/>
  <c r="AD31"/>
  <c r="AD20"/>
  <c r="AD42"/>
  <c r="O14" i="2"/>
  <c r="Q12"/>
  <c r="AC29" i="3"/>
  <c r="AC41"/>
  <c r="AC15"/>
  <c r="AC24"/>
  <c r="V7"/>
  <c r="AC12"/>
  <c r="AC34"/>
  <c r="AC45"/>
  <c r="AD6"/>
  <c r="V11"/>
  <c r="AD24"/>
  <c r="AC40"/>
  <c r="AC18"/>
  <c r="A43" s="1"/>
  <c r="AD16"/>
  <c r="Q10" i="2"/>
  <c r="K3" i="3"/>
  <c r="AC44"/>
  <c r="AC16"/>
  <c r="AC28"/>
  <c r="AC13"/>
  <c r="AC33"/>
  <c r="AC36"/>
  <c r="Q15" i="2"/>
  <c r="AD15" i="3"/>
  <c r="AD45"/>
  <c r="AD19"/>
  <c r="AC6"/>
  <c r="AC19"/>
  <c r="Q13" i="2"/>
  <c r="AD33" i="3"/>
  <c r="AD30"/>
  <c r="AC26"/>
  <c r="O12" i="2"/>
  <c r="O16"/>
  <c r="M15" l="1"/>
  <c r="W11" i="3"/>
  <c r="M11" i="2"/>
  <c r="W7" i="3"/>
  <c r="V5"/>
  <c r="V14"/>
  <c r="V9"/>
  <c r="V13"/>
  <c r="V12"/>
  <c r="V8"/>
  <c r="V10"/>
  <c r="V6"/>
  <c r="M10" i="2" l="1"/>
  <c r="W6" i="3"/>
  <c r="M12" i="2"/>
  <c r="W8" i="3"/>
  <c r="M17" i="2"/>
  <c r="W13" i="3"/>
  <c r="M18" i="2"/>
  <c r="W14" i="3"/>
  <c r="D11" i="2"/>
  <c r="Y7" i="3"/>
  <c r="BD8"/>
  <c r="X7"/>
  <c r="H11" i="2" s="1"/>
  <c r="Y11" i="3"/>
  <c r="D15" i="2"/>
  <c r="BH8" i="3"/>
  <c r="X11"/>
  <c r="H15" i="2" s="1"/>
  <c r="M14"/>
  <c r="W10" i="3"/>
  <c r="M16" i="2"/>
  <c r="W12" i="3"/>
  <c r="M13" i="2"/>
  <c r="W9" i="3"/>
  <c r="W5"/>
  <c r="M9" i="2"/>
  <c r="X5" i="3" l="1"/>
  <c r="Y5"/>
  <c r="D9" i="2"/>
  <c r="BB8" i="3"/>
  <c r="E15" i="2"/>
  <c r="I15" s="1"/>
  <c r="Z11" i="3"/>
  <c r="AA11" s="1"/>
  <c r="F15" i="2" s="1"/>
  <c r="P15" s="1"/>
  <c r="J7"/>
  <c r="D6" s="1"/>
  <c r="L7"/>
  <c r="K7"/>
  <c r="BF8" i="3"/>
  <c r="Y9"/>
  <c r="D13" i="2"/>
  <c r="X9" i="3"/>
  <c r="H13" i="2" s="1"/>
  <c r="BI8" i="3"/>
  <c r="Y12"/>
  <c r="D16" i="2"/>
  <c r="X12" i="3"/>
  <c r="H16" i="2" s="1"/>
  <c r="D14"/>
  <c r="BG8" i="3"/>
  <c r="Y10"/>
  <c r="X10"/>
  <c r="H14" i="2" s="1"/>
  <c r="E11"/>
  <c r="I11" s="1"/>
  <c r="Z7" i="3"/>
  <c r="AA7" s="1"/>
  <c r="F11" i="2" s="1"/>
  <c r="P11" s="1"/>
  <c r="X14" i="3"/>
  <c r="H18" i="2" s="1"/>
  <c r="D18"/>
  <c r="BK8" i="3"/>
  <c r="Y14"/>
  <c r="D17" i="2"/>
  <c r="Y13" i="3"/>
  <c r="BJ8"/>
  <c r="X13"/>
  <c r="H17" i="2" s="1"/>
  <c r="BE8" i="3"/>
  <c r="Y8"/>
  <c r="D12" i="2"/>
  <c r="X8" i="3"/>
  <c r="H12" i="2" s="1"/>
  <c r="BC8" i="3"/>
  <c r="D10" i="2"/>
  <c r="Y6" i="3"/>
  <c r="X6"/>
  <c r="H10" i="2" s="1"/>
  <c r="BD48" i="3"/>
  <c r="BD17"/>
  <c r="BD57"/>
  <c r="BD22"/>
  <c r="BD47"/>
  <c r="BD42"/>
  <c r="BD24"/>
  <c r="BD56"/>
  <c r="BD16"/>
  <c r="BD30"/>
  <c r="BD33"/>
  <c r="BD14"/>
  <c r="BD38"/>
  <c r="BD41"/>
  <c r="BD50"/>
  <c r="BD46"/>
  <c r="BD36"/>
  <c r="BD35"/>
  <c r="BD11"/>
  <c r="BD58"/>
  <c r="BD45"/>
  <c r="BD39"/>
  <c r="BD40"/>
  <c r="BD53"/>
  <c r="BD21"/>
  <c r="BH20"/>
  <c r="BH15"/>
  <c r="BH42"/>
  <c r="BH27"/>
  <c r="BH35"/>
  <c r="BH48"/>
  <c r="BH36"/>
  <c r="BH59"/>
  <c r="BH38"/>
  <c r="BH11"/>
  <c r="BH12"/>
  <c r="BH25"/>
  <c r="BH41"/>
  <c r="BH50"/>
  <c r="BH49"/>
  <c r="BH22"/>
  <c r="BH57"/>
  <c r="BH45"/>
  <c r="BH16"/>
  <c r="BH37"/>
  <c r="BH14"/>
  <c r="BH30"/>
  <c r="BH34"/>
  <c r="BH39"/>
  <c r="BH46"/>
  <c r="BD44"/>
  <c r="BD54"/>
  <c r="BD15"/>
  <c r="BD27"/>
  <c r="BD52"/>
  <c r="BD31"/>
  <c r="BD10"/>
  <c r="BD20"/>
  <c r="BD18"/>
  <c r="BD25"/>
  <c r="BD32"/>
  <c r="BD49"/>
  <c r="BD59"/>
  <c r="BD19"/>
  <c r="BD51"/>
  <c r="BD43"/>
  <c r="BD55"/>
  <c r="BD13"/>
  <c r="BD37"/>
  <c r="BD29"/>
  <c r="BD28"/>
  <c r="BD26"/>
  <c r="BD34"/>
  <c r="BD12"/>
  <c r="BD23"/>
  <c r="BH40"/>
  <c r="BH26"/>
  <c r="BH18"/>
  <c r="BH52"/>
  <c r="BH44"/>
  <c r="BH47"/>
  <c r="BH54"/>
  <c r="BH55"/>
  <c r="BH53"/>
  <c r="BH58"/>
  <c r="BH23"/>
  <c r="BH32"/>
  <c r="BH51"/>
  <c r="BH43"/>
  <c r="BH17"/>
  <c r="BH28"/>
  <c r="BH31"/>
  <c r="BH19"/>
  <c r="BH24"/>
  <c r="BH21"/>
  <c r="BH33"/>
  <c r="BH10"/>
  <c r="BH29"/>
  <c r="BH56"/>
  <c r="BH13"/>
  <c r="BH1" l="1"/>
  <c r="BH6"/>
  <c r="BH7"/>
  <c r="BH2"/>
  <c r="BH4"/>
  <c r="BD1"/>
  <c r="BD4"/>
  <c r="BD6"/>
  <c r="BD2"/>
  <c r="BD7"/>
  <c r="BD5" s="1"/>
  <c r="E10" i="2"/>
  <c r="I10" s="1"/>
  <c r="Z6" i="3"/>
  <c r="AA6" s="1"/>
  <c r="F10" i="2" s="1"/>
  <c r="P10" s="1"/>
  <c r="E14"/>
  <c r="I14" s="1"/>
  <c r="Z10" i="3"/>
  <c r="AA10" s="1"/>
  <c r="F14" i="2" s="1"/>
  <c r="P14" s="1"/>
  <c r="E9"/>
  <c r="Z5" i="3"/>
  <c r="AA5" s="1"/>
  <c r="F9" i="2" s="1"/>
  <c r="P9" s="1"/>
  <c r="E12"/>
  <c r="I12" s="1"/>
  <c r="Z8" i="3"/>
  <c r="AA8" s="1"/>
  <c r="F12" i="2" s="1"/>
  <c r="P12" s="1"/>
  <c r="E17"/>
  <c r="I17" s="1"/>
  <c r="Z13" i="3"/>
  <c r="AA13" s="1"/>
  <c r="F17" i="2" s="1"/>
  <c r="P17" s="1"/>
  <c r="Z14" i="3"/>
  <c r="AA14" s="1"/>
  <c r="F18" i="2" s="1"/>
  <c r="P18" s="1"/>
  <c r="E18"/>
  <c r="I18" s="1"/>
  <c r="E16"/>
  <c r="I16" s="1"/>
  <c r="Z12" i="3"/>
  <c r="AA12" s="1"/>
  <c r="F16" i="2" s="1"/>
  <c r="P16" s="1"/>
  <c r="E13"/>
  <c r="I13" s="1"/>
  <c r="Z9" i="3"/>
  <c r="AA9" s="1"/>
  <c r="F13" i="2" s="1"/>
  <c r="P13" s="1"/>
  <c r="H9"/>
  <c r="X3" i="3"/>
  <c r="Y3" s="1"/>
  <c r="BC30"/>
  <c r="BC43"/>
  <c r="BC29"/>
  <c r="BC54"/>
  <c r="BC12"/>
  <c r="BC32"/>
  <c r="BC52"/>
  <c r="BC42"/>
  <c r="BC21"/>
  <c r="BC26"/>
  <c r="BC24"/>
  <c r="BC41"/>
  <c r="BC59"/>
  <c r="BC51"/>
  <c r="BC22"/>
  <c r="BC11"/>
  <c r="BC23"/>
  <c r="BC46"/>
  <c r="BC18"/>
  <c r="BC28"/>
  <c r="BC31"/>
  <c r="BC47"/>
  <c r="BC37"/>
  <c r="BC49"/>
  <c r="BC48"/>
  <c r="BE45"/>
  <c r="BE27"/>
  <c r="BE46"/>
  <c r="BE49"/>
  <c r="BE18"/>
  <c r="BE56"/>
  <c r="BE50"/>
  <c r="BE42"/>
  <c r="BE23"/>
  <c r="BE11"/>
  <c r="BE25"/>
  <c r="BE31"/>
  <c r="BE44"/>
  <c r="BE17"/>
  <c r="BE35"/>
  <c r="BE14"/>
  <c r="BE32"/>
  <c r="BE10"/>
  <c r="BE16"/>
  <c r="BE29"/>
  <c r="BE15"/>
  <c r="BE48"/>
  <c r="BE43"/>
  <c r="BE51"/>
  <c r="BE26"/>
  <c r="BJ45"/>
  <c r="BJ53"/>
  <c r="BJ26"/>
  <c r="BJ55"/>
  <c r="BJ36"/>
  <c r="BJ16"/>
  <c r="BJ49"/>
  <c r="BJ59"/>
  <c r="BJ19"/>
  <c r="BJ24"/>
  <c r="BJ11"/>
  <c r="BJ54"/>
  <c r="BJ12"/>
  <c r="BJ58"/>
  <c r="BJ27"/>
  <c r="BJ22"/>
  <c r="BJ34"/>
  <c r="BJ17"/>
  <c r="BJ42"/>
  <c r="BJ29"/>
  <c r="BJ57"/>
  <c r="BJ28"/>
  <c r="BJ20"/>
  <c r="BJ46"/>
  <c r="BJ35"/>
  <c r="BK21"/>
  <c r="BK44"/>
  <c r="BK43"/>
  <c r="BK15"/>
  <c r="BK51"/>
  <c r="BK20"/>
  <c r="BK13"/>
  <c r="BK22"/>
  <c r="BK17"/>
  <c r="BK14"/>
  <c r="BK59"/>
  <c r="BK45"/>
  <c r="BK33"/>
  <c r="BK56"/>
  <c r="BK35"/>
  <c r="BK34"/>
  <c r="BK28"/>
  <c r="BK46"/>
  <c r="BK36"/>
  <c r="BK18"/>
  <c r="BK16"/>
  <c r="BK53"/>
  <c r="BK42"/>
  <c r="BK39"/>
  <c r="BK55"/>
  <c r="BI53"/>
  <c r="BI27"/>
  <c r="BI56"/>
  <c r="BI26"/>
  <c r="BI29"/>
  <c r="BI10"/>
  <c r="BI59"/>
  <c r="BI15"/>
  <c r="BI34"/>
  <c r="BI38"/>
  <c r="BI31"/>
  <c r="BI33"/>
  <c r="BI13"/>
  <c r="BI50"/>
  <c r="BI23"/>
  <c r="BI20"/>
  <c r="BI39"/>
  <c r="BI14"/>
  <c r="BI52"/>
  <c r="BI32"/>
  <c r="BI42"/>
  <c r="BI12"/>
  <c r="BI58"/>
  <c r="BI44"/>
  <c r="BI35"/>
  <c r="BF26"/>
  <c r="BF51"/>
  <c r="BF25"/>
  <c r="BF37"/>
  <c r="BF23"/>
  <c r="BF41"/>
  <c r="BF36"/>
  <c r="BF38"/>
  <c r="BF29"/>
  <c r="BF50"/>
  <c r="BF43"/>
  <c r="BF47"/>
  <c r="BF13"/>
  <c r="BF57"/>
  <c r="BF55"/>
  <c r="BF48"/>
  <c r="BF17"/>
  <c r="BF45"/>
  <c r="BF15"/>
  <c r="BF49"/>
  <c r="BF33"/>
  <c r="BF59"/>
  <c r="BF42"/>
  <c r="BF34"/>
  <c r="BF30"/>
  <c r="BB58"/>
  <c r="BB13"/>
  <c r="BB19"/>
  <c r="BB14"/>
  <c r="BB16"/>
  <c r="BB59"/>
  <c r="BB28"/>
  <c r="BB21"/>
  <c r="BB12"/>
  <c r="BB54"/>
  <c r="BB45"/>
  <c r="BB46"/>
  <c r="BB43"/>
  <c r="BB38"/>
  <c r="BB10"/>
  <c r="BB35"/>
  <c r="BB37"/>
  <c r="BB51"/>
  <c r="BB22"/>
  <c r="BB50"/>
  <c r="BB15"/>
  <c r="BB30"/>
  <c r="BB49"/>
  <c r="BB24"/>
  <c r="BB39"/>
  <c r="BG15"/>
  <c r="BG31"/>
  <c r="BG10"/>
  <c r="BG21"/>
  <c r="BG12"/>
  <c r="BG59"/>
  <c r="BG32"/>
  <c r="BG25"/>
  <c r="BG54"/>
  <c r="BG14"/>
  <c r="BG39"/>
  <c r="BG51"/>
  <c r="BG46"/>
  <c r="BG58"/>
  <c r="BG33"/>
  <c r="BG11"/>
  <c r="BG36"/>
  <c r="BG55"/>
  <c r="BG16"/>
  <c r="BG40"/>
  <c r="BG17"/>
  <c r="BG19"/>
  <c r="BG34"/>
  <c r="BG49"/>
  <c r="BG41"/>
  <c r="BI17"/>
  <c r="BI54"/>
  <c r="BF53"/>
  <c r="BF10"/>
  <c r="BF14"/>
  <c r="BF12"/>
  <c r="BF44"/>
  <c r="BF22"/>
  <c r="BF39"/>
  <c r="BF46"/>
  <c r="BF32"/>
  <c r="BF52"/>
  <c r="BF16"/>
  <c r="BF40"/>
  <c r="BF28"/>
  <c r="BB18"/>
  <c r="BB26"/>
  <c r="BB57"/>
  <c r="BB56"/>
  <c r="BB42"/>
  <c r="BB40"/>
  <c r="BB44"/>
  <c r="BB36"/>
  <c r="BB23"/>
  <c r="BB55"/>
  <c r="BB47"/>
  <c r="BB25"/>
  <c r="BB52"/>
  <c r="BG13"/>
  <c r="BG24"/>
  <c r="BG45"/>
  <c r="BG56"/>
  <c r="BG22"/>
  <c r="BG38"/>
  <c r="BG52"/>
  <c r="BG57"/>
  <c r="BG35"/>
  <c r="BG26"/>
  <c r="BG28"/>
  <c r="BC40"/>
  <c r="BC20"/>
  <c r="BC35"/>
  <c r="BC39"/>
  <c r="BC56"/>
  <c r="BC13"/>
  <c r="BC19"/>
  <c r="BC34"/>
  <c r="BC33"/>
  <c r="BC16"/>
  <c r="BC15"/>
  <c r="BC25"/>
  <c r="BC17"/>
  <c r="BC44"/>
  <c r="BC57"/>
  <c r="BC50"/>
  <c r="BC53"/>
  <c r="BC55"/>
  <c r="BC10"/>
  <c r="BC14"/>
  <c r="BC27"/>
  <c r="BC58"/>
  <c r="BC45"/>
  <c r="BC36"/>
  <c r="BC38"/>
  <c r="BE40"/>
  <c r="BE21"/>
  <c r="BE22"/>
  <c r="BE53"/>
  <c r="BE19"/>
  <c r="BE37"/>
  <c r="BE54"/>
  <c r="BE13"/>
  <c r="BE59"/>
  <c r="BE57"/>
  <c r="BE24"/>
  <c r="BE55"/>
  <c r="BE41"/>
  <c r="BE52"/>
  <c r="BE28"/>
  <c r="BE12"/>
  <c r="BE30"/>
  <c r="BE20"/>
  <c r="BE34"/>
  <c r="BE58"/>
  <c r="BE39"/>
  <c r="BE36"/>
  <c r="BE47"/>
  <c r="BE38"/>
  <c r="BE33"/>
  <c r="BJ52"/>
  <c r="BJ31"/>
  <c r="BJ33"/>
  <c r="BJ18"/>
  <c r="BJ25"/>
  <c r="BJ32"/>
  <c r="BJ21"/>
  <c r="BJ13"/>
  <c r="BJ47"/>
  <c r="BJ10"/>
  <c r="BJ43"/>
  <c r="BJ30"/>
  <c r="BJ50"/>
  <c r="BJ56"/>
  <c r="BJ40"/>
  <c r="BJ39"/>
  <c r="BJ15"/>
  <c r="BJ48"/>
  <c r="BJ14"/>
  <c r="BJ37"/>
  <c r="BJ38"/>
  <c r="BJ51"/>
  <c r="BJ44"/>
  <c r="BJ23"/>
  <c r="BJ41"/>
  <c r="BK57"/>
  <c r="BK10"/>
  <c r="BK38"/>
  <c r="BK31"/>
  <c r="BK52"/>
  <c r="BK49"/>
  <c r="BK50"/>
  <c r="BK29"/>
  <c r="BK54"/>
  <c r="BK37"/>
  <c r="BK41"/>
  <c r="BK32"/>
  <c r="BK19"/>
  <c r="BK23"/>
  <c r="BK47"/>
  <c r="BK26"/>
  <c r="BK40"/>
  <c r="BK48"/>
  <c r="BK30"/>
  <c r="BK24"/>
  <c r="BK58"/>
  <c r="BK11"/>
  <c r="BK27"/>
  <c r="BK25"/>
  <c r="BK12"/>
  <c r="BI57"/>
  <c r="BI55"/>
  <c r="BI47"/>
  <c r="BI48"/>
  <c r="BI19"/>
  <c r="BI51"/>
  <c r="BI11"/>
  <c r="BI36"/>
  <c r="BI22"/>
  <c r="BI16"/>
  <c r="BI21"/>
  <c r="BI41"/>
  <c r="BI46"/>
  <c r="BI28"/>
  <c r="BI43"/>
  <c r="BI37"/>
  <c r="BI40"/>
  <c r="BI25"/>
  <c r="BI45"/>
  <c r="BI24"/>
  <c r="BI18"/>
  <c r="BI49"/>
  <c r="BI30"/>
  <c r="BF21"/>
  <c r="BF18"/>
  <c r="BF19"/>
  <c r="BF20"/>
  <c r="BF24"/>
  <c r="BF54"/>
  <c r="BF35"/>
  <c r="BF27"/>
  <c r="BF11"/>
  <c r="BF31"/>
  <c r="BF56"/>
  <c r="BF58"/>
  <c r="BB20"/>
  <c r="BB11"/>
  <c r="BB32"/>
  <c r="BB17"/>
  <c r="BB29"/>
  <c r="BB53"/>
  <c r="BB41"/>
  <c r="BB48"/>
  <c r="BB33"/>
  <c r="BB27"/>
  <c r="BB31"/>
  <c r="BB34"/>
  <c r="BG42"/>
  <c r="BG23"/>
  <c r="BG44"/>
  <c r="BG18"/>
  <c r="BG29"/>
  <c r="BG48"/>
  <c r="BG47"/>
  <c r="BG37"/>
  <c r="BG53"/>
  <c r="BG20"/>
  <c r="BG27"/>
  <c r="BG30"/>
  <c r="BG43"/>
  <c r="BG50"/>
  <c r="BH5" l="1"/>
  <c r="BG1"/>
  <c r="AY34"/>
  <c r="AY31"/>
  <c r="AY27"/>
  <c r="AY33"/>
  <c r="AY48"/>
  <c r="AY41"/>
  <c r="AY53"/>
  <c r="AY29"/>
  <c r="BB1"/>
  <c r="AY17"/>
  <c r="AY32"/>
  <c r="AY11"/>
  <c r="AY20"/>
  <c r="BK1"/>
  <c r="BK4"/>
  <c r="BK2"/>
  <c r="BK7"/>
  <c r="BK6"/>
  <c r="BJ4"/>
  <c r="BJ6"/>
  <c r="BJ2"/>
  <c r="BJ7"/>
  <c r="BJ5" s="1"/>
  <c r="BC2"/>
  <c r="BC6"/>
  <c r="BC4"/>
  <c r="BC7"/>
  <c r="BC5" s="1"/>
  <c r="AY52"/>
  <c r="AY25"/>
  <c r="AY47"/>
  <c r="AY55"/>
  <c r="AY23"/>
  <c r="AY36"/>
  <c r="AY44"/>
  <c r="AY40"/>
  <c r="AY42"/>
  <c r="AY56"/>
  <c r="AY57"/>
  <c r="AY26"/>
  <c r="AY18"/>
  <c r="BF2"/>
  <c r="BF7"/>
  <c r="BF4"/>
  <c r="BF6"/>
  <c r="BG2"/>
  <c r="BG4"/>
  <c r="BG7"/>
  <c r="BG5" s="1"/>
  <c r="BG6"/>
  <c r="AY39"/>
  <c r="AY24"/>
  <c r="AY49"/>
  <c r="AY30"/>
  <c r="AY15"/>
  <c r="AY50"/>
  <c r="AY22"/>
  <c r="AY51"/>
  <c r="AY37"/>
  <c r="AY35"/>
  <c r="BB2"/>
  <c r="BB4"/>
  <c r="BB6"/>
  <c r="BB7"/>
  <c r="AY10"/>
  <c r="AY38"/>
  <c r="AY43"/>
  <c r="AY46"/>
  <c r="AY45"/>
  <c r="AY54"/>
  <c r="AY12"/>
  <c r="AY21"/>
  <c r="AY28"/>
  <c r="AY59"/>
  <c r="AY16"/>
  <c r="AY14"/>
  <c r="AY19"/>
  <c r="AY13"/>
  <c r="AY58"/>
  <c r="BF1"/>
  <c r="BI6"/>
  <c r="BI7"/>
  <c r="BI2"/>
  <c r="BI4"/>
  <c r="BI1"/>
  <c r="BJ1"/>
  <c r="BE1"/>
  <c r="BE7"/>
  <c r="BE6"/>
  <c r="BE2"/>
  <c r="BE4"/>
  <c r="BC1"/>
  <c r="C4" i="2"/>
  <c r="D4" s="1"/>
  <c r="H7"/>
  <c r="I9"/>
  <c r="E7"/>
  <c r="C3" l="1"/>
  <c r="I7"/>
  <c r="AX51" i="3"/>
  <c r="AX15"/>
  <c r="AX58"/>
  <c r="AX43"/>
  <c r="AZ2"/>
  <c r="AX27"/>
  <c r="AX10"/>
  <c r="AW10" s="1"/>
  <c r="AV10" s="1"/>
  <c r="AX42"/>
  <c r="AX21"/>
  <c r="AX47"/>
  <c r="AX56"/>
  <c r="AX33"/>
  <c r="BA3"/>
  <c r="AX40"/>
  <c r="AX50"/>
  <c r="AX28"/>
  <c r="AX46"/>
  <c r="AX26"/>
  <c r="AX30"/>
  <c r="AX29"/>
  <c r="AX59"/>
  <c r="AX12"/>
  <c r="AX13"/>
  <c r="AX37"/>
  <c r="AX52"/>
  <c r="AX53"/>
  <c r="AX38"/>
  <c r="AX34"/>
  <c r="AX49"/>
  <c r="AX48"/>
  <c r="AX22"/>
  <c r="AX44"/>
  <c r="AZ3"/>
  <c r="AX17"/>
  <c r="AX23"/>
  <c r="AY6"/>
  <c r="AX20"/>
  <c r="AX55"/>
  <c r="AX35"/>
  <c r="AX41"/>
  <c r="AX39"/>
  <c r="AX45"/>
  <c r="AX11"/>
  <c r="AW11" s="1"/>
  <c r="AV11" s="1"/>
  <c r="AX24"/>
  <c r="AX16"/>
  <c r="AX18"/>
  <c r="AX32"/>
  <c r="AY7"/>
  <c r="AY5" s="1"/>
  <c r="AX19"/>
  <c r="AX54"/>
  <c r="AX57"/>
  <c r="AX14"/>
  <c r="AX31"/>
  <c r="AX36"/>
  <c r="AX25"/>
  <c r="BA2"/>
  <c r="BA1" s="1"/>
  <c r="AZ4" s="1"/>
  <c r="BE5"/>
  <c r="BI5"/>
  <c r="BB5"/>
  <c r="BL4"/>
  <c r="BF5"/>
  <c r="BK5"/>
  <c r="BL1"/>
  <c r="C5" i="2" l="1"/>
  <c r="C6" s="1"/>
  <c r="D3"/>
  <c r="AX7" i="3"/>
  <c r="AW12"/>
  <c r="AV12" s="1"/>
  <c r="AW13" l="1"/>
  <c r="AV13" l="1"/>
  <c r="AW14"/>
  <c r="AV14" l="1"/>
  <c r="AW15"/>
  <c r="AV15" l="1"/>
  <c r="AW16"/>
  <c r="AV16" l="1"/>
  <c r="AW17"/>
  <c r="AV17" l="1"/>
  <c r="AW18"/>
  <c r="AV18" l="1"/>
  <c r="AW19"/>
  <c r="AV19" l="1"/>
  <c r="AW20"/>
  <c r="AV20" l="1"/>
  <c r="AW21"/>
  <c r="AV21" l="1"/>
  <c r="AW22"/>
  <c r="AV22" l="1"/>
  <c r="AW23"/>
  <c r="AV23" l="1"/>
  <c r="AW24"/>
  <c r="AV24" l="1"/>
  <c r="AW25"/>
  <c r="AV25" l="1"/>
  <c r="AW26"/>
  <c r="AV26" l="1"/>
  <c r="AW27"/>
  <c r="AV27" l="1"/>
  <c r="AW28"/>
  <c r="AV28" l="1"/>
  <c r="AW29"/>
  <c r="AV29" l="1"/>
  <c r="AV7" s="1"/>
  <c r="AW30"/>
  <c r="AV30" l="1"/>
  <c r="AW31"/>
  <c r="AV31" l="1"/>
  <c r="AW32"/>
  <c r="AV32" l="1"/>
  <c r="AW33"/>
  <c r="AV33" l="1"/>
  <c r="AW34"/>
  <c r="AV34" l="1"/>
  <c r="AW35"/>
  <c r="AV35" l="1"/>
  <c r="AW36"/>
  <c r="AV36" l="1"/>
  <c r="AW37"/>
  <c r="AV37" l="1"/>
  <c r="AW38"/>
  <c r="AV38" l="1"/>
  <c r="AW39"/>
  <c r="AV39" l="1"/>
  <c r="AW40"/>
  <c r="AV40" l="1"/>
  <c r="AW41"/>
  <c r="AV41" l="1"/>
  <c r="AW42"/>
  <c r="AV42" l="1"/>
  <c r="AW43"/>
  <c r="AV43" l="1"/>
  <c r="AW44"/>
  <c r="AV44" l="1"/>
  <c r="AW45"/>
  <c r="AV45" l="1"/>
  <c r="AW46"/>
  <c r="AV46" l="1"/>
  <c r="AW47"/>
  <c r="AV47" l="1"/>
  <c r="AW48"/>
  <c r="AV48" l="1"/>
  <c r="AW49"/>
  <c r="AV49" l="1"/>
  <c r="AW50"/>
  <c r="AV50" l="1"/>
  <c r="AW51"/>
  <c r="AV51" l="1"/>
  <c r="AW52"/>
  <c r="AV52" l="1"/>
  <c r="AW53"/>
  <c r="AV53" l="1"/>
  <c r="AW54"/>
  <c r="AV54" l="1"/>
  <c r="AW55"/>
  <c r="AV55" l="1"/>
  <c r="AW56"/>
  <c r="AV56" l="1"/>
  <c r="AW57"/>
  <c r="AV57" l="1"/>
  <c r="AW58"/>
  <c r="AV58" l="1"/>
  <c r="AW59"/>
  <c r="AV59" s="1"/>
  <c r="AV6" s="1"/>
  <c r="AV5" s="1"/>
</calcChain>
</file>

<file path=xl/comments1.xml><?xml version="1.0" encoding="utf-8"?>
<comments xmlns="http://schemas.openxmlformats.org/spreadsheetml/2006/main">
  <authors>
    <author>Lu, Zimin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yesterdays close</t>
        </r>
      </text>
    </comment>
  </commentList>
</comments>
</file>

<file path=xl/comments2.xml><?xml version="1.0" encoding="utf-8"?>
<comments xmlns="http://schemas.openxmlformats.org/spreadsheetml/2006/main">
  <authors>
    <author>Lu, Zimin</author>
  </authors>
  <commentList>
    <comment ref="BA1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WL ratio</t>
        </r>
      </text>
    </comment>
    <comment ref="AZ2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Wining Prob</t>
        </r>
      </text>
    </comment>
    <comment ref="AZ4" authorId="0">
      <text>
        <r>
          <rPr>
            <b/>
            <sz val="9"/>
            <color indexed="81"/>
            <rFont val="Tahoma"/>
            <family val="2"/>
          </rPr>
          <t xml:space="preserve">Lu, Zimin:
</t>
        </r>
        <r>
          <rPr>
            <sz val="9"/>
            <color indexed="81"/>
            <rFont val="Tahoma"/>
            <family val="2"/>
          </rPr>
          <t xml:space="preserve">Bet Size
</t>
        </r>
      </text>
    </comment>
    <comment ref="AY5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Port Sharpe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AY6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Port PnL Stdev
</t>
        </r>
      </text>
    </comment>
    <comment ref="AY7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Avg Port PnL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Lu, Zimin:</t>
        </r>
        <r>
          <rPr>
            <sz val="9"/>
            <color indexed="81"/>
            <rFont val="Tahoma"/>
            <family val="2"/>
          </rPr>
          <t xml:space="preserve">
long only</t>
        </r>
      </text>
    </comment>
  </commentList>
</comments>
</file>

<file path=xl/sharedStrings.xml><?xml version="1.0" encoding="utf-8"?>
<sst xmlns="http://schemas.openxmlformats.org/spreadsheetml/2006/main" count="761" uniqueCount="105">
  <si>
    <t>rr</t>
  </si>
  <si>
    <t>rf</t>
  </si>
  <si>
    <t>fr</t>
  </si>
  <si>
    <t>ff</t>
  </si>
  <si>
    <t>Date</t>
  </si>
  <si>
    <t>Close</t>
  </si>
  <si>
    <t>Volume</t>
  </si>
  <si>
    <t>DD</t>
  </si>
  <si>
    <t>DDD</t>
  </si>
  <si>
    <t>Spr</t>
  </si>
  <si>
    <t>Svol</t>
  </si>
  <si>
    <t>State</t>
  </si>
  <si>
    <t>position</t>
  </si>
  <si>
    <t>pnl</t>
  </si>
  <si>
    <t>cpnl</t>
  </si>
  <si>
    <t>pEventDay</t>
  </si>
  <si>
    <t>vEventDays</t>
  </si>
  <si>
    <t>98% VaR</t>
  </si>
  <si>
    <t>Alpha Selection</t>
  </si>
  <si>
    <t>Port Construction</t>
  </si>
  <si>
    <t>Risk Management</t>
  </si>
  <si>
    <t>past</t>
  </si>
  <si>
    <t>future</t>
  </si>
  <si>
    <t>Each Friday</t>
  </si>
  <si>
    <t>RK</t>
  </si>
  <si>
    <t>Symbol</t>
  </si>
  <si>
    <t>Position</t>
  </si>
  <si>
    <t>Price</t>
  </si>
  <si>
    <t>Ret</t>
  </si>
  <si>
    <t>Long</t>
  </si>
  <si>
    <t>Strength</t>
  </si>
  <si>
    <t>Alpha</t>
  </si>
  <si>
    <t>Sharpe</t>
  </si>
  <si>
    <t>Sharpe_out</t>
  </si>
  <si>
    <t>SL_out</t>
  </si>
  <si>
    <t>P5</t>
  </si>
  <si>
    <t>P92</t>
  </si>
  <si>
    <t>WL ratio</t>
  </si>
  <si>
    <t>Wprob</t>
  </si>
  <si>
    <t>Volat</t>
  </si>
  <si>
    <t>Vola^-1</t>
  </si>
  <si>
    <t>Weight</t>
  </si>
  <si>
    <t>Shares</t>
  </si>
  <si>
    <t>Risk</t>
  </si>
  <si>
    <t>Value</t>
  </si>
  <si>
    <t>Stop</t>
  </si>
  <si>
    <t>Stop %</t>
  </si>
  <si>
    <t>Exit%</t>
  </si>
  <si>
    <t>Kelly%</t>
  </si>
  <si>
    <t>fb</t>
  </si>
  <si>
    <t>AAPL</t>
  </si>
  <si>
    <t>Stdev PnL</t>
  </si>
  <si>
    <t>iwm</t>
  </si>
  <si>
    <t>Avg PnL</t>
  </si>
  <si>
    <t>yhoo</t>
  </si>
  <si>
    <t>wlk</t>
  </si>
  <si>
    <t>Watermark</t>
  </si>
  <si>
    <t>Cpnl</t>
  </si>
  <si>
    <t>PnL</t>
  </si>
  <si>
    <t>tlt</t>
  </si>
  <si>
    <t>BP</t>
  </si>
  <si>
    <t>lvs</t>
  </si>
  <si>
    <t>CVX</t>
  </si>
  <si>
    <t>PFE</t>
  </si>
  <si>
    <t>cvs</t>
  </si>
  <si>
    <t>lmt</t>
  </si>
  <si>
    <t>dia</t>
  </si>
  <si>
    <t>sbux</t>
  </si>
  <si>
    <t>qqq</t>
  </si>
  <si>
    <t>dish</t>
  </si>
  <si>
    <t>pcln</t>
  </si>
  <si>
    <t>azo</t>
  </si>
  <si>
    <t>ddd</t>
  </si>
  <si>
    <t>spy</t>
  </si>
  <si>
    <t>txn</t>
  </si>
  <si>
    <t>PM</t>
  </si>
  <si>
    <t>amzn</t>
  </si>
  <si>
    <t>XIV</t>
  </si>
  <si>
    <t>gld</t>
  </si>
  <si>
    <t>WFC</t>
  </si>
  <si>
    <t>kmb</t>
  </si>
  <si>
    <t>AXP</t>
  </si>
  <si>
    <t>lnkd</t>
  </si>
  <si>
    <t>googl</t>
  </si>
  <si>
    <t>Expected W</t>
  </si>
  <si>
    <t>Expected L</t>
  </si>
  <si>
    <t>Breakeven P</t>
  </si>
  <si>
    <t>Profit</t>
  </si>
  <si>
    <t>Allocation</t>
  </si>
  <si>
    <t>kors</t>
  </si>
  <si>
    <t>%pED</t>
  </si>
  <si>
    <t>%vED</t>
  </si>
  <si>
    <t>fslr</t>
  </si>
  <si>
    <t>tsla</t>
  </si>
  <si>
    <t>p%</t>
  </si>
  <si>
    <t>v%</t>
  </si>
  <si>
    <t>jnj</t>
  </si>
  <si>
    <t>low</t>
  </si>
  <si>
    <t>hd</t>
  </si>
  <si>
    <t>rost</t>
  </si>
  <si>
    <t>IC</t>
  </si>
  <si>
    <t>fex</t>
  </si>
  <si>
    <t>ko</t>
  </si>
  <si>
    <t>qihu</t>
  </si>
  <si>
    <t>cop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</si>
</sst>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0" borderId="1" xfId="0" applyBorder="1" applyAlignment="1">
      <alignment horizontal="center"/>
    </xf>
    <xf numFmtId="9" fontId="0" fillId="0" borderId="0" xfId="3" applyFont="1"/>
    <xf numFmtId="10" fontId="0" fillId="0" borderId="0" xfId="3" applyNumberFormat="1" applyFont="1"/>
    <xf numFmtId="0" fontId="2" fillId="8" borderId="0" xfId="0" applyFont="1" applyFill="1"/>
    <xf numFmtId="164" fontId="0" fillId="0" borderId="0" xfId="3" applyNumberFormat="1" applyFont="1"/>
    <xf numFmtId="0" fontId="0" fillId="9" borderId="2" xfId="0" applyFill="1" applyBorder="1"/>
    <xf numFmtId="165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43" fontId="0" fillId="0" borderId="0" xfId="0" applyNumberFormat="1"/>
    <xf numFmtId="0" fontId="4" fillId="0" borderId="0" xfId="0" applyFont="1" applyBorder="1" applyAlignment="1"/>
    <xf numFmtId="0" fontId="0" fillId="0" borderId="0" xfId="0" applyBorder="1"/>
    <xf numFmtId="0" fontId="0" fillId="7" borderId="2" xfId="0" applyFont="1" applyFill="1" applyBorder="1" applyAlignment="1">
      <alignment horizontal="center"/>
    </xf>
    <xf numFmtId="9" fontId="0" fillId="7" borderId="2" xfId="0" applyNumberFormat="1" applyFont="1" applyFill="1" applyBorder="1"/>
    <xf numFmtId="9" fontId="0" fillId="7" borderId="6" xfId="0" applyNumberFormat="1" applyFont="1" applyFill="1" applyBorder="1"/>
    <xf numFmtId="43" fontId="0" fillId="7" borderId="6" xfId="1" applyFont="1" applyFill="1" applyBorder="1"/>
    <xf numFmtId="10" fontId="0" fillId="7" borderId="6" xfId="3" applyNumberFormat="1" applyFont="1" applyFill="1" applyBorder="1"/>
    <xf numFmtId="164" fontId="0" fillId="7" borderId="7" xfId="3" applyNumberFormat="1" applyFont="1" applyFill="1" applyBorder="1"/>
    <xf numFmtId="10" fontId="0" fillId="7" borderId="7" xfId="3" applyNumberFormat="1" applyFont="1" applyFill="1" applyBorder="1"/>
    <xf numFmtId="2" fontId="0" fillId="2" borderId="6" xfId="0" applyNumberFormat="1" applyFill="1" applyBorder="1"/>
    <xf numFmtId="0" fontId="0" fillId="2" borderId="2" xfId="0" applyFill="1" applyBorder="1"/>
    <xf numFmtId="0" fontId="0" fillId="2" borderId="6" xfId="0" applyFill="1" applyBorder="1"/>
    <xf numFmtId="10" fontId="0" fillId="9" borderId="0" xfId="3" applyNumberFormat="1" applyFont="1" applyFill="1" applyBorder="1"/>
    <xf numFmtId="0" fontId="0" fillId="9" borderId="0" xfId="0" applyFill="1" applyBorder="1"/>
    <xf numFmtId="0" fontId="0" fillId="9" borderId="9" xfId="0" applyFill="1" applyBorder="1"/>
    <xf numFmtId="2" fontId="0" fillId="0" borderId="0" xfId="0" applyNumberFormat="1"/>
    <xf numFmtId="0" fontId="0" fillId="10" borderId="1" xfId="0" applyFill="1" applyBorder="1"/>
    <xf numFmtId="0" fontId="0" fillId="8" borderId="2" xfId="0" applyFont="1" applyFill="1" applyBorder="1"/>
    <xf numFmtId="0" fontId="0" fillId="8" borderId="6" xfId="0" applyFont="1" applyFill="1" applyBorder="1"/>
    <xf numFmtId="0" fontId="0" fillId="8" borderId="7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8" borderId="12" xfId="0" applyFont="1" applyFill="1" applyBorder="1"/>
    <xf numFmtId="0" fontId="0" fillId="8" borderId="8" xfId="0" applyFont="1" applyFill="1" applyBorder="1"/>
    <xf numFmtId="0" fontId="0" fillId="8" borderId="0" xfId="0" applyFont="1" applyFill="1" applyBorder="1"/>
    <xf numFmtId="0" fontId="0" fillId="8" borderId="9" xfId="0" applyFont="1" applyFill="1" applyBorder="1"/>
    <xf numFmtId="2" fontId="0" fillId="0" borderId="0" xfId="0" applyNumberFormat="1" applyFill="1" applyBorder="1"/>
    <xf numFmtId="9" fontId="2" fillId="0" borderId="0" xfId="3" applyFont="1"/>
    <xf numFmtId="0" fontId="0" fillId="0" borderId="10" xfId="0" applyBorder="1"/>
    <xf numFmtId="165" fontId="0" fillId="0" borderId="10" xfId="0" applyNumberFormat="1" applyBorder="1"/>
    <xf numFmtId="9" fontId="0" fillId="0" borderId="8" xfId="0" applyNumberFormat="1" applyBorder="1"/>
    <xf numFmtId="0" fontId="0" fillId="0" borderId="8" xfId="0" applyFont="1" applyBorder="1" applyAlignment="1">
      <alignment horizontal="center"/>
    </xf>
    <xf numFmtId="9" fontId="1" fillId="0" borderId="8" xfId="3" applyFont="1" applyBorder="1" applyAlignment="1">
      <alignment horizontal="center"/>
    </xf>
    <xf numFmtId="9" fontId="1" fillId="0" borderId="0" xfId="3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0" xfId="3" applyNumberFormat="1" applyFont="1" applyBorder="1"/>
    <xf numFmtId="9" fontId="1" fillId="0" borderId="0" xfId="3" applyFont="1" applyBorder="1"/>
    <xf numFmtId="2" fontId="1" fillId="10" borderId="0" xfId="0" applyNumberFormat="1" applyFont="1" applyFill="1" applyBorder="1" applyAlignment="1">
      <alignment horizontal="center"/>
    </xf>
    <xf numFmtId="2" fontId="1" fillId="11" borderId="0" xfId="0" applyNumberFormat="1" applyFont="1" applyFill="1" applyBorder="1" applyAlignment="1">
      <alignment horizontal="center"/>
    </xf>
    <xf numFmtId="10" fontId="1" fillId="0" borderId="0" xfId="3" applyNumberFormat="1" applyFont="1" applyBorder="1"/>
    <xf numFmtId="164" fontId="1" fillId="10" borderId="0" xfId="3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9" xfId="3" applyNumberFormat="1" applyFont="1" applyBorder="1"/>
    <xf numFmtId="2" fontId="0" fillId="0" borderId="0" xfId="0" applyNumberFormat="1" applyBorder="1"/>
    <xf numFmtId="9" fontId="0" fillId="0" borderId="0" xfId="3" applyNumberFormat="1" applyFont="1" applyBorder="1"/>
    <xf numFmtId="1" fontId="0" fillId="0" borderId="0" xfId="0" applyNumberFormat="1" applyBorder="1"/>
    <xf numFmtId="1" fontId="0" fillId="0" borderId="8" xfId="0" applyNumberFormat="1" applyBorder="1"/>
    <xf numFmtId="165" fontId="0" fillId="0" borderId="0" xfId="1" applyNumberFormat="1" applyFont="1" applyBorder="1" applyAlignment="1">
      <alignment horizontal="center"/>
    </xf>
    <xf numFmtId="10" fontId="0" fillId="0" borderId="0" xfId="3" applyNumberFormat="1" applyFont="1" applyBorder="1"/>
    <xf numFmtId="10" fontId="0" fillId="0" borderId="9" xfId="1" applyNumberFormat="1" applyFont="1" applyBorder="1"/>
    <xf numFmtId="9" fontId="0" fillId="0" borderId="0" xfId="3" applyNumberFormat="1" applyFont="1"/>
    <xf numFmtId="2" fontId="2" fillId="0" borderId="0" xfId="0" applyNumberFormat="1" applyFont="1"/>
    <xf numFmtId="0" fontId="0" fillId="0" borderId="0" xfId="0" applyFont="1" applyBorder="1" applyAlignment="1">
      <alignment horizontal="center"/>
    </xf>
    <xf numFmtId="9" fontId="0" fillId="0" borderId="8" xfId="3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9" fontId="0" fillId="0" borderId="0" xfId="3" applyFont="1" applyBorder="1"/>
    <xf numFmtId="2" fontId="0" fillId="10" borderId="0" xfId="0" applyNumberFormat="1" applyFont="1" applyFill="1" applyBorder="1" applyAlignment="1">
      <alignment horizontal="center"/>
    </xf>
    <xf numFmtId="2" fontId="0" fillId="11" borderId="0" xfId="0" applyNumberFormat="1" applyFont="1" applyFill="1" applyBorder="1" applyAlignment="1">
      <alignment horizontal="center"/>
    </xf>
    <xf numFmtId="164" fontId="0" fillId="0" borderId="0" xfId="3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10" borderId="0" xfId="3" applyNumberFormat="1" applyFont="1" applyFill="1" applyBorder="1" applyAlignment="1">
      <alignment horizontal="center"/>
    </xf>
    <xf numFmtId="164" fontId="0" fillId="0" borderId="9" xfId="3" applyNumberFormat="1" applyFont="1" applyBorder="1"/>
    <xf numFmtId="2" fontId="0" fillId="0" borderId="0" xfId="0" applyNumberFormat="1" applyAlignment="1"/>
    <xf numFmtId="0" fontId="0" fillId="5" borderId="0" xfId="0" applyFont="1" applyFill="1" applyBorder="1" applyAlignment="1">
      <alignment horizontal="center"/>
    </xf>
    <xf numFmtId="165" fontId="0" fillId="0" borderId="0" xfId="1" applyNumberFormat="1" applyFont="1"/>
    <xf numFmtId="44" fontId="0" fillId="0" borderId="0" xfId="2" applyFont="1"/>
    <xf numFmtId="0" fontId="0" fillId="0" borderId="0" xfId="0" applyFont="1" applyFill="1" applyBorder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43" fontId="0" fillId="0" borderId="0" xfId="1" applyFont="1"/>
    <xf numFmtId="0" fontId="0" fillId="13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2" fontId="0" fillId="0" borderId="12" xfId="0" applyNumberFormat="1" applyBorder="1"/>
    <xf numFmtId="9" fontId="0" fillId="0" borderId="12" xfId="3" applyNumberFormat="1" applyFont="1" applyBorder="1"/>
    <xf numFmtId="1" fontId="0" fillId="0" borderId="12" xfId="0" applyNumberFormat="1" applyBorder="1"/>
    <xf numFmtId="1" fontId="0" fillId="0" borderId="11" xfId="0" applyNumberFormat="1" applyBorder="1"/>
    <xf numFmtId="165" fontId="0" fillId="0" borderId="12" xfId="1" applyNumberFormat="1" applyFont="1" applyBorder="1" applyAlignment="1">
      <alignment horizontal="center"/>
    </xf>
    <xf numFmtId="10" fontId="0" fillId="0" borderId="12" xfId="3" applyNumberFormat="1" applyFont="1" applyBorder="1"/>
    <xf numFmtId="10" fontId="0" fillId="0" borderId="13" xfId="1" applyNumberFormat="1" applyFont="1" applyBorder="1"/>
    <xf numFmtId="9" fontId="0" fillId="0" borderId="0" xfId="3" applyFont="1" applyFill="1" applyBorder="1" applyAlignment="1">
      <alignment horizontal="center"/>
    </xf>
    <xf numFmtId="9" fontId="0" fillId="0" borderId="0" xfId="3" applyNumberFormat="1" applyFont="1" applyFill="1" applyBorder="1"/>
    <xf numFmtId="9" fontId="0" fillId="0" borderId="0" xfId="3" applyFont="1" applyFill="1" applyBorder="1"/>
    <xf numFmtId="10" fontId="0" fillId="0" borderId="0" xfId="3" applyNumberFormat="1" applyFont="1" applyFill="1" applyBorder="1"/>
    <xf numFmtId="164" fontId="0" fillId="0" borderId="0" xfId="3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9" fontId="0" fillId="10" borderId="0" xfId="3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9" fontId="0" fillId="10" borderId="0" xfId="3" applyNumberFormat="1" applyFont="1" applyFill="1" applyBorder="1"/>
    <xf numFmtId="9" fontId="0" fillId="10" borderId="0" xfId="3" applyFont="1" applyFill="1" applyBorder="1"/>
    <xf numFmtId="10" fontId="0" fillId="10" borderId="0" xfId="3" applyNumberFormat="1" applyFont="1" applyFill="1" applyBorder="1"/>
    <xf numFmtId="0" fontId="3" fillId="16" borderId="1" xfId="0" applyFont="1" applyFill="1" applyBorder="1"/>
    <xf numFmtId="1" fontId="7" fillId="0" borderId="1" xfId="0" applyNumberFormat="1" applyFont="1" applyBorder="1"/>
    <xf numFmtId="10" fontId="7" fillId="0" borderId="1" xfId="3" applyNumberFormat="1" applyFont="1" applyBorder="1"/>
    <xf numFmtId="164" fontId="7" fillId="0" borderId="1" xfId="3" applyNumberFormat="1" applyFont="1" applyBorder="1"/>
    <xf numFmtId="0" fontId="7" fillId="0" borderId="1" xfId="0" applyFont="1" applyBorder="1"/>
    <xf numFmtId="9" fontId="7" fillId="0" borderId="1" xfId="3" applyFont="1" applyBorder="1"/>
    <xf numFmtId="164" fontId="7" fillId="0" borderId="1" xfId="0" applyNumberFormat="1" applyFont="1" applyBorder="1"/>
    <xf numFmtId="1" fontId="4" fillId="0" borderId="0" xfId="0" applyNumberFormat="1" applyFont="1"/>
    <xf numFmtId="164" fontId="4" fillId="0" borderId="0" xfId="3" applyNumberFormat="1" applyFont="1"/>
    <xf numFmtId="2" fontId="4" fillId="0" borderId="0" xfId="0" applyNumberFormat="1" applyFont="1"/>
    <xf numFmtId="0" fontId="0" fillId="16" borderId="0" xfId="0" applyFont="1" applyFill="1"/>
    <xf numFmtId="0" fontId="0" fillId="17" borderId="0" xfId="0" applyFill="1"/>
    <xf numFmtId="0" fontId="8" fillId="0" borderId="1" xfId="0" applyFont="1" applyBorder="1"/>
    <xf numFmtId="0" fontId="8" fillId="14" borderId="1" xfId="0" applyFont="1" applyFill="1" applyBorder="1"/>
    <xf numFmtId="1" fontId="8" fillId="14" borderId="1" xfId="0" applyNumberFormat="1" applyFont="1" applyFill="1" applyBorder="1"/>
    <xf numFmtId="1" fontId="8" fillId="0" borderId="1" xfId="0" applyNumberFormat="1" applyFont="1" applyBorder="1"/>
    <xf numFmtId="10" fontId="8" fillId="0" borderId="1" xfId="3" applyNumberFormat="1" applyFont="1" applyBorder="1"/>
    <xf numFmtId="10" fontId="8" fillId="0" borderId="1" xfId="0" applyNumberFormat="1" applyFont="1" applyBorder="1"/>
    <xf numFmtId="9" fontId="8" fillId="0" borderId="1" xfId="3" applyFont="1" applyBorder="1"/>
    <xf numFmtId="2" fontId="8" fillId="0" borderId="1" xfId="0" applyNumberFormat="1" applyFont="1" applyBorder="1"/>
    <xf numFmtId="9" fontId="8" fillId="0" borderId="1" xfId="0" applyNumberFormat="1" applyFont="1" applyBorder="1"/>
    <xf numFmtId="0" fontId="0" fillId="15" borderId="0" xfId="0" applyFill="1"/>
    <xf numFmtId="0" fontId="0" fillId="18" borderId="0" xfId="0" applyFill="1"/>
    <xf numFmtId="0" fontId="7" fillId="0" borderId="0" xfId="0" applyFont="1"/>
    <xf numFmtId="9" fontId="7" fillId="0" borderId="0" xfId="3" applyFont="1"/>
    <xf numFmtId="9" fontId="7" fillId="0" borderId="0" xfId="3" applyNumberFormat="1" applyFont="1"/>
    <xf numFmtId="1" fontId="7" fillId="0" borderId="0" xfId="0" applyNumberFormat="1" applyFont="1"/>
    <xf numFmtId="1" fontId="8" fillId="14" borderId="14" xfId="0" applyNumberFormat="1" applyFont="1" applyFill="1" applyBorder="1"/>
    <xf numFmtId="0" fontId="0" fillId="16" borderId="10" xfId="0" applyFont="1" applyFill="1" applyBorder="1"/>
    <xf numFmtId="0" fontId="2" fillId="5" borderId="1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1" fontId="0" fillId="9" borderId="8" xfId="0" applyNumberFormat="1" applyFill="1" applyBorder="1"/>
    <xf numFmtId="9" fontId="0" fillId="0" borderId="8" xfId="0" applyNumberFormat="1" applyFill="1" applyBorder="1"/>
    <xf numFmtId="166" fontId="0" fillId="0" borderId="0" xfId="3" applyNumberFormat="1" applyFont="1"/>
    <xf numFmtId="0" fontId="0" fillId="0" borderId="0" xfId="0" applyFont="1" applyBorder="1"/>
    <xf numFmtId="0" fontId="0" fillId="12" borderId="0" xfId="0" applyFont="1" applyFill="1" applyBorder="1" applyAlignment="1">
      <alignment horizontal="center"/>
    </xf>
    <xf numFmtId="164" fontId="0" fillId="0" borderId="0" xfId="3" applyNumberFormat="1" applyFont="1" applyBorder="1"/>
    <xf numFmtId="164" fontId="0" fillId="0" borderId="9" xfId="3" applyNumberFormat="1" applyFont="1" applyFill="1" applyBorder="1"/>
    <xf numFmtId="0" fontId="0" fillId="12" borderId="16" xfId="0" applyFont="1" applyFill="1" applyBorder="1" applyAlignment="1">
      <alignment horizontal="center"/>
    </xf>
    <xf numFmtId="164" fontId="1" fillId="0" borderId="0" xfId="3" applyNumberFormat="1" applyFont="1" applyBorder="1"/>
    <xf numFmtId="0" fontId="0" fillId="19" borderId="0" xfId="0" applyFont="1" applyFill="1" applyBorder="1" applyAlignment="1">
      <alignment horizontal="center"/>
    </xf>
    <xf numFmtId="10" fontId="0" fillId="0" borderId="0" xfId="0" applyNumberFormat="1"/>
    <xf numFmtId="2" fontId="0" fillId="10" borderId="12" xfId="0" applyNumberFormat="1" applyFont="1" applyFill="1" applyBorder="1" applyAlignment="1">
      <alignment horizontal="center"/>
    </xf>
    <xf numFmtId="2" fontId="0" fillId="11" borderId="12" xfId="0" applyNumberFormat="1" applyFont="1" applyFill="1" applyBorder="1" applyAlignment="1">
      <alignment horizontal="center"/>
    </xf>
    <xf numFmtId="164" fontId="0" fillId="0" borderId="13" xfId="3" applyNumberFormat="1" applyFont="1" applyBorder="1"/>
    <xf numFmtId="9" fontId="0" fillId="0" borderId="8" xfId="3" applyFont="1" applyBorder="1"/>
    <xf numFmtId="9" fontId="1" fillId="0" borderId="0" xfId="3" applyFont="1" applyFill="1" applyBorder="1" applyAlignment="1">
      <alignment horizontal="center"/>
    </xf>
    <xf numFmtId="9" fontId="1" fillId="0" borderId="0" xfId="3" applyNumberFormat="1" applyFont="1" applyFill="1" applyBorder="1"/>
    <xf numFmtId="9" fontId="1" fillId="0" borderId="0" xfId="3" applyFont="1" applyFill="1" applyBorder="1"/>
    <xf numFmtId="10" fontId="0" fillId="0" borderId="1" xfId="3" applyNumberFormat="1" applyFont="1" applyBorder="1"/>
    <xf numFmtId="0" fontId="0" fillId="0" borderId="0" xfId="0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9" fontId="0" fillId="0" borderId="8" xfId="3" applyFont="1" applyFill="1" applyBorder="1" applyAlignment="1">
      <alignment horizontal="center"/>
    </xf>
    <xf numFmtId="165" fontId="0" fillId="0" borderId="17" xfId="0" applyNumberFormat="1" applyBorder="1"/>
    <xf numFmtId="0" fontId="0" fillId="14" borderId="0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9" fontId="1" fillId="0" borderId="12" xfId="3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12" xfId="3" applyNumberFormat="1" applyFont="1" applyBorder="1"/>
    <xf numFmtId="9" fontId="1" fillId="0" borderId="12" xfId="3" applyFont="1" applyBorder="1"/>
    <xf numFmtId="2" fontId="1" fillId="10" borderId="12" xfId="0" applyNumberFormat="1" applyFont="1" applyFill="1" applyBorder="1" applyAlignment="1">
      <alignment horizontal="center"/>
    </xf>
    <xf numFmtId="2" fontId="1" fillId="11" borderId="12" xfId="0" applyNumberFormat="1" applyFont="1" applyFill="1" applyBorder="1" applyAlignment="1">
      <alignment horizontal="center"/>
    </xf>
    <xf numFmtId="10" fontId="1" fillId="0" borderId="12" xfId="3" applyNumberFormat="1" applyFont="1" applyBorder="1"/>
    <xf numFmtId="164" fontId="1" fillId="10" borderId="12" xfId="3" applyNumberFormat="1" applyFont="1" applyFill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64" fontId="1" fillId="0" borderId="13" xfId="3" applyNumberFormat="1" applyFont="1" applyBorder="1"/>
    <xf numFmtId="10" fontId="0" fillId="0" borderId="1" xfId="3" applyNumberFormat="1" applyFont="1" applyFill="1" applyBorder="1"/>
    <xf numFmtId="2" fontId="0" fillId="0" borderId="12" xfId="0" applyNumberFormat="1" applyFont="1" applyBorder="1" applyAlignment="1">
      <alignment horizontal="center"/>
    </xf>
    <xf numFmtId="164" fontId="0" fillId="10" borderId="12" xfId="3" applyNumberFormat="1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9" fontId="0" fillId="0" borderId="11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9" fontId="0" fillId="0" borderId="12" xfId="3" applyFont="1" applyBorder="1"/>
    <xf numFmtId="10" fontId="1" fillId="0" borderId="1" xfId="3" applyNumberFormat="1" applyFont="1" applyBorder="1"/>
    <xf numFmtId="164" fontId="0" fillId="10" borderId="0" xfId="3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0.18593120445530112"/>
                  <c:y val="-0.34229716334792132"/>
                </c:manualLayout>
              </c:layout>
              <c:numFmt formatCode="General" sourceLinked="0"/>
            </c:trendlineLbl>
          </c:trendline>
          <c:xVal>
            <c:numRef>
              <c:f>PortView!$J$5:$J$50</c:f>
              <c:numCache>
                <c:formatCode>0.00</c:formatCode>
                <c:ptCount val="46"/>
                <c:pt idx="0">
                  <c:v>3.2893102628949622</c:v>
                </c:pt>
                <c:pt idx="1">
                  <c:v>3.3318956122553711</c:v>
                </c:pt>
                <c:pt idx="2">
                  <c:v>3.3136143892068981</c:v>
                </c:pt>
                <c:pt idx="3">
                  <c:v>2.7140923211785779</c:v>
                </c:pt>
                <c:pt idx="4">
                  <c:v>3.6038049310819957</c:v>
                </c:pt>
                <c:pt idx="5">
                  <c:v>3.3076301666269874</c:v>
                </c:pt>
                <c:pt idx="6">
                  <c:v>2.9320750072264623</c:v>
                </c:pt>
                <c:pt idx="7">
                  <c:v>3.8984273699270635</c:v>
                </c:pt>
                <c:pt idx="8">
                  <c:v>3.5297533833866419</c:v>
                </c:pt>
                <c:pt idx="9">
                  <c:v>4.4442061618088395</c:v>
                </c:pt>
                <c:pt idx="10">
                  <c:v>3.8529754925082029</c:v>
                </c:pt>
                <c:pt idx="11">
                  <c:v>3.9605864390149685</c:v>
                </c:pt>
                <c:pt idx="12">
                  <c:v>4.6036787260840955</c:v>
                </c:pt>
                <c:pt idx="13">
                  <c:v>3.4929959746102659</c:v>
                </c:pt>
                <c:pt idx="14">
                  <c:v>3.8592076309412984</c:v>
                </c:pt>
                <c:pt idx="15">
                  <c:v>2.7786232284690002</c:v>
                </c:pt>
                <c:pt idx="16">
                  <c:v>3.2119793025239036</c:v>
                </c:pt>
                <c:pt idx="17">
                  <c:v>3.5156156336818074</c:v>
                </c:pt>
                <c:pt idx="18">
                  <c:v>3.9445389897269147</c:v>
                </c:pt>
                <c:pt idx="19">
                  <c:v>3.7752412539086091</c:v>
                </c:pt>
                <c:pt idx="20">
                  <c:v>3.9404452204592042</c:v>
                </c:pt>
                <c:pt idx="21">
                  <c:v>3.4861559561474196</c:v>
                </c:pt>
                <c:pt idx="22">
                  <c:v>3.7744186422486163</c:v>
                </c:pt>
                <c:pt idx="23">
                  <c:v>3.6431053754467992</c:v>
                </c:pt>
                <c:pt idx="24">
                  <c:v>3.8657908829458476</c:v>
                </c:pt>
                <c:pt idx="25">
                  <c:v>3.2563481191767365</c:v>
                </c:pt>
                <c:pt idx="26">
                  <c:v>3.7657225392060143</c:v>
                </c:pt>
                <c:pt idx="27">
                  <c:v>3.7651596710183171</c:v>
                </c:pt>
                <c:pt idx="28">
                  <c:v>3.8543953951822609</c:v>
                </c:pt>
                <c:pt idx="29">
                  <c:v>3.6072755217235759</c:v>
                </c:pt>
                <c:pt idx="30">
                  <c:v>3.7542154433510291</c:v>
                </c:pt>
                <c:pt idx="31">
                  <c:v>3.6253247039735017</c:v>
                </c:pt>
                <c:pt idx="32">
                  <c:v>4.538067004959248</c:v>
                </c:pt>
                <c:pt idx="33">
                  <c:v>5.0774238156748392</c:v>
                </c:pt>
                <c:pt idx="34">
                  <c:v>2.5420459583595569</c:v>
                </c:pt>
                <c:pt idx="35">
                  <c:v>3.9495540267058549</c:v>
                </c:pt>
                <c:pt idx="36">
                  <c:v>2.0161517625754657</c:v>
                </c:pt>
                <c:pt idx="37">
                  <c:v>2.6316070989989209</c:v>
                </c:pt>
                <c:pt idx="38">
                  <c:v>3.5309446644639433</c:v>
                </c:pt>
                <c:pt idx="39">
                  <c:v>3.7787576305812087</c:v>
                </c:pt>
                <c:pt idx="40">
                  <c:v>2.3723919558343853</c:v>
                </c:pt>
              </c:numCache>
            </c:numRef>
          </c:xVal>
          <c:yVal>
            <c:numRef>
              <c:f>PortView!$M$5:$M$50</c:f>
              <c:numCache>
                <c:formatCode>0.00</c:formatCode>
                <c:ptCount val="46"/>
                <c:pt idx="0">
                  <c:v>2.3817682669259277</c:v>
                </c:pt>
                <c:pt idx="1">
                  <c:v>2.6640359522680317</c:v>
                </c:pt>
                <c:pt idx="2">
                  <c:v>0.93245280568701394</c:v>
                </c:pt>
                <c:pt idx="3">
                  <c:v>2.3180232530233549</c:v>
                </c:pt>
                <c:pt idx="4">
                  <c:v>0.22859378815361336</c:v>
                </c:pt>
                <c:pt idx="5">
                  <c:v>0.93976116866981785</c:v>
                </c:pt>
                <c:pt idx="6">
                  <c:v>-0.24892166319261771</c:v>
                </c:pt>
                <c:pt idx="7">
                  <c:v>3.1701959171457044</c:v>
                </c:pt>
                <c:pt idx="8">
                  <c:v>0.15853929596210853</c:v>
                </c:pt>
                <c:pt idx="9">
                  <c:v>1.7547059375488392</c:v>
                </c:pt>
                <c:pt idx="10">
                  <c:v>5.9221937773406204</c:v>
                </c:pt>
                <c:pt idx="11">
                  <c:v>0.11937703530945712</c:v>
                </c:pt>
                <c:pt idx="12">
                  <c:v>-3.0933943178563061</c:v>
                </c:pt>
                <c:pt idx="13">
                  <c:v>-1.9457628970251069</c:v>
                </c:pt>
                <c:pt idx="14">
                  <c:v>3.1680229713230448</c:v>
                </c:pt>
                <c:pt idx="15">
                  <c:v>-0.92235729817002221</c:v>
                </c:pt>
                <c:pt idx="16">
                  <c:v>1.4879469895230037</c:v>
                </c:pt>
                <c:pt idx="17">
                  <c:v>1.6225834969758102</c:v>
                </c:pt>
                <c:pt idx="18">
                  <c:v>-3.5468584940488017</c:v>
                </c:pt>
                <c:pt idx="19">
                  <c:v>0.43871424628605699</c:v>
                </c:pt>
                <c:pt idx="20">
                  <c:v>-0.41273382267519876</c:v>
                </c:pt>
                <c:pt idx="21">
                  <c:v>-0.5598453637905022</c:v>
                </c:pt>
                <c:pt idx="22">
                  <c:v>0.59294415050287352</c:v>
                </c:pt>
                <c:pt idx="23">
                  <c:v>-3.2153844427455534</c:v>
                </c:pt>
                <c:pt idx="24">
                  <c:v>0.6344466274199061</c:v>
                </c:pt>
                <c:pt idx="25">
                  <c:v>0.94705759981440751</c:v>
                </c:pt>
                <c:pt idx="26">
                  <c:v>2.0230350752108084</c:v>
                </c:pt>
                <c:pt idx="27">
                  <c:v>-0.15165369090020983</c:v>
                </c:pt>
                <c:pt idx="28">
                  <c:v>1.08877129853331</c:v>
                </c:pt>
                <c:pt idx="29">
                  <c:v>-3.1549060956708805</c:v>
                </c:pt>
                <c:pt idx="30">
                  <c:v>-2.5234172432344195</c:v>
                </c:pt>
                <c:pt idx="31">
                  <c:v>-0.94213083063837499</c:v>
                </c:pt>
                <c:pt idx="32">
                  <c:v>1.5923180591969939</c:v>
                </c:pt>
                <c:pt idx="33">
                  <c:v>0.97204097016138047</c:v>
                </c:pt>
                <c:pt idx="34">
                  <c:v>-0.31310351946098147</c:v>
                </c:pt>
                <c:pt idx="35">
                  <c:v>-1.163400559576748</c:v>
                </c:pt>
                <c:pt idx="36">
                  <c:v>-0.86963385563081064</c:v>
                </c:pt>
                <c:pt idx="37">
                  <c:v>-5.2608355256256045</c:v>
                </c:pt>
                <c:pt idx="38">
                  <c:v>-0.78625388618095482</c:v>
                </c:pt>
                <c:pt idx="39">
                  <c:v>-2.0911821545535823</c:v>
                </c:pt>
                <c:pt idx="40">
                  <c:v>-1.879207958557549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PortView!$J$5:$J$14</c:f>
              <c:numCache>
                <c:formatCode>0.00</c:formatCode>
                <c:ptCount val="10"/>
                <c:pt idx="0">
                  <c:v>3.2893102628949622</c:v>
                </c:pt>
                <c:pt idx="1">
                  <c:v>3.3318956122553711</c:v>
                </c:pt>
                <c:pt idx="2">
                  <c:v>3.3136143892068981</c:v>
                </c:pt>
                <c:pt idx="3">
                  <c:v>2.7140923211785779</c:v>
                </c:pt>
                <c:pt idx="4">
                  <c:v>3.6038049310819957</c:v>
                </c:pt>
                <c:pt idx="5">
                  <c:v>3.3076301666269874</c:v>
                </c:pt>
                <c:pt idx="6">
                  <c:v>2.9320750072264623</c:v>
                </c:pt>
                <c:pt idx="7">
                  <c:v>3.8984273699270635</c:v>
                </c:pt>
                <c:pt idx="8">
                  <c:v>3.5297533833866419</c:v>
                </c:pt>
                <c:pt idx="9">
                  <c:v>4.4442061618088395</c:v>
                </c:pt>
              </c:numCache>
            </c:numRef>
          </c:xVal>
          <c:yVal>
            <c:numRef>
              <c:f>PortView!$M$5:$M$14</c:f>
              <c:numCache>
                <c:formatCode>0.00</c:formatCode>
                <c:ptCount val="10"/>
                <c:pt idx="0">
                  <c:v>2.3817682669259277</c:v>
                </c:pt>
                <c:pt idx="1">
                  <c:v>2.6640359522680317</c:v>
                </c:pt>
                <c:pt idx="2">
                  <c:v>0.93245280568701394</c:v>
                </c:pt>
                <c:pt idx="3">
                  <c:v>2.3180232530233549</c:v>
                </c:pt>
                <c:pt idx="4">
                  <c:v>0.22859378815361336</c:v>
                </c:pt>
                <c:pt idx="5">
                  <c:v>0.93976116866981785</c:v>
                </c:pt>
                <c:pt idx="6">
                  <c:v>-0.24892166319261771</c:v>
                </c:pt>
                <c:pt idx="7">
                  <c:v>3.1701959171457044</c:v>
                </c:pt>
                <c:pt idx="8">
                  <c:v>0.15853929596210853</c:v>
                </c:pt>
                <c:pt idx="9">
                  <c:v>1.7547059375488392</c:v>
                </c:pt>
              </c:numCache>
            </c:numRef>
          </c:yVal>
        </c:ser>
        <c:axId val="75870208"/>
        <c:axId val="75872128"/>
      </c:scatterChart>
      <c:valAx>
        <c:axId val="75870208"/>
        <c:scaling>
          <c:orientation val="minMax"/>
          <c:max val="6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Strat Strength</a:t>
                </a:r>
              </a:p>
            </c:rich>
          </c:tx>
        </c:title>
        <c:numFmt formatCode="0.00" sourceLinked="1"/>
        <c:tickLblPos val="nextTo"/>
        <c:crossAx val="75872128"/>
        <c:crosses val="autoZero"/>
        <c:crossBetween val="midCat"/>
      </c:valAx>
      <c:valAx>
        <c:axId val="7587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Sharpe_out</a:t>
                </a:r>
              </a:p>
            </c:rich>
          </c:tx>
        </c:title>
        <c:numFmt formatCode="0.00" sourceLinked="1"/>
        <c:tickLblPos val="nextTo"/>
        <c:crossAx val="7587020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spy!$O$8:$O$57</c:f>
              <c:numCache>
                <c:formatCode>General</c:formatCode>
                <c:ptCount val="50"/>
                <c:pt idx="0">
                  <c:v>8.1081081081081086E-2</c:v>
                </c:pt>
                <c:pt idx="1">
                  <c:v>5.4054054054054057E-2</c:v>
                </c:pt>
                <c:pt idx="2">
                  <c:v>2.7027027027027029E-2</c:v>
                </c:pt>
                <c:pt idx="3">
                  <c:v>5.4054054054054057E-2</c:v>
                </c:pt>
                <c:pt idx="4">
                  <c:v>8.1081081081081086E-2</c:v>
                </c:pt>
                <c:pt idx="5">
                  <c:v>0.10810810810810811</c:v>
                </c:pt>
                <c:pt idx="6">
                  <c:v>0.13513513513513514</c:v>
                </c:pt>
                <c:pt idx="7">
                  <c:v>0.10810810810810811</c:v>
                </c:pt>
                <c:pt idx="8">
                  <c:v>8.1081081081081086E-2</c:v>
                </c:pt>
                <c:pt idx="9">
                  <c:v>5.4054054054054057E-2</c:v>
                </c:pt>
                <c:pt idx="10">
                  <c:v>2.7027027027027029E-2</c:v>
                </c:pt>
                <c:pt idx="11">
                  <c:v>5.4054054054054057E-2</c:v>
                </c:pt>
                <c:pt idx="12">
                  <c:v>8.1081081081081086E-2</c:v>
                </c:pt>
                <c:pt idx="13">
                  <c:v>0.10810810810810811</c:v>
                </c:pt>
                <c:pt idx="14">
                  <c:v>0.13513513513513514</c:v>
                </c:pt>
                <c:pt idx="15">
                  <c:v>0.16216216216216217</c:v>
                </c:pt>
                <c:pt idx="16">
                  <c:v>0.1891891891891892</c:v>
                </c:pt>
                <c:pt idx="17">
                  <c:v>0.21621621621621623</c:v>
                </c:pt>
                <c:pt idx="18">
                  <c:v>0.24324324324324326</c:v>
                </c:pt>
                <c:pt idx="19">
                  <c:v>0.21621621621621623</c:v>
                </c:pt>
                <c:pt idx="20">
                  <c:v>0.1891891891891892</c:v>
                </c:pt>
                <c:pt idx="21">
                  <c:v>0.21621621621621623</c:v>
                </c:pt>
                <c:pt idx="22">
                  <c:v>0.1891891891891892</c:v>
                </c:pt>
                <c:pt idx="23">
                  <c:v>0.16216216216216217</c:v>
                </c:pt>
                <c:pt idx="24">
                  <c:v>0.13513513513513514</c:v>
                </c:pt>
                <c:pt idx="25">
                  <c:v>0.10810810810810811</c:v>
                </c:pt>
                <c:pt idx="26">
                  <c:v>0.13513513513513514</c:v>
                </c:pt>
                <c:pt idx="27">
                  <c:v>0.16216216216216217</c:v>
                </c:pt>
                <c:pt idx="28">
                  <c:v>0.13513513513513514</c:v>
                </c:pt>
                <c:pt idx="29">
                  <c:v>0.10810810810810811</c:v>
                </c:pt>
                <c:pt idx="30">
                  <c:v>8.1081081081081086E-2</c:v>
                </c:pt>
                <c:pt idx="31">
                  <c:v>0.10810810810810811</c:v>
                </c:pt>
                <c:pt idx="32">
                  <c:v>0.13513513513513514</c:v>
                </c:pt>
                <c:pt idx="33">
                  <c:v>0.10810810810810811</c:v>
                </c:pt>
                <c:pt idx="34">
                  <c:v>8.1081081081081086E-2</c:v>
                </c:pt>
                <c:pt idx="35">
                  <c:v>5.4054054054054057E-2</c:v>
                </c:pt>
                <c:pt idx="36">
                  <c:v>8.1081081081081086E-2</c:v>
                </c:pt>
                <c:pt idx="37">
                  <c:v>0.10810810810810811</c:v>
                </c:pt>
                <c:pt idx="38">
                  <c:v>0.13513513513513514</c:v>
                </c:pt>
                <c:pt idx="39">
                  <c:v>0.16216216216216217</c:v>
                </c:pt>
                <c:pt idx="40">
                  <c:v>0.1891891891891892</c:v>
                </c:pt>
                <c:pt idx="41">
                  <c:v>0.21621621621621623</c:v>
                </c:pt>
                <c:pt idx="42">
                  <c:v>0.24324324324324326</c:v>
                </c:pt>
                <c:pt idx="43">
                  <c:v>0.21621621621621623</c:v>
                </c:pt>
                <c:pt idx="44">
                  <c:v>0.1891891891891892</c:v>
                </c:pt>
                <c:pt idx="45">
                  <c:v>0.21621621621621623</c:v>
                </c:pt>
                <c:pt idx="46">
                  <c:v>0.24324324324324326</c:v>
                </c:pt>
                <c:pt idx="47">
                  <c:v>0.27027027027027029</c:v>
                </c:pt>
                <c:pt idx="48">
                  <c:v>0.29729729729729731</c:v>
                </c:pt>
                <c:pt idx="49">
                  <c:v>0.32432432432432434</c:v>
                </c:pt>
              </c:numCache>
            </c:numRef>
          </c:xVal>
          <c:yVal>
            <c:numRef>
              <c:f>spy!$N$8:$N$57</c:f>
              <c:numCache>
                <c:formatCode>General</c:formatCode>
                <c:ptCount val="50"/>
                <c:pt idx="0">
                  <c:v>0.93478260869565222</c:v>
                </c:pt>
                <c:pt idx="1">
                  <c:v>0.93840579710144922</c:v>
                </c:pt>
                <c:pt idx="2">
                  <c:v>0.93478260869565222</c:v>
                </c:pt>
                <c:pt idx="3">
                  <c:v>0.93840579710144922</c:v>
                </c:pt>
                <c:pt idx="4">
                  <c:v>0.93478260869565222</c:v>
                </c:pt>
                <c:pt idx="5">
                  <c:v>0.93840579710144922</c:v>
                </c:pt>
                <c:pt idx="6">
                  <c:v>0.94202898550724634</c:v>
                </c:pt>
                <c:pt idx="7">
                  <c:v>0.94565217391304346</c:v>
                </c:pt>
                <c:pt idx="8">
                  <c:v>0.94927536231884058</c:v>
                </c:pt>
                <c:pt idx="9">
                  <c:v>0.95289855072463769</c:v>
                </c:pt>
                <c:pt idx="10">
                  <c:v>0.95652173913043481</c:v>
                </c:pt>
                <c:pt idx="11">
                  <c:v>0.96014492753623193</c:v>
                </c:pt>
                <c:pt idx="12">
                  <c:v>0.96376811594202894</c:v>
                </c:pt>
                <c:pt idx="13">
                  <c:v>0.96739130434782605</c:v>
                </c:pt>
                <c:pt idx="14">
                  <c:v>0.96376811594202894</c:v>
                </c:pt>
                <c:pt idx="15">
                  <c:v>0.96014492753623193</c:v>
                </c:pt>
                <c:pt idx="16">
                  <c:v>0.95652173913043481</c:v>
                </c:pt>
                <c:pt idx="17">
                  <c:v>0.95289855072463769</c:v>
                </c:pt>
                <c:pt idx="18">
                  <c:v>0.94927536231884058</c:v>
                </c:pt>
                <c:pt idx="19">
                  <c:v>0.94565217391304346</c:v>
                </c:pt>
                <c:pt idx="20">
                  <c:v>0.94202898550724634</c:v>
                </c:pt>
                <c:pt idx="21">
                  <c:v>0.93840579710144922</c:v>
                </c:pt>
                <c:pt idx="22">
                  <c:v>0.93478260869565222</c:v>
                </c:pt>
                <c:pt idx="23">
                  <c:v>0.93840579710144922</c:v>
                </c:pt>
                <c:pt idx="24">
                  <c:v>0.94202898550724634</c:v>
                </c:pt>
                <c:pt idx="25">
                  <c:v>0.94565217391304346</c:v>
                </c:pt>
                <c:pt idx="26">
                  <c:v>0.94927536231884058</c:v>
                </c:pt>
                <c:pt idx="27">
                  <c:v>0.95289855072463769</c:v>
                </c:pt>
                <c:pt idx="28">
                  <c:v>0.95652173913043481</c:v>
                </c:pt>
                <c:pt idx="29">
                  <c:v>0.96014492753623193</c:v>
                </c:pt>
                <c:pt idx="30">
                  <c:v>0.96376811594202894</c:v>
                </c:pt>
                <c:pt idx="31">
                  <c:v>0.96739130434782605</c:v>
                </c:pt>
                <c:pt idx="32">
                  <c:v>0.97101449275362317</c:v>
                </c:pt>
                <c:pt idx="33">
                  <c:v>0.97463768115942029</c:v>
                </c:pt>
                <c:pt idx="34">
                  <c:v>0.97826086956521741</c:v>
                </c:pt>
                <c:pt idx="35">
                  <c:v>0.98188405797101452</c:v>
                </c:pt>
                <c:pt idx="36">
                  <c:v>0.98550724637681164</c:v>
                </c:pt>
                <c:pt idx="37">
                  <c:v>0.98913043478260865</c:v>
                </c:pt>
                <c:pt idx="38">
                  <c:v>0.99275362318840576</c:v>
                </c:pt>
                <c:pt idx="39">
                  <c:v>0.99637681159420288</c:v>
                </c:pt>
                <c:pt idx="40">
                  <c:v>1</c:v>
                </c:pt>
                <c:pt idx="41">
                  <c:v>0.99637681159420288</c:v>
                </c:pt>
                <c:pt idx="42">
                  <c:v>0.99275362318840576</c:v>
                </c:pt>
                <c:pt idx="43">
                  <c:v>0.98913043478260865</c:v>
                </c:pt>
                <c:pt idx="44">
                  <c:v>0.98550724637681164</c:v>
                </c:pt>
                <c:pt idx="45">
                  <c:v>0.98188405797101452</c:v>
                </c:pt>
                <c:pt idx="46">
                  <c:v>0.97826086956521741</c:v>
                </c:pt>
                <c:pt idx="47">
                  <c:v>0.97463768115942029</c:v>
                </c:pt>
                <c:pt idx="48">
                  <c:v>0.97826086956521741</c:v>
                </c:pt>
                <c:pt idx="49">
                  <c:v>0.98188405797101452</c:v>
                </c:pt>
              </c:numCache>
            </c:numRef>
          </c:yVal>
        </c:ser>
        <c:axId val="82234752"/>
        <c:axId val="89334912"/>
      </c:scatterChart>
      <c:valAx>
        <c:axId val="82234752"/>
        <c:scaling>
          <c:orientation val="minMax"/>
        </c:scaling>
        <c:axPos val="b"/>
        <c:numFmt formatCode="General" sourceLinked="1"/>
        <c:tickLblPos val="nextTo"/>
        <c:crossAx val="89334912"/>
        <c:crosses val="autoZero"/>
        <c:crossBetween val="midCat"/>
      </c:valAx>
      <c:valAx>
        <c:axId val="89334912"/>
        <c:scaling>
          <c:orientation val="minMax"/>
        </c:scaling>
        <c:axPos val="l"/>
        <c:majorGridlines/>
        <c:numFmt formatCode="General" sourceLinked="1"/>
        <c:tickLblPos val="nextTo"/>
        <c:crossAx val="8223475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kmb!$F$8:$F$57</c:f>
              <c:numCache>
                <c:formatCode>General</c:formatCode>
                <c:ptCount val="50"/>
                <c:pt idx="0">
                  <c:v>0.96979196408743384</c:v>
                </c:pt>
                <c:pt idx="1">
                  <c:v>0.97318850924780309</c:v>
                </c:pt>
                <c:pt idx="2">
                  <c:v>0.97669014307921709</c:v>
                </c:pt>
                <c:pt idx="3">
                  <c:v>0.98078265283461841</c:v>
                </c:pt>
                <c:pt idx="4">
                  <c:v>0.98283683893277507</c:v>
                </c:pt>
                <c:pt idx="5">
                  <c:v>0.9841316106722503</c:v>
                </c:pt>
                <c:pt idx="6">
                  <c:v>0.98400669395006524</c:v>
                </c:pt>
                <c:pt idx="7">
                  <c:v>0.9775209384220046</c:v>
                </c:pt>
                <c:pt idx="8">
                  <c:v>0.96679594556010295</c:v>
                </c:pt>
                <c:pt idx="9">
                  <c:v>0.95377089876590204</c:v>
                </c:pt>
                <c:pt idx="10">
                  <c:v>0.9398714349164049</c:v>
                </c:pt>
                <c:pt idx="11">
                  <c:v>0.92766132102407906</c:v>
                </c:pt>
                <c:pt idx="12">
                  <c:v>0.91500904159132046</c:v>
                </c:pt>
                <c:pt idx="13">
                  <c:v>0.90383990038387119</c:v>
                </c:pt>
                <c:pt idx="14">
                  <c:v>0.89218695472859366</c:v>
                </c:pt>
                <c:pt idx="15">
                  <c:v>0.87863249896894136</c:v>
                </c:pt>
                <c:pt idx="16">
                  <c:v>0.86636290092319423</c:v>
                </c:pt>
                <c:pt idx="17">
                  <c:v>0.85620895593413937</c:v>
                </c:pt>
                <c:pt idx="18">
                  <c:v>0.85126383997969624</c:v>
                </c:pt>
                <c:pt idx="19">
                  <c:v>0.85111711240125654</c:v>
                </c:pt>
                <c:pt idx="20">
                  <c:v>0.85601860664319041</c:v>
                </c:pt>
                <c:pt idx="21">
                  <c:v>0.86514149297293874</c:v>
                </c:pt>
                <c:pt idx="22">
                  <c:v>0.87315797404904671</c:v>
                </c:pt>
                <c:pt idx="23">
                  <c:v>0.88085720630690645</c:v>
                </c:pt>
                <c:pt idx="24">
                  <c:v>0.88782478347768157</c:v>
                </c:pt>
                <c:pt idx="25">
                  <c:v>0.89136805621649062</c:v>
                </c:pt>
                <c:pt idx="26">
                  <c:v>0.89524047460423217</c:v>
                </c:pt>
                <c:pt idx="27">
                  <c:v>0.8974850099933378</c:v>
                </c:pt>
                <c:pt idx="28">
                  <c:v>0.89937065765680035</c:v>
                </c:pt>
                <c:pt idx="29">
                  <c:v>0.90255504266996589</c:v>
                </c:pt>
                <c:pt idx="30">
                  <c:v>0.90524372640461948</c:v>
                </c:pt>
                <c:pt idx="31">
                  <c:v>0.90816638114273029</c:v>
                </c:pt>
                <c:pt idx="32">
                  <c:v>0.90958805240950502</c:v>
                </c:pt>
                <c:pt idx="33">
                  <c:v>0.90992909488912155</c:v>
                </c:pt>
                <c:pt idx="34">
                  <c:v>0.90929063164239732</c:v>
                </c:pt>
                <c:pt idx="35">
                  <c:v>0.90735541385108365</c:v>
                </c:pt>
                <c:pt idx="36">
                  <c:v>0.90450215729196415</c:v>
                </c:pt>
                <c:pt idx="37">
                  <c:v>0.90256892230576458</c:v>
                </c:pt>
                <c:pt idx="38">
                  <c:v>0.90111949176739348</c:v>
                </c:pt>
                <c:pt idx="39">
                  <c:v>0.90103423114748893</c:v>
                </c:pt>
                <c:pt idx="40">
                  <c:v>0.90002300053932294</c:v>
                </c:pt>
                <c:pt idx="41">
                  <c:v>0.89942022778465158</c:v>
                </c:pt>
                <c:pt idx="42">
                  <c:v>0.89839115193045904</c:v>
                </c:pt>
                <c:pt idx="43">
                  <c:v>0.89708448336029967</c:v>
                </c:pt>
                <c:pt idx="44">
                  <c:v>0.89409639605342484</c:v>
                </c:pt>
                <c:pt idx="45">
                  <c:v>0.89108848069540958</c:v>
                </c:pt>
                <c:pt idx="46">
                  <c:v>0.88914136607341121</c:v>
                </c:pt>
                <c:pt idx="47">
                  <c:v>0.88827686304368536</c:v>
                </c:pt>
                <c:pt idx="48">
                  <c:v>0.88787633641064678</c:v>
                </c:pt>
                <c:pt idx="49">
                  <c:v>0.88810237619364829</c:v>
                </c:pt>
              </c:numCache>
            </c:numRef>
          </c:val>
        </c:ser>
        <c:marker val="1"/>
        <c:axId val="101358976"/>
        <c:axId val="10137715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kmb!$G$8:$G$57</c:f>
              <c:numCache>
                <c:formatCode>General</c:formatCode>
                <c:ptCount val="50"/>
                <c:pt idx="0">
                  <c:v>6.1200019441892246E-2</c:v>
                </c:pt>
                <c:pt idx="1">
                  <c:v>6.4096051309871352E-2</c:v>
                </c:pt>
                <c:pt idx="2">
                  <c:v>7.2328673550768927E-2</c:v>
                </c:pt>
                <c:pt idx="3">
                  <c:v>8.1790133135151447E-2</c:v>
                </c:pt>
                <c:pt idx="4">
                  <c:v>8.9131146015927712E-2</c:v>
                </c:pt>
                <c:pt idx="5">
                  <c:v>9.7456404692394763E-2</c:v>
                </c:pt>
                <c:pt idx="6">
                  <c:v>0.11406733270826604</c:v>
                </c:pt>
                <c:pt idx="7">
                  <c:v>0.15125596191897747</c:v>
                </c:pt>
                <c:pt idx="8">
                  <c:v>0.18201596221165114</c:v>
                </c:pt>
                <c:pt idx="9">
                  <c:v>0.20447957921891677</c:v>
                </c:pt>
                <c:pt idx="10">
                  <c:v>0.21596858775557989</c:v>
                </c:pt>
                <c:pt idx="11">
                  <c:v>0.2114009189952514</c:v>
                </c:pt>
                <c:pt idx="12">
                  <c:v>0.19506110607642757</c:v>
                </c:pt>
                <c:pt idx="13">
                  <c:v>0.17479907431506533</c:v>
                </c:pt>
                <c:pt idx="14">
                  <c:v>0.15521437299374827</c:v>
                </c:pt>
                <c:pt idx="15">
                  <c:v>0.16398347648210457</c:v>
                </c:pt>
                <c:pt idx="16">
                  <c:v>0.1784495247711658</c:v>
                </c:pt>
                <c:pt idx="17">
                  <c:v>0.18825722773250042</c:v>
                </c:pt>
                <c:pt idx="18">
                  <c:v>0.1996532078599598</c:v>
                </c:pt>
                <c:pt idx="19">
                  <c:v>0.19546588418276634</c:v>
                </c:pt>
                <c:pt idx="20">
                  <c:v>0.17964935606571361</c:v>
                </c:pt>
                <c:pt idx="21">
                  <c:v>0.16303960397074516</c:v>
                </c:pt>
                <c:pt idx="22">
                  <c:v>0.14110933242186399</c:v>
                </c:pt>
                <c:pt idx="23">
                  <c:v>0.12372190463647316</c:v>
                </c:pt>
                <c:pt idx="24">
                  <c:v>0.1074726376271693</c:v>
                </c:pt>
                <c:pt idx="25">
                  <c:v>8.9078490891055365E-2</c:v>
                </c:pt>
                <c:pt idx="26">
                  <c:v>8.405299692588146E-2</c:v>
                </c:pt>
                <c:pt idx="27">
                  <c:v>7.9290517269313063E-2</c:v>
                </c:pt>
                <c:pt idx="28">
                  <c:v>7.4429129599026644E-2</c:v>
                </c:pt>
                <c:pt idx="29">
                  <c:v>7.2634282327633526E-2</c:v>
                </c:pt>
                <c:pt idx="30">
                  <c:v>6.9030215418256782E-2</c:v>
                </c:pt>
                <c:pt idx="31">
                  <c:v>6.6519101659145985E-2</c:v>
                </c:pt>
                <c:pt idx="32">
                  <c:v>6.6018681986041564E-2</c:v>
                </c:pt>
                <c:pt idx="33">
                  <c:v>7.3224855936623603E-2</c:v>
                </c:pt>
                <c:pt idx="34">
                  <c:v>8.2099269674724598E-2</c:v>
                </c:pt>
                <c:pt idx="35">
                  <c:v>9.0872815530936138E-2</c:v>
                </c:pt>
                <c:pt idx="36">
                  <c:v>0.10193104504351953</c:v>
                </c:pt>
                <c:pt idx="37">
                  <c:v>0.11041048001613886</c:v>
                </c:pt>
                <c:pt idx="38">
                  <c:v>0.11424149965976689</c:v>
                </c:pt>
                <c:pt idx="39">
                  <c:v>0.11726152585405829</c:v>
                </c:pt>
                <c:pt idx="40">
                  <c:v>0.11634587544436746</c:v>
                </c:pt>
                <c:pt idx="41">
                  <c:v>0.12331294547803534</c:v>
                </c:pt>
                <c:pt idx="42">
                  <c:v>0.1256395703132758</c:v>
                </c:pt>
                <c:pt idx="43">
                  <c:v>0.12501633223476191</c:v>
                </c:pt>
                <c:pt idx="44">
                  <c:v>0.12473633240200399</c:v>
                </c:pt>
                <c:pt idx="45">
                  <c:v>0.12360849359828659</c:v>
                </c:pt>
                <c:pt idx="46">
                  <c:v>0.12234542389074077</c:v>
                </c:pt>
                <c:pt idx="47">
                  <c:v>0.12187009053023061</c:v>
                </c:pt>
                <c:pt idx="48">
                  <c:v>0.1134323354207236</c:v>
                </c:pt>
                <c:pt idx="49">
                  <c:v>0.11429898912612874</c:v>
                </c:pt>
              </c:numCache>
            </c:numRef>
          </c:val>
        </c:ser>
        <c:marker val="1"/>
        <c:axId val="101384576"/>
        <c:axId val="101378688"/>
      </c:lineChart>
      <c:catAx>
        <c:axId val="101358976"/>
        <c:scaling>
          <c:orientation val="minMax"/>
        </c:scaling>
        <c:axPos val="b"/>
        <c:tickLblPos val="nextTo"/>
        <c:crossAx val="101377152"/>
        <c:crosses val="autoZero"/>
        <c:auto val="1"/>
        <c:lblAlgn val="ctr"/>
        <c:lblOffset val="100"/>
      </c:catAx>
      <c:valAx>
        <c:axId val="101377152"/>
        <c:scaling>
          <c:orientation val="minMax"/>
        </c:scaling>
        <c:axPos val="l"/>
        <c:majorGridlines/>
        <c:numFmt formatCode="General" sourceLinked="1"/>
        <c:tickLblPos val="nextTo"/>
        <c:crossAx val="101358976"/>
        <c:crosses val="autoZero"/>
        <c:crossBetween val="between"/>
      </c:valAx>
      <c:valAx>
        <c:axId val="101378688"/>
        <c:scaling>
          <c:orientation val="minMax"/>
        </c:scaling>
        <c:axPos val="r"/>
        <c:numFmt formatCode="General" sourceLinked="1"/>
        <c:tickLblPos val="nextTo"/>
        <c:crossAx val="101384576"/>
        <c:crosses val="max"/>
        <c:crossBetween val="between"/>
      </c:valAx>
      <c:catAx>
        <c:axId val="101384576"/>
        <c:scaling>
          <c:orientation val="minMax"/>
        </c:scaling>
        <c:delete val="1"/>
        <c:axPos val="b"/>
        <c:tickLblPos val="none"/>
        <c:crossAx val="1013786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lmt!$O$8:$O$57</c:f>
              <c:numCache>
                <c:formatCode>General</c:formatCode>
                <c:ptCount val="50"/>
                <c:pt idx="0">
                  <c:v>0.19047619047619047</c:v>
                </c:pt>
                <c:pt idx="1">
                  <c:v>0.16666666666666666</c:v>
                </c:pt>
                <c:pt idx="2">
                  <c:v>0.14285714285714285</c:v>
                </c:pt>
                <c:pt idx="3">
                  <c:v>0.11904761904761904</c:v>
                </c:pt>
                <c:pt idx="4">
                  <c:v>9.5238095238095233E-2</c:v>
                </c:pt>
                <c:pt idx="5">
                  <c:v>0.11904761904761904</c:v>
                </c:pt>
                <c:pt idx="6">
                  <c:v>0.14285714285714285</c:v>
                </c:pt>
                <c:pt idx="7">
                  <c:v>0.16666666666666666</c:v>
                </c:pt>
                <c:pt idx="8">
                  <c:v>0.19047619047619047</c:v>
                </c:pt>
                <c:pt idx="9">
                  <c:v>0.21428571428571427</c:v>
                </c:pt>
                <c:pt idx="10">
                  <c:v>0.23809523809523808</c:v>
                </c:pt>
                <c:pt idx="11">
                  <c:v>0.26190476190476192</c:v>
                </c:pt>
                <c:pt idx="12">
                  <c:v>0.2857142857142857</c:v>
                </c:pt>
                <c:pt idx="13">
                  <c:v>0.30952380952380953</c:v>
                </c:pt>
                <c:pt idx="14">
                  <c:v>0.33333333333333331</c:v>
                </c:pt>
                <c:pt idx="15">
                  <c:v>0.35714285714285715</c:v>
                </c:pt>
                <c:pt idx="16">
                  <c:v>0.38095238095238093</c:v>
                </c:pt>
                <c:pt idx="17">
                  <c:v>0.35714285714285715</c:v>
                </c:pt>
                <c:pt idx="18">
                  <c:v>0.33333333333333331</c:v>
                </c:pt>
                <c:pt idx="19">
                  <c:v>0.30952380952380953</c:v>
                </c:pt>
                <c:pt idx="20">
                  <c:v>0.2857142857142857</c:v>
                </c:pt>
                <c:pt idx="21">
                  <c:v>0.26190476190476192</c:v>
                </c:pt>
                <c:pt idx="22">
                  <c:v>0.23809523809523808</c:v>
                </c:pt>
                <c:pt idx="23">
                  <c:v>0.21428571428571427</c:v>
                </c:pt>
                <c:pt idx="24">
                  <c:v>0.19047619047619047</c:v>
                </c:pt>
                <c:pt idx="25">
                  <c:v>0.16666666666666666</c:v>
                </c:pt>
                <c:pt idx="26">
                  <c:v>0.14285714285714285</c:v>
                </c:pt>
                <c:pt idx="27">
                  <c:v>0.11904761904761904</c:v>
                </c:pt>
                <c:pt idx="28">
                  <c:v>9.5238095238095233E-2</c:v>
                </c:pt>
                <c:pt idx="29">
                  <c:v>7.1428571428571425E-2</c:v>
                </c:pt>
                <c:pt idx="30">
                  <c:v>9.5238095238095233E-2</c:v>
                </c:pt>
                <c:pt idx="31">
                  <c:v>0.11904761904761904</c:v>
                </c:pt>
                <c:pt idx="32">
                  <c:v>0.14285714285714285</c:v>
                </c:pt>
                <c:pt idx="33">
                  <c:v>0.16666666666666666</c:v>
                </c:pt>
                <c:pt idx="34">
                  <c:v>0.14285714285714285</c:v>
                </c:pt>
                <c:pt idx="35">
                  <c:v>0.16666666666666666</c:v>
                </c:pt>
                <c:pt idx="36">
                  <c:v>0.19047619047619047</c:v>
                </c:pt>
                <c:pt idx="37">
                  <c:v>0.21428571428571427</c:v>
                </c:pt>
                <c:pt idx="38">
                  <c:v>0.23809523809523808</c:v>
                </c:pt>
                <c:pt idx="39">
                  <c:v>0.26190476190476192</c:v>
                </c:pt>
                <c:pt idx="40">
                  <c:v>0.2857142857142857</c:v>
                </c:pt>
                <c:pt idx="41">
                  <c:v>0.30952380952380953</c:v>
                </c:pt>
                <c:pt idx="42">
                  <c:v>0.33333333333333331</c:v>
                </c:pt>
                <c:pt idx="43">
                  <c:v>0.35714285714285715</c:v>
                </c:pt>
                <c:pt idx="44">
                  <c:v>0.38095238095238093</c:v>
                </c:pt>
                <c:pt idx="45">
                  <c:v>0.35714285714285715</c:v>
                </c:pt>
                <c:pt idx="46">
                  <c:v>0.33333333333333331</c:v>
                </c:pt>
                <c:pt idx="47">
                  <c:v>0.30952380952380953</c:v>
                </c:pt>
                <c:pt idx="48">
                  <c:v>0.2857142857142857</c:v>
                </c:pt>
                <c:pt idx="49">
                  <c:v>0.26190476190476192</c:v>
                </c:pt>
              </c:numCache>
            </c:numRef>
          </c:xVal>
          <c:yVal>
            <c:numRef>
              <c:f>lmt!$N$8:$N$57</c:f>
              <c:numCache>
                <c:formatCode>General</c:formatCode>
                <c:ptCount val="50"/>
                <c:pt idx="0">
                  <c:v>0.8970588235294118</c:v>
                </c:pt>
                <c:pt idx="1">
                  <c:v>0.90196078431372551</c:v>
                </c:pt>
                <c:pt idx="2">
                  <c:v>0.90686274509803921</c:v>
                </c:pt>
                <c:pt idx="3">
                  <c:v>0.91176470588235292</c:v>
                </c:pt>
                <c:pt idx="4">
                  <c:v>0.91666666666666663</c:v>
                </c:pt>
                <c:pt idx="5">
                  <c:v>0.92156862745098034</c:v>
                </c:pt>
                <c:pt idx="6">
                  <c:v>0.92647058823529416</c:v>
                </c:pt>
                <c:pt idx="7">
                  <c:v>0.93137254901960786</c:v>
                </c:pt>
                <c:pt idx="8">
                  <c:v>0.93627450980392157</c:v>
                </c:pt>
                <c:pt idx="9">
                  <c:v>0.94117647058823528</c:v>
                </c:pt>
                <c:pt idx="10">
                  <c:v>0.94607843137254899</c:v>
                </c:pt>
                <c:pt idx="11">
                  <c:v>0.9509803921568627</c:v>
                </c:pt>
                <c:pt idx="12">
                  <c:v>0.95588235294117652</c:v>
                </c:pt>
                <c:pt idx="13">
                  <c:v>0.9509803921568627</c:v>
                </c:pt>
                <c:pt idx="14">
                  <c:v>0.94607843137254899</c:v>
                </c:pt>
                <c:pt idx="15">
                  <c:v>0.94117647058823528</c:v>
                </c:pt>
                <c:pt idx="16">
                  <c:v>0.93627450980392157</c:v>
                </c:pt>
                <c:pt idx="17">
                  <c:v>0.93137254901960786</c:v>
                </c:pt>
                <c:pt idx="18">
                  <c:v>0.92647058823529416</c:v>
                </c:pt>
                <c:pt idx="19">
                  <c:v>0.92156862745098034</c:v>
                </c:pt>
                <c:pt idx="20">
                  <c:v>0.91666666666666663</c:v>
                </c:pt>
                <c:pt idx="21">
                  <c:v>0.92156862745098034</c:v>
                </c:pt>
                <c:pt idx="22">
                  <c:v>0.92647058823529416</c:v>
                </c:pt>
                <c:pt idx="23">
                  <c:v>0.93137254901960786</c:v>
                </c:pt>
                <c:pt idx="24">
                  <c:v>0.93627450980392157</c:v>
                </c:pt>
                <c:pt idx="25">
                  <c:v>0.94117647058823528</c:v>
                </c:pt>
                <c:pt idx="26">
                  <c:v>0.94607843137254899</c:v>
                </c:pt>
                <c:pt idx="27">
                  <c:v>0.9509803921568627</c:v>
                </c:pt>
                <c:pt idx="28">
                  <c:v>0.95588235294117652</c:v>
                </c:pt>
                <c:pt idx="29">
                  <c:v>0.96078431372549022</c:v>
                </c:pt>
                <c:pt idx="30">
                  <c:v>0.96568627450980393</c:v>
                </c:pt>
                <c:pt idx="31">
                  <c:v>0.97058823529411764</c:v>
                </c:pt>
                <c:pt idx="32">
                  <c:v>0.97549019607843135</c:v>
                </c:pt>
                <c:pt idx="33">
                  <c:v>0.98039215686274506</c:v>
                </c:pt>
                <c:pt idx="34">
                  <c:v>0.98529411764705888</c:v>
                </c:pt>
                <c:pt idx="35">
                  <c:v>0.98039215686274506</c:v>
                </c:pt>
                <c:pt idx="36">
                  <c:v>0.97549019607843135</c:v>
                </c:pt>
                <c:pt idx="37">
                  <c:v>0.97058823529411764</c:v>
                </c:pt>
                <c:pt idx="38">
                  <c:v>0.96568627450980393</c:v>
                </c:pt>
                <c:pt idx="39">
                  <c:v>0.97058823529411764</c:v>
                </c:pt>
                <c:pt idx="40">
                  <c:v>0.97549019607843135</c:v>
                </c:pt>
                <c:pt idx="41">
                  <c:v>0.98039215686274506</c:v>
                </c:pt>
                <c:pt idx="42">
                  <c:v>0.98529411764705888</c:v>
                </c:pt>
                <c:pt idx="43">
                  <c:v>0.98039215686274506</c:v>
                </c:pt>
                <c:pt idx="44">
                  <c:v>0.97549019607843135</c:v>
                </c:pt>
                <c:pt idx="45">
                  <c:v>0.98039215686274506</c:v>
                </c:pt>
                <c:pt idx="46">
                  <c:v>0.98529411764705888</c:v>
                </c:pt>
                <c:pt idx="47">
                  <c:v>0.99019607843137258</c:v>
                </c:pt>
                <c:pt idx="48">
                  <c:v>0.99509803921568629</c:v>
                </c:pt>
                <c:pt idx="49">
                  <c:v>1</c:v>
                </c:pt>
              </c:numCache>
            </c:numRef>
          </c:yVal>
        </c:ser>
        <c:axId val="101437440"/>
        <c:axId val="101438976"/>
      </c:scatterChart>
      <c:valAx>
        <c:axId val="101437440"/>
        <c:scaling>
          <c:orientation val="minMax"/>
        </c:scaling>
        <c:axPos val="b"/>
        <c:numFmt formatCode="General" sourceLinked="1"/>
        <c:tickLblPos val="nextTo"/>
        <c:crossAx val="101438976"/>
        <c:crosses val="autoZero"/>
        <c:crossBetween val="midCat"/>
      </c:valAx>
      <c:valAx>
        <c:axId val="101438976"/>
        <c:scaling>
          <c:orientation val="minMax"/>
        </c:scaling>
        <c:axPos val="l"/>
        <c:majorGridlines/>
        <c:numFmt formatCode="General" sourceLinked="1"/>
        <c:tickLblPos val="nextTo"/>
        <c:crossAx val="101437440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lmt!$B$8:$B$57</c:f>
              <c:numCache>
                <c:formatCode>General</c:formatCode>
                <c:ptCount val="50"/>
                <c:pt idx="0">
                  <c:v>159.1</c:v>
                </c:pt>
                <c:pt idx="1">
                  <c:v>160.59</c:v>
                </c:pt>
                <c:pt idx="2">
                  <c:v>161.38999999999999</c:v>
                </c:pt>
                <c:pt idx="3">
                  <c:v>160.33000000000001</c:v>
                </c:pt>
                <c:pt idx="4">
                  <c:v>160.11000000000001</c:v>
                </c:pt>
                <c:pt idx="5">
                  <c:v>161.27000000000001</c:v>
                </c:pt>
                <c:pt idx="6">
                  <c:v>161.75</c:v>
                </c:pt>
                <c:pt idx="7">
                  <c:v>166.61</c:v>
                </c:pt>
                <c:pt idx="8">
                  <c:v>166.83</c:v>
                </c:pt>
                <c:pt idx="9">
                  <c:v>168.69</c:v>
                </c:pt>
                <c:pt idx="10">
                  <c:v>168.76</c:v>
                </c:pt>
                <c:pt idx="11">
                  <c:v>168.72</c:v>
                </c:pt>
                <c:pt idx="12">
                  <c:v>168.05</c:v>
                </c:pt>
                <c:pt idx="13">
                  <c:v>168.9</c:v>
                </c:pt>
                <c:pt idx="14">
                  <c:v>165.71</c:v>
                </c:pt>
                <c:pt idx="15">
                  <c:v>165.86</c:v>
                </c:pt>
                <c:pt idx="16">
                  <c:v>167.02</c:v>
                </c:pt>
                <c:pt idx="17">
                  <c:v>165.67</c:v>
                </c:pt>
                <c:pt idx="18">
                  <c:v>161.82</c:v>
                </c:pt>
                <c:pt idx="19">
                  <c:v>161.72</c:v>
                </c:pt>
                <c:pt idx="20">
                  <c:v>164.55</c:v>
                </c:pt>
                <c:pt idx="21">
                  <c:v>164.9</c:v>
                </c:pt>
                <c:pt idx="22">
                  <c:v>164.53</c:v>
                </c:pt>
                <c:pt idx="23">
                  <c:v>167.82</c:v>
                </c:pt>
                <c:pt idx="24">
                  <c:v>168.22</c:v>
                </c:pt>
                <c:pt idx="25">
                  <c:v>167.89</c:v>
                </c:pt>
                <c:pt idx="26">
                  <c:v>170.23</c:v>
                </c:pt>
                <c:pt idx="27">
                  <c:v>170.83</c:v>
                </c:pt>
                <c:pt idx="28">
                  <c:v>173.99</c:v>
                </c:pt>
                <c:pt idx="29">
                  <c:v>173.78</c:v>
                </c:pt>
                <c:pt idx="30">
                  <c:v>173.83</c:v>
                </c:pt>
                <c:pt idx="31">
                  <c:v>175.2</c:v>
                </c:pt>
                <c:pt idx="32">
                  <c:v>175.28</c:v>
                </c:pt>
                <c:pt idx="33">
                  <c:v>175.19</c:v>
                </c:pt>
                <c:pt idx="34">
                  <c:v>174.1</c:v>
                </c:pt>
                <c:pt idx="35">
                  <c:v>174</c:v>
                </c:pt>
                <c:pt idx="36">
                  <c:v>173.8</c:v>
                </c:pt>
                <c:pt idx="37">
                  <c:v>173.5</c:v>
                </c:pt>
                <c:pt idx="38">
                  <c:v>173.04</c:v>
                </c:pt>
                <c:pt idx="39">
                  <c:v>174.58</c:v>
                </c:pt>
                <c:pt idx="40">
                  <c:v>174.77</c:v>
                </c:pt>
                <c:pt idx="41">
                  <c:v>174.94</c:v>
                </c:pt>
                <c:pt idx="42">
                  <c:v>174.59</c:v>
                </c:pt>
                <c:pt idx="43">
                  <c:v>174.2</c:v>
                </c:pt>
                <c:pt idx="44">
                  <c:v>174.43</c:v>
                </c:pt>
                <c:pt idx="45">
                  <c:v>175.6</c:v>
                </c:pt>
                <c:pt idx="46">
                  <c:v>177.19</c:v>
                </c:pt>
                <c:pt idx="47">
                  <c:v>178.8</c:v>
                </c:pt>
                <c:pt idx="48">
                  <c:v>179.57</c:v>
                </c:pt>
                <c:pt idx="49">
                  <c:v>180.74</c:v>
                </c:pt>
              </c:numCache>
            </c:numRef>
          </c:val>
        </c:ser>
        <c:marker val="1"/>
        <c:axId val="101669120"/>
        <c:axId val="10167910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lmt!$K$8:$K$57</c:f>
              <c:numCache>
                <c:formatCode>General</c:formatCode>
                <c:ptCount val="50"/>
                <c:pt idx="0">
                  <c:v>102.67999999999994</c:v>
                </c:pt>
                <c:pt idx="1">
                  <c:v>104.16999999999994</c:v>
                </c:pt>
                <c:pt idx="2">
                  <c:v>104.96999999999993</c:v>
                </c:pt>
                <c:pt idx="3">
                  <c:v>103.90999999999995</c:v>
                </c:pt>
                <c:pt idx="4">
                  <c:v>103.68999999999996</c:v>
                </c:pt>
                <c:pt idx="5">
                  <c:v>104.84999999999995</c:v>
                </c:pt>
                <c:pt idx="6">
                  <c:v>105.32999999999994</c:v>
                </c:pt>
                <c:pt idx="7">
                  <c:v>110.18999999999996</c:v>
                </c:pt>
                <c:pt idx="8">
                  <c:v>110.40999999999995</c:v>
                </c:pt>
                <c:pt idx="9">
                  <c:v>112.26999999999994</c:v>
                </c:pt>
                <c:pt idx="10">
                  <c:v>112.33999999999993</c:v>
                </c:pt>
                <c:pt idx="11">
                  <c:v>112.29999999999994</c:v>
                </c:pt>
                <c:pt idx="12">
                  <c:v>111.62999999999995</c:v>
                </c:pt>
                <c:pt idx="13">
                  <c:v>112.47999999999995</c:v>
                </c:pt>
                <c:pt idx="14">
                  <c:v>112.47999999999995</c:v>
                </c:pt>
                <c:pt idx="15">
                  <c:v>112.47999999999995</c:v>
                </c:pt>
                <c:pt idx="16">
                  <c:v>112.47999999999995</c:v>
                </c:pt>
                <c:pt idx="17">
                  <c:v>112.47999999999995</c:v>
                </c:pt>
                <c:pt idx="18">
                  <c:v>108.62999999999995</c:v>
                </c:pt>
                <c:pt idx="19">
                  <c:v>108.52999999999996</c:v>
                </c:pt>
                <c:pt idx="20">
                  <c:v>111.35999999999997</c:v>
                </c:pt>
                <c:pt idx="21">
                  <c:v>111.70999999999997</c:v>
                </c:pt>
                <c:pt idx="22">
                  <c:v>111.33999999999996</c:v>
                </c:pt>
                <c:pt idx="23">
                  <c:v>114.62999999999995</c:v>
                </c:pt>
                <c:pt idx="24">
                  <c:v>115.02999999999996</c:v>
                </c:pt>
                <c:pt idx="25">
                  <c:v>114.69999999999995</c:v>
                </c:pt>
                <c:pt idx="26">
                  <c:v>117.03999999999995</c:v>
                </c:pt>
                <c:pt idx="27">
                  <c:v>117.63999999999997</c:v>
                </c:pt>
                <c:pt idx="28">
                  <c:v>120.79999999999997</c:v>
                </c:pt>
                <c:pt idx="29">
                  <c:v>120.58999999999996</c:v>
                </c:pt>
                <c:pt idx="30">
                  <c:v>120.63999999999997</c:v>
                </c:pt>
                <c:pt idx="31">
                  <c:v>122.00999999999995</c:v>
                </c:pt>
                <c:pt idx="32">
                  <c:v>122.08999999999996</c:v>
                </c:pt>
                <c:pt idx="33">
                  <c:v>121.99999999999996</c:v>
                </c:pt>
                <c:pt idx="34">
                  <c:v>120.90999999999995</c:v>
                </c:pt>
                <c:pt idx="35">
                  <c:v>120.80999999999996</c:v>
                </c:pt>
                <c:pt idx="36">
                  <c:v>120.80999999999996</c:v>
                </c:pt>
                <c:pt idx="37">
                  <c:v>120.80999999999996</c:v>
                </c:pt>
                <c:pt idx="38">
                  <c:v>120.80999999999996</c:v>
                </c:pt>
                <c:pt idx="39">
                  <c:v>120.80999999999996</c:v>
                </c:pt>
                <c:pt idx="40">
                  <c:v>120.99999999999996</c:v>
                </c:pt>
                <c:pt idx="41">
                  <c:v>121.16999999999994</c:v>
                </c:pt>
                <c:pt idx="42">
                  <c:v>120.81999999999995</c:v>
                </c:pt>
                <c:pt idx="43">
                  <c:v>120.42999999999994</c:v>
                </c:pt>
                <c:pt idx="44">
                  <c:v>120.42999999999994</c:v>
                </c:pt>
                <c:pt idx="45">
                  <c:v>120.42999999999994</c:v>
                </c:pt>
                <c:pt idx="46">
                  <c:v>122.01999999999994</c:v>
                </c:pt>
                <c:pt idx="47">
                  <c:v>123.62999999999995</c:v>
                </c:pt>
                <c:pt idx="48">
                  <c:v>124.39999999999993</c:v>
                </c:pt>
                <c:pt idx="49">
                  <c:v>125.56999999999995</c:v>
                </c:pt>
              </c:numCache>
            </c:numRef>
          </c:val>
        </c:ser>
        <c:marker val="1"/>
        <c:axId val="101682176"/>
        <c:axId val="101680640"/>
      </c:lineChart>
      <c:catAx>
        <c:axId val="101669120"/>
        <c:scaling>
          <c:orientation val="minMax"/>
        </c:scaling>
        <c:axPos val="b"/>
        <c:tickLblPos val="nextTo"/>
        <c:crossAx val="101679104"/>
        <c:crosses val="autoZero"/>
        <c:auto val="1"/>
        <c:lblAlgn val="ctr"/>
        <c:lblOffset val="100"/>
      </c:catAx>
      <c:valAx>
        <c:axId val="101679104"/>
        <c:scaling>
          <c:orientation val="minMax"/>
        </c:scaling>
        <c:axPos val="l"/>
        <c:majorGridlines/>
        <c:numFmt formatCode="General" sourceLinked="1"/>
        <c:tickLblPos val="nextTo"/>
        <c:crossAx val="101669120"/>
        <c:crosses val="autoZero"/>
        <c:crossBetween val="between"/>
      </c:valAx>
      <c:valAx>
        <c:axId val="101680640"/>
        <c:scaling>
          <c:orientation val="minMax"/>
        </c:scaling>
        <c:axPos val="r"/>
        <c:numFmt formatCode="General" sourceLinked="1"/>
        <c:tickLblPos val="nextTo"/>
        <c:crossAx val="101682176"/>
        <c:crosses val="max"/>
        <c:crossBetween val="between"/>
      </c:valAx>
      <c:catAx>
        <c:axId val="101682176"/>
        <c:scaling>
          <c:orientation val="minMax"/>
        </c:scaling>
        <c:delete val="1"/>
        <c:axPos val="b"/>
        <c:tickLblPos val="none"/>
        <c:crossAx val="10168064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lmt!$T$9:$T$57</c:f>
              <c:numCache>
                <c:formatCode>0.00%</c:formatCode>
                <c:ptCount val="49"/>
                <c:pt idx="0">
                  <c:v>9.3122853691438739E-4</c:v>
                </c:pt>
                <c:pt idx="1">
                  <c:v>9.3122853691438739E-4</c:v>
                </c:pt>
                <c:pt idx="2">
                  <c:v>9.3122853691438739E-4</c:v>
                </c:pt>
                <c:pt idx="3">
                  <c:v>9.3122853691438739E-4</c:v>
                </c:pt>
                <c:pt idx="4">
                  <c:v>9.3122853691438739E-4</c:v>
                </c:pt>
                <c:pt idx="5">
                  <c:v>1.679945275524192E-3</c:v>
                </c:pt>
                <c:pt idx="6">
                  <c:v>1.679945275524192E-3</c:v>
                </c:pt>
                <c:pt idx="7">
                  <c:v>1.679945275524192E-3</c:v>
                </c:pt>
                <c:pt idx="8">
                  <c:v>1.679945275524192E-3</c:v>
                </c:pt>
                <c:pt idx="9">
                  <c:v>1.679945275524192E-3</c:v>
                </c:pt>
                <c:pt idx="10">
                  <c:v>1.679945275524192E-3</c:v>
                </c:pt>
                <c:pt idx="11">
                  <c:v>1.679945275524192E-3</c:v>
                </c:pt>
                <c:pt idx="12">
                  <c:v>1.679945275524192E-3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2.616777051232139E-3</c:v>
                </c:pt>
                <c:pt idx="18">
                  <c:v>2.616777051232139E-3</c:v>
                </c:pt>
                <c:pt idx="19">
                  <c:v>2.616777051232139E-3</c:v>
                </c:pt>
                <c:pt idx="20">
                  <c:v>2.616777051232139E-3</c:v>
                </c:pt>
                <c:pt idx="21">
                  <c:v>9.3122853691438739E-4</c:v>
                </c:pt>
                <c:pt idx="22">
                  <c:v>9.3122853691438739E-4</c:v>
                </c:pt>
                <c:pt idx="23">
                  <c:v>9.3122853691438739E-4</c:v>
                </c:pt>
                <c:pt idx="24">
                  <c:v>9.3122853691438739E-4</c:v>
                </c:pt>
                <c:pt idx="25">
                  <c:v>9.3122853691438739E-4</c:v>
                </c:pt>
                <c:pt idx="26">
                  <c:v>9.3122853691438739E-4</c:v>
                </c:pt>
                <c:pt idx="27">
                  <c:v>9.3122853691438739E-4</c:v>
                </c:pt>
                <c:pt idx="28">
                  <c:v>9.3122853691438739E-4</c:v>
                </c:pt>
                <c:pt idx="29">
                  <c:v>9.3122853691438739E-4</c:v>
                </c:pt>
                <c:pt idx="30">
                  <c:v>1.679945275524192E-3</c:v>
                </c:pt>
                <c:pt idx="31">
                  <c:v>1.679945275524192E-3</c:v>
                </c:pt>
                <c:pt idx="32">
                  <c:v>1.679945275524192E-3</c:v>
                </c:pt>
                <c:pt idx="33">
                  <c:v>1.679945275524192E-3</c:v>
                </c:pt>
                <c:pt idx="34">
                  <c:v>9.3122853691438739E-4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1.679945275524192E-3</c:v>
                </c:pt>
                <c:pt idx="40">
                  <c:v>1.679945275524192E-3</c:v>
                </c:pt>
                <c:pt idx="41">
                  <c:v>1.679945275524192E-3</c:v>
                </c:pt>
                <c:pt idx="42">
                  <c:v>1.679945275524192E-3</c:v>
                </c:pt>
                <c:pt idx="43">
                  <c:v>0</c:v>
                </c:pt>
                <c:pt idx="44">
                  <c:v>0</c:v>
                </c:pt>
                <c:pt idx="45">
                  <c:v>9.3122853691438739E-4</c:v>
                </c:pt>
                <c:pt idx="46">
                  <c:v>9.3122853691438739E-4</c:v>
                </c:pt>
                <c:pt idx="47">
                  <c:v>9.3122853691438739E-4</c:v>
                </c:pt>
                <c:pt idx="48">
                  <c:v>9.3122853691438739E-4</c:v>
                </c:pt>
              </c:numCache>
            </c:numRef>
          </c:xVal>
          <c:yVal>
            <c:numRef>
              <c:f>lmt!$V$9:$V$57</c:f>
              <c:numCache>
                <c:formatCode>0.00%</c:formatCode>
                <c:ptCount val="49"/>
                <c:pt idx="0">
                  <c:v>9.3651791326210508E-3</c:v>
                </c:pt>
                <c:pt idx="1">
                  <c:v>4.9816302384954412E-3</c:v>
                </c:pt>
                <c:pt idx="2">
                  <c:v>-6.5679410124541418E-3</c:v>
                </c:pt>
                <c:pt idx="3">
                  <c:v>-1.3721698995821047E-3</c:v>
                </c:pt>
                <c:pt idx="4">
                  <c:v>7.2450190494035135E-3</c:v>
                </c:pt>
                <c:pt idx="5">
                  <c:v>2.9763750232528661E-3</c:v>
                </c:pt>
                <c:pt idx="6">
                  <c:v>3.0046367851622961E-2</c:v>
                </c:pt>
                <c:pt idx="7">
                  <c:v>1.320448952643892E-3</c:v>
                </c:pt>
                <c:pt idx="8">
                  <c:v>1.1149073907570492E-2</c:v>
                </c:pt>
                <c:pt idx="9">
                  <c:v>4.1496235698614724E-4</c:v>
                </c:pt>
                <c:pt idx="10">
                  <c:v>-2.3702299123010218E-4</c:v>
                </c:pt>
                <c:pt idx="11">
                  <c:v>-3.9710763394973179E-3</c:v>
                </c:pt>
                <c:pt idx="12">
                  <c:v>5.0580184468907718E-3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-2.3238969034828239E-2</c:v>
                </c:pt>
                <c:pt idx="18">
                  <c:v>-6.1797058460013796E-4</c:v>
                </c:pt>
                <c:pt idx="19">
                  <c:v>1.7499381647291694E-2</c:v>
                </c:pt>
                <c:pt idx="20">
                  <c:v>2.1270130659373702E-3</c:v>
                </c:pt>
                <c:pt idx="21">
                  <c:v>-2.243784111582805E-3</c:v>
                </c:pt>
                <c:pt idx="22">
                  <c:v>1.9996353248647614E-2</c:v>
                </c:pt>
                <c:pt idx="23">
                  <c:v>2.3835061375283382E-3</c:v>
                </c:pt>
                <c:pt idx="24">
                  <c:v>-1.961716799429393E-3</c:v>
                </c:pt>
                <c:pt idx="25">
                  <c:v>1.3937697301804775E-2</c:v>
                </c:pt>
                <c:pt idx="26">
                  <c:v>3.5246431298832331E-3</c:v>
                </c:pt>
                <c:pt idx="27">
                  <c:v>1.8497921910671407E-2</c:v>
                </c:pt>
                <c:pt idx="28">
                  <c:v>-1.2069659175815159E-3</c:v>
                </c:pt>
                <c:pt idx="29">
                  <c:v>2.8772010588106438E-4</c:v>
                </c:pt>
                <c:pt idx="30">
                  <c:v>7.8812633032271529E-3</c:v>
                </c:pt>
                <c:pt idx="31">
                  <c:v>4.5662100456628148E-4</c:v>
                </c:pt>
                <c:pt idx="32">
                  <c:v>-5.1346417161115588E-4</c:v>
                </c:pt>
                <c:pt idx="33">
                  <c:v>-6.221816313716556E-3</c:v>
                </c:pt>
                <c:pt idx="34">
                  <c:v>-5.7438253877078874E-4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1.0883262687592949E-3</c:v>
                </c:pt>
                <c:pt idx="40">
                  <c:v>9.7270698632481256E-4</c:v>
                </c:pt>
                <c:pt idx="41">
                  <c:v>-2.0006859494683567E-3</c:v>
                </c:pt>
                <c:pt idx="42">
                  <c:v>-2.2338049143708961E-3</c:v>
                </c:pt>
                <c:pt idx="43">
                  <c:v>0</c:v>
                </c:pt>
                <c:pt idx="44">
                  <c:v>0</c:v>
                </c:pt>
                <c:pt idx="45">
                  <c:v>9.0546697038724564E-3</c:v>
                </c:pt>
                <c:pt idx="46">
                  <c:v>9.0862915514420325E-3</c:v>
                </c:pt>
                <c:pt idx="47">
                  <c:v>4.3064876957493387E-3</c:v>
                </c:pt>
                <c:pt idx="48">
                  <c:v>6.5155649607396334E-3</c:v>
                </c:pt>
              </c:numCache>
            </c:numRef>
          </c:yVal>
        </c:ser>
        <c:axId val="101701504"/>
        <c:axId val="101703040"/>
      </c:scatterChart>
      <c:valAx>
        <c:axId val="101701504"/>
        <c:scaling>
          <c:orientation val="minMax"/>
        </c:scaling>
        <c:axPos val="b"/>
        <c:numFmt formatCode="0.00%" sourceLinked="1"/>
        <c:tickLblPos val="nextTo"/>
        <c:crossAx val="101703040"/>
        <c:crosses val="autoZero"/>
        <c:crossBetween val="midCat"/>
      </c:valAx>
      <c:valAx>
        <c:axId val="101703040"/>
        <c:scaling>
          <c:orientation val="minMax"/>
        </c:scaling>
        <c:axPos val="l"/>
        <c:majorGridlines/>
        <c:numFmt formatCode="0.00%" sourceLinked="1"/>
        <c:tickLblPos val="nextTo"/>
        <c:crossAx val="1017015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lmt!$U$9:$U$57</c:f>
              <c:numCache>
                <c:formatCode>0.00%</c:formatCode>
                <c:ptCount val="49"/>
                <c:pt idx="0">
                  <c:v>9.3122853691438739E-4</c:v>
                </c:pt>
                <c:pt idx="1">
                  <c:v>1.8624570738287748E-3</c:v>
                </c:pt>
                <c:pt idx="2">
                  <c:v>2.7936856107431624E-3</c:v>
                </c:pt>
                <c:pt idx="3">
                  <c:v>3.7249141476575496E-3</c:v>
                </c:pt>
                <c:pt idx="4">
                  <c:v>4.6561426845719367E-3</c:v>
                </c:pt>
                <c:pt idx="5">
                  <c:v>6.3360879600961283E-3</c:v>
                </c:pt>
                <c:pt idx="6">
                  <c:v>8.0160332356203207E-3</c:v>
                </c:pt>
                <c:pt idx="7">
                  <c:v>9.6959785111445131E-3</c:v>
                </c:pt>
                <c:pt idx="8">
                  <c:v>1.1375923786668705E-2</c:v>
                </c:pt>
                <c:pt idx="9">
                  <c:v>1.3055869062192898E-2</c:v>
                </c:pt>
                <c:pt idx="10">
                  <c:v>1.473581433771709E-2</c:v>
                </c:pt>
                <c:pt idx="11">
                  <c:v>1.6415759613241283E-2</c:v>
                </c:pt>
                <c:pt idx="12">
                  <c:v>1.8095704888765475E-2</c:v>
                </c:pt>
                <c:pt idx="13">
                  <c:v>1.8095704888765475E-2</c:v>
                </c:pt>
                <c:pt idx="14">
                  <c:v>1.8095704888765475E-2</c:v>
                </c:pt>
                <c:pt idx="15">
                  <c:v>1.8095704888765475E-2</c:v>
                </c:pt>
                <c:pt idx="16">
                  <c:v>1.8095704888765475E-2</c:v>
                </c:pt>
                <c:pt idx="17">
                  <c:v>2.0712481939997612E-2</c:v>
                </c:pt>
                <c:pt idx="18">
                  <c:v>2.332925899122975E-2</c:v>
                </c:pt>
                <c:pt idx="19">
                  <c:v>2.5946036042461887E-2</c:v>
                </c:pt>
                <c:pt idx="20">
                  <c:v>2.8562813093694024E-2</c:v>
                </c:pt>
                <c:pt idx="21">
                  <c:v>2.9494041630608411E-2</c:v>
                </c:pt>
                <c:pt idx="22">
                  <c:v>3.0425270167522799E-2</c:v>
                </c:pt>
                <c:pt idx="23">
                  <c:v>3.1356498704437186E-2</c:v>
                </c:pt>
                <c:pt idx="24">
                  <c:v>3.2287727241351573E-2</c:v>
                </c:pt>
                <c:pt idx="25">
                  <c:v>3.321895577826596E-2</c:v>
                </c:pt>
                <c:pt idx="26">
                  <c:v>3.4150184315180347E-2</c:v>
                </c:pt>
                <c:pt idx="27">
                  <c:v>3.5081412852094734E-2</c:v>
                </c:pt>
                <c:pt idx="28">
                  <c:v>3.6012641389009122E-2</c:v>
                </c:pt>
                <c:pt idx="29">
                  <c:v>3.6943869925923509E-2</c:v>
                </c:pt>
                <c:pt idx="30">
                  <c:v>3.8623815201447698E-2</c:v>
                </c:pt>
                <c:pt idx="31">
                  <c:v>4.0303760476971887E-2</c:v>
                </c:pt>
                <c:pt idx="32">
                  <c:v>4.1983705752496076E-2</c:v>
                </c:pt>
                <c:pt idx="33">
                  <c:v>4.3663651028020264E-2</c:v>
                </c:pt>
                <c:pt idx="34">
                  <c:v>4.4594879564934652E-2</c:v>
                </c:pt>
                <c:pt idx="35">
                  <c:v>4.4594879564934652E-2</c:v>
                </c:pt>
                <c:pt idx="36">
                  <c:v>4.4594879564934652E-2</c:v>
                </c:pt>
                <c:pt idx="37">
                  <c:v>4.4594879564934652E-2</c:v>
                </c:pt>
                <c:pt idx="38">
                  <c:v>4.4594879564934652E-2</c:v>
                </c:pt>
                <c:pt idx="39">
                  <c:v>4.6274824840458841E-2</c:v>
                </c:pt>
                <c:pt idx="40">
                  <c:v>4.7954770115983029E-2</c:v>
                </c:pt>
                <c:pt idx="41">
                  <c:v>4.9634715391507218E-2</c:v>
                </c:pt>
                <c:pt idx="42">
                  <c:v>5.1314660667031407E-2</c:v>
                </c:pt>
                <c:pt idx="43">
                  <c:v>5.1314660667031407E-2</c:v>
                </c:pt>
                <c:pt idx="44">
                  <c:v>5.1314660667031407E-2</c:v>
                </c:pt>
                <c:pt idx="45">
                  <c:v>5.2245889203945794E-2</c:v>
                </c:pt>
                <c:pt idx="46">
                  <c:v>5.3177117740860182E-2</c:v>
                </c:pt>
                <c:pt idx="47">
                  <c:v>5.4108346277774569E-2</c:v>
                </c:pt>
                <c:pt idx="48">
                  <c:v>5.5039574814688956E-2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lmt!$W$9:$W$57</c:f>
              <c:numCache>
                <c:formatCode>0.00%</c:formatCode>
                <c:ptCount val="49"/>
                <c:pt idx="0">
                  <c:v>9.3651791326210508E-3</c:v>
                </c:pt>
                <c:pt idx="1">
                  <c:v>1.4346809371116492E-2</c:v>
                </c:pt>
                <c:pt idx="2">
                  <c:v>7.7788683586623502E-3</c:v>
                </c:pt>
                <c:pt idx="3">
                  <c:v>6.4066984590802458E-3</c:v>
                </c:pt>
                <c:pt idx="4">
                  <c:v>1.3651717508483759E-2</c:v>
                </c:pt>
                <c:pt idx="5">
                  <c:v>1.6628092531736624E-2</c:v>
                </c:pt>
                <c:pt idx="6">
                  <c:v>4.6674460383359581E-2</c:v>
                </c:pt>
                <c:pt idx="7">
                  <c:v>4.799490933600347E-2</c:v>
                </c:pt>
                <c:pt idx="8">
                  <c:v>5.9143983243573964E-2</c:v>
                </c:pt>
                <c:pt idx="9">
                  <c:v>5.9558945600560111E-2</c:v>
                </c:pt>
                <c:pt idx="10">
                  <c:v>5.9321922609330009E-2</c:v>
                </c:pt>
                <c:pt idx="11">
                  <c:v>5.5350846269832693E-2</c:v>
                </c:pt>
                <c:pt idx="12">
                  <c:v>6.0408864716723465E-2</c:v>
                </c:pt>
                <c:pt idx="13">
                  <c:v>6.0408864716723465E-2</c:v>
                </c:pt>
                <c:pt idx="14">
                  <c:v>6.0408864716723465E-2</c:v>
                </c:pt>
                <c:pt idx="15">
                  <c:v>6.0408864716723465E-2</c:v>
                </c:pt>
                <c:pt idx="16">
                  <c:v>6.0408864716723465E-2</c:v>
                </c:pt>
                <c:pt idx="17">
                  <c:v>3.7169895681895229E-2</c:v>
                </c:pt>
                <c:pt idx="18">
                  <c:v>3.6551925097295095E-2</c:v>
                </c:pt>
                <c:pt idx="19">
                  <c:v>5.4051306744586788E-2</c:v>
                </c:pt>
                <c:pt idx="20">
                  <c:v>5.6178319810524159E-2</c:v>
                </c:pt>
                <c:pt idx="21">
                  <c:v>5.3934535698941355E-2</c:v>
                </c:pt>
                <c:pt idx="22">
                  <c:v>7.3930888947588966E-2</c:v>
                </c:pt>
                <c:pt idx="23">
                  <c:v>7.6314395085117309E-2</c:v>
                </c:pt>
                <c:pt idx="24">
                  <c:v>7.4352678285687923E-2</c:v>
                </c:pt>
                <c:pt idx="25">
                  <c:v>8.8290375587492698E-2</c:v>
                </c:pt>
                <c:pt idx="26">
                  <c:v>9.1815018717375935E-2</c:v>
                </c:pt>
                <c:pt idx="27">
                  <c:v>0.11031294062804733</c:v>
                </c:pt>
                <c:pt idx="28">
                  <c:v>0.10910597471046582</c:v>
                </c:pt>
                <c:pt idx="29">
                  <c:v>0.10939369481634688</c:v>
                </c:pt>
                <c:pt idx="30">
                  <c:v>0.11727495811957403</c:v>
                </c:pt>
                <c:pt idx="31">
                  <c:v>0.11773157912414031</c:v>
                </c:pt>
                <c:pt idx="32">
                  <c:v>0.11721811495252915</c:v>
                </c:pt>
                <c:pt idx="33">
                  <c:v>0.11099629863881259</c:v>
                </c:pt>
                <c:pt idx="34">
                  <c:v>0.1104219161000418</c:v>
                </c:pt>
                <c:pt idx="35">
                  <c:v>0.1104219161000418</c:v>
                </c:pt>
                <c:pt idx="36">
                  <c:v>0.1104219161000418</c:v>
                </c:pt>
                <c:pt idx="37">
                  <c:v>0.1104219161000418</c:v>
                </c:pt>
                <c:pt idx="38">
                  <c:v>0.1104219161000418</c:v>
                </c:pt>
                <c:pt idx="39">
                  <c:v>0.1115102423688011</c:v>
                </c:pt>
                <c:pt idx="40">
                  <c:v>0.11248294935512591</c:v>
                </c:pt>
                <c:pt idx="41">
                  <c:v>0.11048226340565756</c:v>
                </c:pt>
                <c:pt idx="42">
                  <c:v>0.10824845849128667</c:v>
                </c:pt>
                <c:pt idx="43">
                  <c:v>0.10824845849128667</c:v>
                </c:pt>
                <c:pt idx="44">
                  <c:v>0.10824845849128667</c:v>
                </c:pt>
                <c:pt idx="45">
                  <c:v>0.11730312819515913</c:v>
                </c:pt>
                <c:pt idx="46">
                  <c:v>0.12638941974660117</c:v>
                </c:pt>
                <c:pt idx="47">
                  <c:v>0.13069590744235052</c:v>
                </c:pt>
                <c:pt idx="48">
                  <c:v>0.13721147240309015</c:v>
                </c:pt>
              </c:numCache>
            </c:numRef>
          </c:val>
        </c:ser>
        <c:marker val="1"/>
        <c:axId val="101731712"/>
        <c:axId val="101741696"/>
      </c:lineChart>
      <c:catAx>
        <c:axId val="101731712"/>
        <c:scaling>
          <c:orientation val="minMax"/>
        </c:scaling>
        <c:axPos val="b"/>
        <c:tickLblPos val="nextTo"/>
        <c:crossAx val="101741696"/>
        <c:crosses val="autoZero"/>
        <c:auto val="1"/>
        <c:lblAlgn val="ctr"/>
        <c:lblOffset val="100"/>
      </c:catAx>
      <c:valAx>
        <c:axId val="101741696"/>
        <c:scaling>
          <c:orientation val="minMax"/>
        </c:scaling>
        <c:axPos val="l"/>
        <c:majorGridlines/>
        <c:numFmt formatCode="0.00%" sourceLinked="1"/>
        <c:tickLblPos val="nextTo"/>
        <c:crossAx val="101731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lmt!$F$8:$F$57</c:f>
              <c:numCache>
                <c:formatCode>General</c:formatCode>
                <c:ptCount val="50"/>
                <c:pt idx="0">
                  <c:v>0.80738775510204053</c:v>
                </c:pt>
                <c:pt idx="1">
                  <c:v>0.81675918367346934</c:v>
                </c:pt>
                <c:pt idx="2">
                  <c:v>0.82728979591836738</c:v>
                </c:pt>
                <c:pt idx="3">
                  <c:v>0.83461224489795904</c:v>
                </c:pt>
                <c:pt idx="4">
                  <c:v>0.83604897959183666</c:v>
                </c:pt>
                <c:pt idx="5">
                  <c:v>0.8361142857142857</c:v>
                </c:pt>
                <c:pt idx="6">
                  <c:v>0.83746938775510205</c:v>
                </c:pt>
                <c:pt idx="7">
                  <c:v>0.84906122448979604</c:v>
                </c:pt>
                <c:pt idx="8">
                  <c:v>0.86439183673469377</c:v>
                </c:pt>
                <c:pt idx="9">
                  <c:v>0.88065306122448983</c:v>
                </c:pt>
                <c:pt idx="10">
                  <c:v>0.89379591836734706</c:v>
                </c:pt>
                <c:pt idx="11">
                  <c:v>0.89881632653061205</c:v>
                </c:pt>
                <c:pt idx="12">
                  <c:v>0.9008326530612244</c:v>
                </c:pt>
                <c:pt idx="13">
                  <c:v>0.9005959183673472</c:v>
                </c:pt>
                <c:pt idx="14">
                  <c:v>0.89576326530612249</c:v>
                </c:pt>
                <c:pt idx="15">
                  <c:v>0.88918367346938787</c:v>
                </c:pt>
                <c:pt idx="16">
                  <c:v>0.8850204081632651</c:v>
                </c:pt>
                <c:pt idx="17">
                  <c:v>0.88081632653061226</c:v>
                </c:pt>
                <c:pt idx="18">
                  <c:v>0.87431020408163251</c:v>
                </c:pt>
                <c:pt idx="19">
                  <c:v>0.86330612244897953</c:v>
                </c:pt>
                <c:pt idx="20">
                  <c:v>0.85604897959183668</c:v>
                </c:pt>
                <c:pt idx="21">
                  <c:v>0.8570204081632653</c:v>
                </c:pt>
                <c:pt idx="22">
                  <c:v>0.86404081632653063</c:v>
                </c:pt>
                <c:pt idx="23">
                  <c:v>0.87398367346938777</c:v>
                </c:pt>
                <c:pt idx="24">
                  <c:v>0.88235918367346922</c:v>
                </c:pt>
                <c:pt idx="25">
                  <c:v>0.89025306122448966</c:v>
                </c:pt>
                <c:pt idx="26">
                  <c:v>0.89961632653061196</c:v>
                </c:pt>
                <c:pt idx="27">
                  <c:v>0.90617142857142829</c:v>
                </c:pt>
                <c:pt idx="28">
                  <c:v>0.91799183673469376</c:v>
                </c:pt>
                <c:pt idx="29">
                  <c:v>0.93067755102040839</c:v>
                </c:pt>
                <c:pt idx="30">
                  <c:v>0.9389632653061224</c:v>
                </c:pt>
                <c:pt idx="31">
                  <c:v>0.9459673469387756</c:v>
                </c:pt>
                <c:pt idx="32">
                  <c:v>0.9492326530612244</c:v>
                </c:pt>
                <c:pt idx="33">
                  <c:v>0.95271836734693882</c:v>
                </c:pt>
                <c:pt idx="34">
                  <c:v>0.95315102040816346</c:v>
                </c:pt>
                <c:pt idx="35">
                  <c:v>0.9502285714285712</c:v>
                </c:pt>
                <c:pt idx="36">
                  <c:v>0.9468408163265305</c:v>
                </c:pt>
                <c:pt idx="37">
                  <c:v>0.94383673469387763</c:v>
                </c:pt>
                <c:pt idx="38">
                  <c:v>0.94169795918367361</c:v>
                </c:pt>
                <c:pt idx="39">
                  <c:v>0.94202448979591824</c:v>
                </c:pt>
                <c:pt idx="40">
                  <c:v>0.94448979591836735</c:v>
                </c:pt>
                <c:pt idx="41">
                  <c:v>0.94825306122448971</c:v>
                </c:pt>
                <c:pt idx="42">
                  <c:v>0.95107755102040803</c:v>
                </c:pt>
                <c:pt idx="43">
                  <c:v>0.95031020408163269</c:v>
                </c:pt>
                <c:pt idx="44">
                  <c:v>0.94915102040816313</c:v>
                </c:pt>
                <c:pt idx="45">
                  <c:v>0.95009795918367312</c:v>
                </c:pt>
                <c:pt idx="46">
                  <c:v>0.95548571428571416</c:v>
                </c:pt>
                <c:pt idx="47">
                  <c:v>0.96524897959183653</c:v>
                </c:pt>
                <c:pt idx="48">
                  <c:v>0.97625306122448963</c:v>
                </c:pt>
                <c:pt idx="49">
                  <c:v>0.98658775510204078</c:v>
                </c:pt>
              </c:numCache>
            </c:numRef>
          </c:val>
        </c:ser>
        <c:marker val="1"/>
        <c:axId val="101767424"/>
        <c:axId val="10177740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lmt!$G$8:$G$57</c:f>
              <c:numCache>
                <c:formatCode>General</c:formatCode>
                <c:ptCount val="50"/>
                <c:pt idx="0">
                  <c:v>4.4659327651515146E-2</c:v>
                </c:pt>
                <c:pt idx="1">
                  <c:v>4.210432449494949E-2</c:v>
                </c:pt>
                <c:pt idx="2">
                  <c:v>4.0799242424242425E-2</c:v>
                </c:pt>
                <c:pt idx="3">
                  <c:v>3.9767913510101012E-2</c:v>
                </c:pt>
                <c:pt idx="4">
                  <c:v>4.0780303030303028E-2</c:v>
                </c:pt>
                <c:pt idx="5">
                  <c:v>4.3282196969696977E-2</c:v>
                </c:pt>
                <c:pt idx="6">
                  <c:v>4.5010337752525248E-2</c:v>
                </c:pt>
                <c:pt idx="7">
                  <c:v>5.1660353535353538E-2</c:v>
                </c:pt>
                <c:pt idx="8">
                  <c:v>6.0073626893939386E-2</c:v>
                </c:pt>
                <c:pt idx="9">
                  <c:v>6.8156486742424249E-2</c:v>
                </c:pt>
                <c:pt idx="10">
                  <c:v>7.7181897095959587E-2</c:v>
                </c:pt>
                <c:pt idx="11">
                  <c:v>8.6863636363636365E-2</c:v>
                </c:pt>
                <c:pt idx="12">
                  <c:v>9.2688210227272749E-2</c:v>
                </c:pt>
                <c:pt idx="13">
                  <c:v>9.5960779671717178E-2</c:v>
                </c:pt>
                <c:pt idx="14">
                  <c:v>9.853038194444444E-2</c:v>
                </c:pt>
                <c:pt idx="15">
                  <c:v>9.9188604797979807E-2</c:v>
                </c:pt>
                <c:pt idx="16">
                  <c:v>9.57746212121212E-2</c:v>
                </c:pt>
                <c:pt idx="17">
                  <c:v>8.8880129419191892E-2</c:v>
                </c:pt>
                <c:pt idx="18">
                  <c:v>8.571993371212118E-2</c:v>
                </c:pt>
                <c:pt idx="19">
                  <c:v>8.1650726010100982E-2</c:v>
                </c:pt>
                <c:pt idx="20">
                  <c:v>7.6767597853535333E-2</c:v>
                </c:pt>
                <c:pt idx="21">
                  <c:v>7.2190183080808074E-2</c:v>
                </c:pt>
                <c:pt idx="22">
                  <c:v>6.8283696338383854E-2</c:v>
                </c:pt>
                <c:pt idx="23">
                  <c:v>6.2808238636363645E-2</c:v>
                </c:pt>
                <c:pt idx="24">
                  <c:v>5.5612373737373738E-2</c:v>
                </c:pt>
                <c:pt idx="25">
                  <c:v>5.0927004419191915E-2</c:v>
                </c:pt>
                <c:pt idx="26">
                  <c:v>4.6379577020202012E-2</c:v>
                </c:pt>
                <c:pt idx="27">
                  <c:v>4.1264599116161607E-2</c:v>
                </c:pt>
                <c:pt idx="28">
                  <c:v>3.7981297348484863E-2</c:v>
                </c:pt>
                <c:pt idx="29">
                  <c:v>3.85324337121212E-2</c:v>
                </c:pt>
                <c:pt idx="30">
                  <c:v>3.8645123106060601E-2</c:v>
                </c:pt>
                <c:pt idx="31">
                  <c:v>3.9316919191919188E-2</c:v>
                </c:pt>
                <c:pt idx="32">
                  <c:v>3.9612610479797979E-2</c:v>
                </c:pt>
                <c:pt idx="33">
                  <c:v>3.9551925505050496E-2</c:v>
                </c:pt>
                <c:pt idx="34">
                  <c:v>4.164425505050505E-2</c:v>
                </c:pt>
                <c:pt idx="35">
                  <c:v>4.5650647095959611E-2</c:v>
                </c:pt>
                <c:pt idx="36">
                  <c:v>5.1390309343434352E-2</c:v>
                </c:pt>
                <c:pt idx="37">
                  <c:v>5.671220012626263E-2</c:v>
                </c:pt>
                <c:pt idx="38">
                  <c:v>6.0062342171717173E-2</c:v>
                </c:pt>
                <c:pt idx="39">
                  <c:v>6.3149305555555563E-2</c:v>
                </c:pt>
                <c:pt idx="40">
                  <c:v>6.4793008207070707E-2</c:v>
                </c:pt>
                <c:pt idx="41">
                  <c:v>6.5703598484848497E-2</c:v>
                </c:pt>
                <c:pt idx="42">
                  <c:v>6.882780934343434E-2</c:v>
                </c:pt>
                <c:pt idx="43">
                  <c:v>7.0314630681818188E-2</c:v>
                </c:pt>
                <c:pt idx="44">
                  <c:v>6.8199494949494954E-2</c:v>
                </c:pt>
                <c:pt idx="45">
                  <c:v>6.4056660353535341E-2</c:v>
                </c:pt>
                <c:pt idx="46">
                  <c:v>6.0865924873737369E-2</c:v>
                </c:pt>
                <c:pt idx="47">
                  <c:v>5.8839094065656572E-2</c:v>
                </c:pt>
                <c:pt idx="48">
                  <c:v>5.7405381944444445E-2</c:v>
                </c:pt>
                <c:pt idx="49">
                  <c:v>5.8631628787878795E-2</c:v>
                </c:pt>
              </c:numCache>
            </c:numRef>
          </c:val>
        </c:ser>
        <c:marker val="1"/>
        <c:axId val="101780480"/>
        <c:axId val="101778944"/>
      </c:lineChart>
      <c:catAx>
        <c:axId val="101767424"/>
        <c:scaling>
          <c:orientation val="minMax"/>
        </c:scaling>
        <c:axPos val="b"/>
        <c:tickLblPos val="nextTo"/>
        <c:crossAx val="101777408"/>
        <c:crosses val="autoZero"/>
        <c:auto val="1"/>
        <c:lblAlgn val="ctr"/>
        <c:lblOffset val="100"/>
      </c:catAx>
      <c:valAx>
        <c:axId val="101777408"/>
        <c:scaling>
          <c:orientation val="minMax"/>
        </c:scaling>
        <c:axPos val="l"/>
        <c:majorGridlines/>
        <c:numFmt formatCode="General" sourceLinked="1"/>
        <c:tickLblPos val="nextTo"/>
        <c:crossAx val="101767424"/>
        <c:crosses val="autoZero"/>
        <c:crossBetween val="between"/>
      </c:valAx>
      <c:valAx>
        <c:axId val="101778944"/>
        <c:scaling>
          <c:orientation val="minMax"/>
        </c:scaling>
        <c:axPos val="r"/>
        <c:numFmt formatCode="General" sourceLinked="1"/>
        <c:tickLblPos val="nextTo"/>
        <c:crossAx val="101780480"/>
        <c:crosses val="max"/>
        <c:crossBetween val="between"/>
      </c:valAx>
      <c:catAx>
        <c:axId val="101780480"/>
        <c:scaling>
          <c:orientation val="minMax"/>
        </c:scaling>
        <c:delete val="1"/>
        <c:axPos val="b"/>
        <c:tickLblPos val="none"/>
        <c:crossAx val="1017789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wlk!$O$8:$O$57</c:f>
              <c:numCache>
                <c:formatCode>General</c:formatCode>
                <c:ptCount val="50"/>
                <c:pt idx="0">
                  <c:v>0.13513513513513514</c:v>
                </c:pt>
                <c:pt idx="1">
                  <c:v>0.10810810810810811</c:v>
                </c:pt>
                <c:pt idx="2">
                  <c:v>8.1081081081081086E-2</c:v>
                </c:pt>
                <c:pt idx="3">
                  <c:v>5.4054054054054057E-2</c:v>
                </c:pt>
                <c:pt idx="4">
                  <c:v>2.7027027027027029E-2</c:v>
                </c:pt>
                <c:pt idx="5">
                  <c:v>0</c:v>
                </c:pt>
                <c:pt idx="6">
                  <c:v>2.7027027027027029E-2</c:v>
                </c:pt>
                <c:pt idx="7">
                  <c:v>5.4054054054054057E-2</c:v>
                </c:pt>
                <c:pt idx="8">
                  <c:v>8.1081081081081086E-2</c:v>
                </c:pt>
                <c:pt idx="9">
                  <c:v>0.10810810810810811</c:v>
                </c:pt>
                <c:pt idx="10">
                  <c:v>0.13513513513513514</c:v>
                </c:pt>
                <c:pt idx="11">
                  <c:v>0.16216216216216217</c:v>
                </c:pt>
                <c:pt idx="12">
                  <c:v>0.1891891891891892</c:v>
                </c:pt>
                <c:pt idx="13">
                  <c:v>0.21621621621621623</c:v>
                </c:pt>
                <c:pt idx="14">
                  <c:v>0.24324324324324326</c:v>
                </c:pt>
                <c:pt idx="15">
                  <c:v>0.27027027027027029</c:v>
                </c:pt>
                <c:pt idx="16">
                  <c:v>0.24324324324324326</c:v>
                </c:pt>
                <c:pt idx="17">
                  <c:v>0.21621621621621623</c:v>
                </c:pt>
                <c:pt idx="18">
                  <c:v>0.24324324324324326</c:v>
                </c:pt>
                <c:pt idx="19">
                  <c:v>0.27027027027027029</c:v>
                </c:pt>
                <c:pt idx="20">
                  <c:v>0.24324324324324326</c:v>
                </c:pt>
                <c:pt idx="21">
                  <c:v>0.21621621621621623</c:v>
                </c:pt>
                <c:pt idx="22">
                  <c:v>0.1891891891891892</c:v>
                </c:pt>
                <c:pt idx="23">
                  <c:v>0.16216216216216217</c:v>
                </c:pt>
                <c:pt idx="24">
                  <c:v>0.1891891891891892</c:v>
                </c:pt>
                <c:pt idx="25">
                  <c:v>0.21621621621621623</c:v>
                </c:pt>
                <c:pt idx="26">
                  <c:v>0.1891891891891892</c:v>
                </c:pt>
                <c:pt idx="27">
                  <c:v>0.21621621621621623</c:v>
                </c:pt>
                <c:pt idx="28">
                  <c:v>0.24324324324324326</c:v>
                </c:pt>
                <c:pt idx="29">
                  <c:v>0.27027027027027029</c:v>
                </c:pt>
                <c:pt idx="30">
                  <c:v>0.24324324324324326</c:v>
                </c:pt>
                <c:pt idx="31">
                  <c:v>0.21621621621621623</c:v>
                </c:pt>
                <c:pt idx="32">
                  <c:v>0.1891891891891892</c:v>
                </c:pt>
                <c:pt idx="33">
                  <c:v>0.16216216216216217</c:v>
                </c:pt>
                <c:pt idx="34">
                  <c:v>0.13513513513513514</c:v>
                </c:pt>
                <c:pt idx="35">
                  <c:v>0.10810810810810811</c:v>
                </c:pt>
                <c:pt idx="36">
                  <c:v>8.1081081081081086E-2</c:v>
                </c:pt>
                <c:pt idx="37">
                  <c:v>0.10810810810810811</c:v>
                </c:pt>
                <c:pt idx="38">
                  <c:v>0.13513513513513514</c:v>
                </c:pt>
                <c:pt idx="39">
                  <c:v>0.16216216216216217</c:v>
                </c:pt>
                <c:pt idx="40">
                  <c:v>0.13513513513513514</c:v>
                </c:pt>
                <c:pt idx="41">
                  <c:v>0.16216216216216217</c:v>
                </c:pt>
                <c:pt idx="42">
                  <c:v>0.1891891891891892</c:v>
                </c:pt>
                <c:pt idx="43">
                  <c:v>0.21621621621621623</c:v>
                </c:pt>
                <c:pt idx="44">
                  <c:v>0.24324324324324326</c:v>
                </c:pt>
                <c:pt idx="45">
                  <c:v>0.21621621621621623</c:v>
                </c:pt>
                <c:pt idx="46">
                  <c:v>0.1891891891891892</c:v>
                </c:pt>
                <c:pt idx="47">
                  <c:v>0.16216216216216217</c:v>
                </c:pt>
                <c:pt idx="48">
                  <c:v>0.1891891891891892</c:v>
                </c:pt>
                <c:pt idx="49">
                  <c:v>0.16216216216216217</c:v>
                </c:pt>
              </c:numCache>
            </c:numRef>
          </c:xVal>
          <c:yVal>
            <c:numRef>
              <c:f>wlk!$N$8:$N$57</c:f>
              <c:numCache>
                <c:formatCode>General</c:formatCode>
                <c:ptCount val="50"/>
                <c:pt idx="0">
                  <c:v>0.91959798994974873</c:v>
                </c:pt>
                <c:pt idx="1">
                  <c:v>0.92462311557788945</c:v>
                </c:pt>
                <c:pt idx="2">
                  <c:v>0.91959798994974873</c:v>
                </c:pt>
                <c:pt idx="3">
                  <c:v>0.914572864321608</c:v>
                </c:pt>
                <c:pt idx="4">
                  <c:v>0.90954773869346739</c:v>
                </c:pt>
                <c:pt idx="5">
                  <c:v>0.914572864321608</c:v>
                </c:pt>
                <c:pt idx="6">
                  <c:v>0.91959798994974873</c:v>
                </c:pt>
                <c:pt idx="7">
                  <c:v>0.92462311557788945</c:v>
                </c:pt>
                <c:pt idx="8">
                  <c:v>0.92964824120603018</c:v>
                </c:pt>
                <c:pt idx="9">
                  <c:v>0.9346733668341709</c:v>
                </c:pt>
                <c:pt idx="10">
                  <c:v>0.93969849246231152</c:v>
                </c:pt>
                <c:pt idx="11">
                  <c:v>0.94472361809045224</c:v>
                </c:pt>
                <c:pt idx="12">
                  <c:v>0.94974874371859297</c:v>
                </c:pt>
                <c:pt idx="13">
                  <c:v>0.94472361809045224</c:v>
                </c:pt>
                <c:pt idx="14">
                  <c:v>0.93969849246231152</c:v>
                </c:pt>
                <c:pt idx="15">
                  <c:v>0.9346733668341709</c:v>
                </c:pt>
                <c:pt idx="16">
                  <c:v>0.92964824120603018</c:v>
                </c:pt>
                <c:pt idx="17">
                  <c:v>0.92462311557788945</c:v>
                </c:pt>
                <c:pt idx="18">
                  <c:v>0.91959798994974873</c:v>
                </c:pt>
                <c:pt idx="19">
                  <c:v>0.914572864321608</c:v>
                </c:pt>
                <c:pt idx="20">
                  <c:v>0.90954773869346739</c:v>
                </c:pt>
                <c:pt idx="21">
                  <c:v>0.914572864321608</c:v>
                </c:pt>
                <c:pt idx="22">
                  <c:v>0.91959798994974873</c:v>
                </c:pt>
                <c:pt idx="23">
                  <c:v>0.92462311557788945</c:v>
                </c:pt>
                <c:pt idx="24">
                  <c:v>0.92964824120603018</c:v>
                </c:pt>
                <c:pt idx="25">
                  <c:v>0.9346733668341709</c:v>
                </c:pt>
                <c:pt idx="26">
                  <c:v>0.93969849246231152</c:v>
                </c:pt>
                <c:pt idx="27">
                  <c:v>0.94472361809045224</c:v>
                </c:pt>
                <c:pt idx="28">
                  <c:v>0.94974874371859297</c:v>
                </c:pt>
                <c:pt idx="29">
                  <c:v>0.95477386934673369</c:v>
                </c:pt>
                <c:pt idx="30">
                  <c:v>0.95979899497487442</c:v>
                </c:pt>
                <c:pt idx="31">
                  <c:v>0.96482412060301503</c:v>
                </c:pt>
                <c:pt idx="32">
                  <c:v>0.96984924623115576</c:v>
                </c:pt>
                <c:pt idx="33">
                  <c:v>0.97487437185929648</c:v>
                </c:pt>
                <c:pt idx="34">
                  <c:v>0.97989949748743721</c:v>
                </c:pt>
                <c:pt idx="35">
                  <c:v>0.98492462311557794</c:v>
                </c:pt>
                <c:pt idx="36">
                  <c:v>0.98994974874371855</c:v>
                </c:pt>
                <c:pt idx="37">
                  <c:v>0.99497487437185927</c:v>
                </c:pt>
                <c:pt idx="38">
                  <c:v>1</c:v>
                </c:pt>
                <c:pt idx="39">
                  <c:v>0.99497487437185927</c:v>
                </c:pt>
                <c:pt idx="40">
                  <c:v>0.98994974874371855</c:v>
                </c:pt>
                <c:pt idx="41">
                  <c:v>0.98492462311557794</c:v>
                </c:pt>
                <c:pt idx="42">
                  <c:v>0.97989949748743721</c:v>
                </c:pt>
                <c:pt idx="43">
                  <c:v>0.97487437185929648</c:v>
                </c:pt>
                <c:pt idx="44">
                  <c:v>0.96984924623115576</c:v>
                </c:pt>
                <c:pt idx="45">
                  <c:v>0.96482412060301503</c:v>
                </c:pt>
                <c:pt idx="46">
                  <c:v>0.95979899497487442</c:v>
                </c:pt>
                <c:pt idx="47">
                  <c:v>0.95477386934673369</c:v>
                </c:pt>
                <c:pt idx="48">
                  <c:v>0.95979899497487442</c:v>
                </c:pt>
                <c:pt idx="49">
                  <c:v>0.96482412060301503</c:v>
                </c:pt>
              </c:numCache>
            </c:numRef>
          </c:yVal>
        </c:ser>
        <c:axId val="101960320"/>
        <c:axId val="101966208"/>
      </c:scatterChart>
      <c:valAx>
        <c:axId val="101960320"/>
        <c:scaling>
          <c:orientation val="minMax"/>
        </c:scaling>
        <c:axPos val="b"/>
        <c:numFmt formatCode="General" sourceLinked="1"/>
        <c:tickLblPos val="nextTo"/>
        <c:crossAx val="101966208"/>
        <c:crosses val="autoZero"/>
        <c:crossBetween val="midCat"/>
      </c:valAx>
      <c:valAx>
        <c:axId val="101966208"/>
        <c:scaling>
          <c:orientation val="minMax"/>
        </c:scaling>
        <c:axPos val="l"/>
        <c:majorGridlines/>
        <c:numFmt formatCode="General" sourceLinked="1"/>
        <c:tickLblPos val="nextTo"/>
        <c:crossAx val="101960320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wlk!$B$8:$B$57</c:f>
              <c:numCache>
                <c:formatCode>General</c:formatCode>
                <c:ptCount val="50"/>
                <c:pt idx="0">
                  <c:v>85.5</c:v>
                </c:pt>
                <c:pt idx="1">
                  <c:v>84.51</c:v>
                </c:pt>
                <c:pt idx="2">
                  <c:v>84.33</c:v>
                </c:pt>
                <c:pt idx="3">
                  <c:v>84.4</c:v>
                </c:pt>
                <c:pt idx="4">
                  <c:v>84.61</c:v>
                </c:pt>
                <c:pt idx="5">
                  <c:v>86.23</c:v>
                </c:pt>
                <c:pt idx="6">
                  <c:v>86.8</c:v>
                </c:pt>
                <c:pt idx="7">
                  <c:v>88.45</c:v>
                </c:pt>
                <c:pt idx="8">
                  <c:v>89.53</c:v>
                </c:pt>
                <c:pt idx="9">
                  <c:v>89.63</c:v>
                </c:pt>
                <c:pt idx="10">
                  <c:v>91.1</c:v>
                </c:pt>
                <c:pt idx="11">
                  <c:v>91.43</c:v>
                </c:pt>
                <c:pt idx="12">
                  <c:v>89.85</c:v>
                </c:pt>
                <c:pt idx="13">
                  <c:v>89.31</c:v>
                </c:pt>
                <c:pt idx="14">
                  <c:v>87.24</c:v>
                </c:pt>
                <c:pt idx="15">
                  <c:v>87.59</c:v>
                </c:pt>
                <c:pt idx="16">
                  <c:v>89.12</c:v>
                </c:pt>
                <c:pt idx="17">
                  <c:v>85.39</c:v>
                </c:pt>
                <c:pt idx="18">
                  <c:v>87.38</c:v>
                </c:pt>
                <c:pt idx="19">
                  <c:v>86.92</c:v>
                </c:pt>
                <c:pt idx="20">
                  <c:v>87.61</c:v>
                </c:pt>
                <c:pt idx="21">
                  <c:v>87.63</c:v>
                </c:pt>
                <c:pt idx="22">
                  <c:v>87.32</c:v>
                </c:pt>
                <c:pt idx="23">
                  <c:v>88.77</c:v>
                </c:pt>
                <c:pt idx="24">
                  <c:v>88.89</c:v>
                </c:pt>
                <c:pt idx="25">
                  <c:v>89.02</c:v>
                </c:pt>
                <c:pt idx="26">
                  <c:v>91.63</c:v>
                </c:pt>
                <c:pt idx="27">
                  <c:v>92.78</c:v>
                </c:pt>
                <c:pt idx="28">
                  <c:v>93.21</c:v>
                </c:pt>
                <c:pt idx="29">
                  <c:v>93.84</c:v>
                </c:pt>
                <c:pt idx="30">
                  <c:v>93.4</c:v>
                </c:pt>
                <c:pt idx="31">
                  <c:v>94.81</c:v>
                </c:pt>
                <c:pt idx="32">
                  <c:v>94.76</c:v>
                </c:pt>
                <c:pt idx="33">
                  <c:v>95.47</c:v>
                </c:pt>
                <c:pt idx="34">
                  <c:v>95.93</c:v>
                </c:pt>
                <c:pt idx="35">
                  <c:v>96.97</c:v>
                </c:pt>
                <c:pt idx="36">
                  <c:v>97.79</c:v>
                </c:pt>
                <c:pt idx="37">
                  <c:v>97.8</c:v>
                </c:pt>
                <c:pt idx="38">
                  <c:v>96.63</c:v>
                </c:pt>
                <c:pt idx="39">
                  <c:v>97.24</c:v>
                </c:pt>
                <c:pt idx="40">
                  <c:v>96.19</c:v>
                </c:pt>
                <c:pt idx="41">
                  <c:v>94.67</c:v>
                </c:pt>
                <c:pt idx="42">
                  <c:v>95.23</c:v>
                </c:pt>
                <c:pt idx="43">
                  <c:v>94.85</c:v>
                </c:pt>
                <c:pt idx="44">
                  <c:v>93.23</c:v>
                </c:pt>
                <c:pt idx="45">
                  <c:v>93.36</c:v>
                </c:pt>
                <c:pt idx="46">
                  <c:v>93.73</c:v>
                </c:pt>
                <c:pt idx="47">
                  <c:v>93.88</c:v>
                </c:pt>
                <c:pt idx="48">
                  <c:v>94.52</c:v>
                </c:pt>
                <c:pt idx="49">
                  <c:v>95.29</c:v>
                </c:pt>
              </c:numCache>
            </c:numRef>
          </c:val>
        </c:ser>
        <c:marker val="1"/>
        <c:axId val="101852288"/>
        <c:axId val="10185382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wlk!$K$8:$K$57</c:f>
              <c:numCache>
                <c:formatCode>General</c:formatCode>
                <c:ptCount val="50"/>
                <c:pt idx="0">
                  <c:v>74.890000000000086</c:v>
                </c:pt>
                <c:pt idx="1">
                  <c:v>73.900000000000091</c:v>
                </c:pt>
                <c:pt idx="2">
                  <c:v>73.720000000000084</c:v>
                </c:pt>
                <c:pt idx="3">
                  <c:v>73.650000000000077</c:v>
                </c:pt>
                <c:pt idx="4">
                  <c:v>73.440000000000083</c:v>
                </c:pt>
                <c:pt idx="5">
                  <c:v>71.820000000000078</c:v>
                </c:pt>
                <c:pt idx="6">
                  <c:v>72.390000000000072</c:v>
                </c:pt>
                <c:pt idx="7">
                  <c:v>74.040000000000077</c:v>
                </c:pt>
                <c:pt idx="8">
                  <c:v>75.120000000000076</c:v>
                </c:pt>
                <c:pt idx="9">
                  <c:v>75.22000000000007</c:v>
                </c:pt>
                <c:pt idx="10">
                  <c:v>76.690000000000069</c:v>
                </c:pt>
                <c:pt idx="11">
                  <c:v>77.020000000000081</c:v>
                </c:pt>
                <c:pt idx="12">
                  <c:v>75.440000000000069</c:v>
                </c:pt>
                <c:pt idx="13">
                  <c:v>74.900000000000077</c:v>
                </c:pt>
                <c:pt idx="14">
                  <c:v>72.830000000000069</c:v>
                </c:pt>
                <c:pt idx="15">
                  <c:v>73.180000000000078</c:v>
                </c:pt>
                <c:pt idx="16">
                  <c:v>74.710000000000079</c:v>
                </c:pt>
                <c:pt idx="17">
                  <c:v>78.440000000000083</c:v>
                </c:pt>
                <c:pt idx="18">
                  <c:v>76.450000000000088</c:v>
                </c:pt>
                <c:pt idx="19">
                  <c:v>75.990000000000094</c:v>
                </c:pt>
                <c:pt idx="20">
                  <c:v>76.680000000000092</c:v>
                </c:pt>
                <c:pt idx="21">
                  <c:v>76.660000000000096</c:v>
                </c:pt>
                <c:pt idx="22">
                  <c:v>76.350000000000094</c:v>
                </c:pt>
                <c:pt idx="23">
                  <c:v>77.800000000000097</c:v>
                </c:pt>
                <c:pt idx="24">
                  <c:v>77.920000000000101</c:v>
                </c:pt>
                <c:pt idx="25">
                  <c:v>78.050000000000097</c:v>
                </c:pt>
                <c:pt idx="26">
                  <c:v>80.660000000000096</c:v>
                </c:pt>
                <c:pt idx="27">
                  <c:v>81.810000000000102</c:v>
                </c:pt>
                <c:pt idx="28">
                  <c:v>82.240000000000094</c:v>
                </c:pt>
                <c:pt idx="29">
                  <c:v>82.870000000000104</c:v>
                </c:pt>
                <c:pt idx="30">
                  <c:v>82.430000000000106</c:v>
                </c:pt>
                <c:pt idx="31">
                  <c:v>83.840000000000103</c:v>
                </c:pt>
                <c:pt idx="32">
                  <c:v>83.790000000000106</c:v>
                </c:pt>
                <c:pt idx="33">
                  <c:v>84.500000000000099</c:v>
                </c:pt>
                <c:pt idx="34">
                  <c:v>84.960000000000107</c:v>
                </c:pt>
                <c:pt idx="35">
                  <c:v>86.000000000000099</c:v>
                </c:pt>
                <c:pt idx="36">
                  <c:v>86.820000000000107</c:v>
                </c:pt>
                <c:pt idx="37">
                  <c:v>86.830000000000098</c:v>
                </c:pt>
                <c:pt idx="38">
                  <c:v>85.660000000000096</c:v>
                </c:pt>
                <c:pt idx="39">
                  <c:v>86.270000000000095</c:v>
                </c:pt>
                <c:pt idx="40">
                  <c:v>85.220000000000098</c:v>
                </c:pt>
                <c:pt idx="41">
                  <c:v>86.740000000000094</c:v>
                </c:pt>
                <c:pt idx="42">
                  <c:v>87.300000000000097</c:v>
                </c:pt>
                <c:pt idx="43">
                  <c:v>86.920000000000087</c:v>
                </c:pt>
                <c:pt idx="44">
                  <c:v>85.300000000000097</c:v>
                </c:pt>
                <c:pt idx="45">
                  <c:v>85.430000000000092</c:v>
                </c:pt>
                <c:pt idx="46">
                  <c:v>85.060000000000088</c:v>
                </c:pt>
                <c:pt idx="47">
                  <c:v>84.910000000000096</c:v>
                </c:pt>
                <c:pt idx="48">
                  <c:v>84.270000000000095</c:v>
                </c:pt>
                <c:pt idx="49">
                  <c:v>85.040000000000106</c:v>
                </c:pt>
              </c:numCache>
            </c:numRef>
          </c:val>
        </c:ser>
        <c:marker val="1"/>
        <c:axId val="101861248"/>
        <c:axId val="101859712"/>
      </c:lineChart>
      <c:catAx>
        <c:axId val="101852288"/>
        <c:scaling>
          <c:orientation val="minMax"/>
        </c:scaling>
        <c:axPos val="b"/>
        <c:tickLblPos val="nextTo"/>
        <c:crossAx val="101853824"/>
        <c:crosses val="autoZero"/>
        <c:auto val="1"/>
        <c:lblAlgn val="ctr"/>
        <c:lblOffset val="100"/>
      </c:catAx>
      <c:valAx>
        <c:axId val="101853824"/>
        <c:scaling>
          <c:orientation val="minMax"/>
          <c:min val="75"/>
        </c:scaling>
        <c:axPos val="l"/>
        <c:majorGridlines/>
        <c:numFmt formatCode="General" sourceLinked="1"/>
        <c:tickLblPos val="nextTo"/>
        <c:crossAx val="101852288"/>
        <c:crosses val="autoZero"/>
        <c:crossBetween val="between"/>
      </c:valAx>
      <c:valAx>
        <c:axId val="101859712"/>
        <c:scaling>
          <c:orientation val="minMax"/>
        </c:scaling>
        <c:axPos val="r"/>
        <c:numFmt formatCode="General" sourceLinked="1"/>
        <c:tickLblPos val="nextTo"/>
        <c:crossAx val="101861248"/>
        <c:crosses val="max"/>
        <c:crossBetween val="between"/>
      </c:valAx>
      <c:catAx>
        <c:axId val="101861248"/>
        <c:scaling>
          <c:orientation val="minMax"/>
        </c:scaling>
        <c:delete val="1"/>
        <c:axPos val="b"/>
        <c:tickLblPos val="none"/>
        <c:crossAx val="10185971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wlk!$T$9:$T$57</c:f>
              <c:numCache>
                <c:formatCode>0.00%</c:formatCode>
                <c:ptCount val="49"/>
                <c:pt idx="0">
                  <c:v>2.6409767603363908E-3</c:v>
                </c:pt>
                <c:pt idx="1">
                  <c:v>1.5245050338008313E-3</c:v>
                </c:pt>
                <c:pt idx="2">
                  <c:v>2.1167227295306999E-3</c:v>
                </c:pt>
                <c:pt idx="3">
                  <c:v>2.1167227295306999E-3</c:v>
                </c:pt>
                <c:pt idx="4">
                  <c:v>2.1167227295306999E-3</c:v>
                </c:pt>
                <c:pt idx="5">
                  <c:v>1.5245050338008313E-3</c:v>
                </c:pt>
                <c:pt idx="6">
                  <c:v>2.6409767603363908E-3</c:v>
                </c:pt>
                <c:pt idx="7">
                  <c:v>2.6409767603363908E-3</c:v>
                </c:pt>
                <c:pt idx="8">
                  <c:v>2.6409767603363908E-3</c:v>
                </c:pt>
                <c:pt idx="9">
                  <c:v>2.6409767603363908E-3</c:v>
                </c:pt>
                <c:pt idx="10">
                  <c:v>2.6409767603363908E-3</c:v>
                </c:pt>
                <c:pt idx="11">
                  <c:v>2.6409767603363908E-3</c:v>
                </c:pt>
                <c:pt idx="12">
                  <c:v>2.6409767603363908E-3</c:v>
                </c:pt>
                <c:pt idx="13">
                  <c:v>5.8245598642302603E-3</c:v>
                </c:pt>
                <c:pt idx="14">
                  <c:v>5.8245598642302603E-3</c:v>
                </c:pt>
                <c:pt idx="15">
                  <c:v>5.8245598642302603E-3</c:v>
                </c:pt>
                <c:pt idx="16">
                  <c:v>2.1167227295306999E-3</c:v>
                </c:pt>
                <c:pt idx="17">
                  <c:v>2.1167227295306999E-3</c:v>
                </c:pt>
                <c:pt idx="18">
                  <c:v>5.8245598642302603E-3</c:v>
                </c:pt>
                <c:pt idx="19">
                  <c:v>5.8245598642302603E-3</c:v>
                </c:pt>
                <c:pt idx="20">
                  <c:v>2.1167227295306999E-3</c:v>
                </c:pt>
                <c:pt idx="21">
                  <c:v>1.5245050338008313E-3</c:v>
                </c:pt>
                <c:pt idx="22">
                  <c:v>1.5245050338008313E-3</c:v>
                </c:pt>
                <c:pt idx="23">
                  <c:v>1.5245050338008313E-3</c:v>
                </c:pt>
                <c:pt idx="24">
                  <c:v>2.6409767603363908E-3</c:v>
                </c:pt>
                <c:pt idx="25">
                  <c:v>2.6409767603363908E-3</c:v>
                </c:pt>
                <c:pt idx="26">
                  <c:v>1.5245050338008313E-3</c:v>
                </c:pt>
                <c:pt idx="27">
                  <c:v>2.6409767603363908E-3</c:v>
                </c:pt>
                <c:pt idx="28">
                  <c:v>2.6409767603363908E-3</c:v>
                </c:pt>
                <c:pt idx="29">
                  <c:v>2.6409767603363908E-3</c:v>
                </c:pt>
                <c:pt idx="30">
                  <c:v>1.5245050338008313E-3</c:v>
                </c:pt>
                <c:pt idx="31">
                  <c:v>1.5245050338008313E-3</c:v>
                </c:pt>
                <c:pt idx="32">
                  <c:v>1.5245050338008313E-3</c:v>
                </c:pt>
                <c:pt idx="33">
                  <c:v>1.5245050338008313E-3</c:v>
                </c:pt>
                <c:pt idx="34">
                  <c:v>1.5245050338008313E-3</c:v>
                </c:pt>
                <c:pt idx="35">
                  <c:v>1.5245050338008313E-3</c:v>
                </c:pt>
                <c:pt idx="36">
                  <c:v>1.5245050338008313E-3</c:v>
                </c:pt>
                <c:pt idx="37">
                  <c:v>2.6409767603363908E-3</c:v>
                </c:pt>
                <c:pt idx="38">
                  <c:v>2.6409767603363908E-3</c:v>
                </c:pt>
                <c:pt idx="39">
                  <c:v>5.8245598642302603E-3</c:v>
                </c:pt>
                <c:pt idx="40">
                  <c:v>2.1167227295306999E-3</c:v>
                </c:pt>
                <c:pt idx="41">
                  <c:v>5.8245598642302603E-3</c:v>
                </c:pt>
                <c:pt idx="42">
                  <c:v>5.8245598642302603E-3</c:v>
                </c:pt>
                <c:pt idx="43">
                  <c:v>5.8245598642302603E-3</c:v>
                </c:pt>
                <c:pt idx="44">
                  <c:v>5.8245598642302603E-3</c:v>
                </c:pt>
                <c:pt idx="45">
                  <c:v>2.1167227295306999E-3</c:v>
                </c:pt>
                <c:pt idx="46">
                  <c:v>2.1167227295306999E-3</c:v>
                </c:pt>
                <c:pt idx="47">
                  <c:v>2.1167227295306999E-3</c:v>
                </c:pt>
                <c:pt idx="48">
                  <c:v>2.6409767603363908E-3</c:v>
                </c:pt>
              </c:numCache>
            </c:numRef>
          </c:xVal>
          <c:yVal>
            <c:numRef>
              <c:f>wlk!$V$9:$V$57</c:f>
              <c:numCache>
                <c:formatCode>0.00%</c:formatCode>
                <c:ptCount val="49"/>
                <c:pt idx="0">
                  <c:v>-1.1578947368420993E-2</c:v>
                </c:pt>
                <c:pt idx="1">
                  <c:v>-2.1299254526092391E-3</c:v>
                </c:pt>
                <c:pt idx="2">
                  <c:v>-8.3007233487498392E-4</c:v>
                </c:pt>
                <c:pt idx="3">
                  <c:v>-2.4881516587676985E-3</c:v>
                </c:pt>
                <c:pt idx="4">
                  <c:v>-1.9146672970098151E-2</c:v>
                </c:pt>
                <c:pt idx="5">
                  <c:v>6.6102284587729694E-3</c:v>
                </c:pt>
                <c:pt idx="6">
                  <c:v>1.9009216589861818E-2</c:v>
                </c:pt>
                <c:pt idx="7">
                  <c:v>1.2210288298473695E-2</c:v>
                </c:pt>
                <c:pt idx="8">
                  <c:v>1.1169440411034773E-3</c:v>
                </c:pt>
                <c:pt idx="9">
                  <c:v>1.640075867455092E-2</c:v>
                </c:pt>
                <c:pt idx="10">
                  <c:v>3.6223929747531561E-3</c:v>
                </c:pt>
                <c:pt idx="11">
                  <c:v>-1.7280979984687875E-2</c:v>
                </c:pt>
                <c:pt idx="12">
                  <c:v>-6.0100166944907297E-3</c:v>
                </c:pt>
                <c:pt idx="13">
                  <c:v>-2.3177695666778717E-2</c:v>
                </c:pt>
                <c:pt idx="14">
                  <c:v>4.0119211370931744E-3</c:v>
                </c:pt>
                <c:pt idx="15">
                  <c:v>1.7467747459755691E-2</c:v>
                </c:pt>
                <c:pt idx="16">
                  <c:v>4.1853680430879753E-2</c:v>
                </c:pt>
                <c:pt idx="17">
                  <c:v>-2.3304836631924054E-2</c:v>
                </c:pt>
                <c:pt idx="18">
                  <c:v>-5.2643625543601939E-3</c:v>
                </c:pt>
                <c:pt idx="19">
                  <c:v>7.9383341003221083E-3</c:v>
                </c:pt>
                <c:pt idx="20">
                  <c:v>-2.2828444241520398E-4</c:v>
                </c:pt>
                <c:pt idx="21">
                  <c:v>-3.5376012781011329E-3</c:v>
                </c:pt>
                <c:pt idx="22">
                  <c:v>1.6605588639486978E-2</c:v>
                </c:pt>
                <c:pt idx="23">
                  <c:v>1.3518080432579087E-3</c:v>
                </c:pt>
                <c:pt idx="24">
                  <c:v>1.4624817189784617E-3</c:v>
                </c:pt>
                <c:pt idx="25">
                  <c:v>2.9319254100202197E-2</c:v>
                </c:pt>
                <c:pt idx="26">
                  <c:v>1.2550474735348748E-2</c:v>
                </c:pt>
                <c:pt idx="27">
                  <c:v>4.634619530071056E-3</c:v>
                </c:pt>
                <c:pt idx="28">
                  <c:v>6.7589314451240176E-3</c:v>
                </c:pt>
                <c:pt idx="29">
                  <c:v>-4.6888320545609308E-3</c:v>
                </c:pt>
                <c:pt idx="30">
                  <c:v>1.5096359743040648E-2</c:v>
                </c:pt>
                <c:pt idx="31">
                  <c:v>-5.2737053053472378E-4</c:v>
                </c:pt>
                <c:pt idx="32">
                  <c:v>7.4926129168424831E-3</c:v>
                </c:pt>
                <c:pt idx="33">
                  <c:v>4.8182675185923117E-3</c:v>
                </c:pt>
                <c:pt idx="34">
                  <c:v>1.0841238403002105E-2</c:v>
                </c:pt>
                <c:pt idx="35">
                  <c:v>8.4562235743014073E-3</c:v>
                </c:pt>
                <c:pt idx="36">
                  <c:v>1.022599447795368E-4</c:v>
                </c:pt>
                <c:pt idx="37">
                  <c:v>-1.1963190184049097E-2</c:v>
                </c:pt>
                <c:pt idx="38">
                  <c:v>6.3127393149125478E-3</c:v>
                </c:pt>
                <c:pt idx="39">
                  <c:v>-1.0798025503907828E-2</c:v>
                </c:pt>
                <c:pt idx="40">
                  <c:v>1.580205842603177E-2</c:v>
                </c:pt>
                <c:pt idx="41">
                  <c:v>5.9152846730749159E-3</c:v>
                </c:pt>
                <c:pt idx="42">
                  <c:v>-3.990339178830302E-3</c:v>
                </c:pt>
                <c:pt idx="43">
                  <c:v>-1.7079599367422146E-2</c:v>
                </c:pt>
                <c:pt idx="44">
                  <c:v>1.3944009439021286E-3</c:v>
                </c:pt>
                <c:pt idx="45">
                  <c:v>-3.9631533847472641E-3</c:v>
                </c:pt>
                <c:pt idx="46">
                  <c:v>-1.6003414061665578E-3</c:v>
                </c:pt>
                <c:pt idx="47">
                  <c:v>-6.817213463996598E-3</c:v>
                </c:pt>
                <c:pt idx="48">
                  <c:v>8.1464240372409041E-3</c:v>
                </c:pt>
              </c:numCache>
            </c:numRef>
          </c:yVal>
        </c:ser>
        <c:axId val="101884672"/>
        <c:axId val="101886208"/>
      </c:scatterChart>
      <c:valAx>
        <c:axId val="101884672"/>
        <c:scaling>
          <c:orientation val="minMax"/>
        </c:scaling>
        <c:axPos val="b"/>
        <c:numFmt formatCode="0.00%" sourceLinked="1"/>
        <c:tickLblPos val="nextTo"/>
        <c:crossAx val="101886208"/>
        <c:crosses val="autoZero"/>
        <c:crossBetween val="midCat"/>
      </c:valAx>
      <c:valAx>
        <c:axId val="101886208"/>
        <c:scaling>
          <c:orientation val="minMax"/>
        </c:scaling>
        <c:axPos val="l"/>
        <c:majorGridlines/>
        <c:numFmt formatCode="0.00%" sourceLinked="1"/>
        <c:tickLblPos val="nextTo"/>
        <c:crossAx val="1018846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wlk!$U$9:$U$57</c:f>
              <c:numCache>
                <c:formatCode>0.00%</c:formatCode>
                <c:ptCount val="49"/>
                <c:pt idx="0">
                  <c:v>2.6409767603363908E-3</c:v>
                </c:pt>
                <c:pt idx="1">
                  <c:v>4.1654817941372217E-3</c:v>
                </c:pt>
                <c:pt idx="2">
                  <c:v>6.2822045236679211E-3</c:v>
                </c:pt>
                <c:pt idx="3">
                  <c:v>8.3989272531986205E-3</c:v>
                </c:pt>
                <c:pt idx="4">
                  <c:v>1.051564998272932E-2</c:v>
                </c:pt>
                <c:pt idx="5">
                  <c:v>1.2040155016530151E-2</c:v>
                </c:pt>
                <c:pt idx="6">
                  <c:v>1.4681131776866542E-2</c:v>
                </c:pt>
                <c:pt idx="7">
                  <c:v>1.7322108537202931E-2</c:v>
                </c:pt>
                <c:pt idx="8">
                  <c:v>1.9963085297539322E-2</c:v>
                </c:pt>
                <c:pt idx="9">
                  <c:v>2.2604062057875712E-2</c:v>
                </c:pt>
                <c:pt idx="10">
                  <c:v>2.5245038818212103E-2</c:v>
                </c:pt>
                <c:pt idx="11">
                  <c:v>2.7886015578548494E-2</c:v>
                </c:pt>
                <c:pt idx="12">
                  <c:v>3.0526992338884885E-2</c:v>
                </c:pt>
                <c:pt idx="13">
                  <c:v>3.6351552203115145E-2</c:v>
                </c:pt>
                <c:pt idx="14">
                  <c:v>4.2176112067345409E-2</c:v>
                </c:pt>
                <c:pt idx="15">
                  <c:v>4.8000671931575672E-2</c:v>
                </c:pt>
                <c:pt idx="16">
                  <c:v>5.0117394661106374E-2</c:v>
                </c:pt>
                <c:pt idx="17">
                  <c:v>5.2234117390637075E-2</c:v>
                </c:pt>
                <c:pt idx="18">
                  <c:v>5.8058677254867339E-2</c:v>
                </c:pt>
                <c:pt idx="19">
                  <c:v>6.3883237119097602E-2</c:v>
                </c:pt>
                <c:pt idx="20">
                  <c:v>6.5999959848628303E-2</c:v>
                </c:pt>
                <c:pt idx="21">
                  <c:v>6.7524464882429136E-2</c:v>
                </c:pt>
                <c:pt idx="22">
                  <c:v>6.9048969916229969E-2</c:v>
                </c:pt>
                <c:pt idx="23">
                  <c:v>7.0573474950030801E-2</c:v>
                </c:pt>
                <c:pt idx="24">
                  <c:v>7.3214451710367195E-2</c:v>
                </c:pt>
                <c:pt idx="25">
                  <c:v>7.585542847070359E-2</c:v>
                </c:pt>
                <c:pt idx="26">
                  <c:v>7.7379933504504422E-2</c:v>
                </c:pt>
                <c:pt idx="27">
                  <c:v>8.0020910264840817E-2</c:v>
                </c:pt>
                <c:pt idx="28">
                  <c:v>8.2661887025177211E-2</c:v>
                </c:pt>
                <c:pt idx="29">
                  <c:v>8.5302863785513605E-2</c:v>
                </c:pt>
                <c:pt idx="30">
                  <c:v>8.6827368819314438E-2</c:v>
                </c:pt>
                <c:pt idx="31">
                  <c:v>8.835187385311527E-2</c:v>
                </c:pt>
                <c:pt idx="32">
                  <c:v>8.9876378886916103E-2</c:v>
                </c:pt>
                <c:pt idx="33">
                  <c:v>9.1400883920716935E-2</c:v>
                </c:pt>
                <c:pt idx="34">
                  <c:v>9.2925388954517768E-2</c:v>
                </c:pt>
                <c:pt idx="35">
                  <c:v>9.4449893988318601E-2</c:v>
                </c:pt>
                <c:pt idx="36">
                  <c:v>9.5974399022119433E-2</c:v>
                </c:pt>
                <c:pt idx="37">
                  <c:v>9.8615375782455827E-2</c:v>
                </c:pt>
                <c:pt idx="38">
                  <c:v>0.10125635254279222</c:v>
                </c:pt>
                <c:pt idx="39">
                  <c:v>0.10708091240702249</c:v>
                </c:pt>
                <c:pt idx="40">
                  <c:v>0.10919763513655319</c:v>
                </c:pt>
                <c:pt idx="41">
                  <c:v>0.11502219500078345</c:v>
                </c:pt>
                <c:pt idx="42">
                  <c:v>0.12084675486501371</c:v>
                </c:pt>
                <c:pt idx="43">
                  <c:v>0.12667131472924398</c:v>
                </c:pt>
                <c:pt idx="44">
                  <c:v>0.13249587459347423</c:v>
                </c:pt>
                <c:pt idx="45">
                  <c:v>0.13461259732300493</c:v>
                </c:pt>
                <c:pt idx="46">
                  <c:v>0.13672932005253563</c:v>
                </c:pt>
                <c:pt idx="47">
                  <c:v>0.13884604278206633</c:v>
                </c:pt>
                <c:pt idx="48">
                  <c:v>0.14148701954240273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wlk!$W$9:$W$57</c:f>
              <c:numCache>
                <c:formatCode>0.00%</c:formatCode>
                <c:ptCount val="49"/>
                <c:pt idx="0">
                  <c:v>-1.1578947368420993E-2</c:v>
                </c:pt>
                <c:pt idx="1">
                  <c:v>-1.3708872821030232E-2</c:v>
                </c:pt>
                <c:pt idx="2">
                  <c:v>-1.4538945155905217E-2</c:v>
                </c:pt>
                <c:pt idx="3">
                  <c:v>-1.7027096814672914E-2</c:v>
                </c:pt>
                <c:pt idx="4">
                  <c:v>-3.6173769784771062E-2</c:v>
                </c:pt>
                <c:pt idx="5">
                  <c:v>-2.9563541325998092E-2</c:v>
                </c:pt>
                <c:pt idx="6">
                  <c:v>-1.0554324736136274E-2</c:v>
                </c:pt>
                <c:pt idx="7">
                  <c:v>1.6559635623374213E-3</c:v>
                </c:pt>
                <c:pt idx="8">
                  <c:v>2.7729076034408986E-3</c:v>
                </c:pt>
                <c:pt idx="9">
                  <c:v>1.9173666277991819E-2</c:v>
                </c:pt>
                <c:pt idx="10">
                  <c:v>2.2796059252744975E-2</c:v>
                </c:pt>
                <c:pt idx="11">
                  <c:v>5.5150792680570999E-3</c:v>
                </c:pt>
                <c:pt idx="12">
                  <c:v>-4.9493742643362971E-4</c:v>
                </c:pt>
                <c:pt idx="13">
                  <c:v>-2.3672633093212346E-2</c:v>
                </c:pt>
                <c:pt idx="14">
                  <c:v>-1.9660711956119171E-2</c:v>
                </c:pt>
                <c:pt idx="15">
                  <c:v>-2.1929644963634802E-3</c:v>
                </c:pt>
                <c:pt idx="16">
                  <c:v>3.9660715934516269E-2</c:v>
                </c:pt>
                <c:pt idx="17">
                  <c:v>1.6355879302592215E-2</c:v>
                </c:pt>
                <c:pt idx="18">
                  <c:v>1.1091516748232021E-2</c:v>
                </c:pt>
                <c:pt idx="19">
                  <c:v>1.9029850848554131E-2</c:v>
                </c:pt>
                <c:pt idx="20">
                  <c:v>1.8801566406138927E-2</c:v>
                </c:pt>
                <c:pt idx="21">
                  <c:v>1.5263965128037793E-2</c:v>
                </c:pt>
                <c:pt idx="22">
                  <c:v>3.1869553767524775E-2</c:v>
                </c:pt>
                <c:pt idx="23">
                  <c:v>3.3221361810782682E-2</c:v>
                </c:pt>
                <c:pt idx="24">
                  <c:v>3.4683843529761144E-2</c:v>
                </c:pt>
                <c:pt idx="25">
                  <c:v>6.400309762996334E-2</c:v>
                </c:pt>
                <c:pt idx="26">
                  <c:v>7.6553572365312086E-2</c:v>
                </c:pt>
                <c:pt idx="27">
                  <c:v>8.1188191895383149E-2</c:v>
                </c:pt>
                <c:pt idx="28">
                  <c:v>8.7947123340507166E-2</c:v>
                </c:pt>
                <c:pt idx="29">
                  <c:v>8.3258291285946237E-2</c:v>
                </c:pt>
                <c:pt idx="30">
                  <c:v>9.8354651028986884E-2</c:v>
                </c:pt>
                <c:pt idx="31">
                  <c:v>9.7827280498452157E-2</c:v>
                </c:pt>
                <c:pt idx="32">
                  <c:v>0.10531989341529464</c:v>
                </c:pt>
                <c:pt idx="33">
                  <c:v>0.11013816093388695</c:v>
                </c:pt>
                <c:pt idx="34">
                  <c:v>0.12097939933688906</c:v>
                </c:pt>
                <c:pt idx="35">
                  <c:v>0.12943562291119046</c:v>
                </c:pt>
                <c:pt idx="36">
                  <c:v>0.12953788285596998</c:v>
                </c:pt>
                <c:pt idx="37">
                  <c:v>0.11757469267192089</c:v>
                </c:pt>
                <c:pt idx="38">
                  <c:v>0.12388743198683344</c:v>
                </c:pt>
                <c:pt idx="39">
                  <c:v>0.11308940648292562</c:v>
                </c:pt>
                <c:pt idx="40">
                  <c:v>0.12889146490895739</c:v>
                </c:pt>
                <c:pt idx="41">
                  <c:v>0.13480674958203231</c:v>
                </c:pt>
                <c:pt idx="42">
                  <c:v>0.13081641040320202</c:v>
                </c:pt>
                <c:pt idx="43">
                  <c:v>0.11373681103577987</c:v>
                </c:pt>
                <c:pt idx="44">
                  <c:v>0.115131211979682</c:v>
                </c:pt>
                <c:pt idx="45">
                  <c:v>0.11116805859493474</c:v>
                </c:pt>
                <c:pt idx="46">
                  <c:v>0.10956771718876818</c:v>
                </c:pt>
                <c:pt idx="47">
                  <c:v>0.10275050372477158</c:v>
                </c:pt>
                <c:pt idx="48">
                  <c:v>0.11089692776201249</c:v>
                </c:pt>
              </c:numCache>
            </c:numRef>
          </c:val>
        </c:ser>
        <c:marker val="1"/>
        <c:axId val="101984512"/>
        <c:axId val="101986304"/>
      </c:lineChart>
      <c:catAx>
        <c:axId val="101984512"/>
        <c:scaling>
          <c:orientation val="minMax"/>
        </c:scaling>
        <c:axPos val="b"/>
        <c:tickLblPos val="nextTo"/>
        <c:crossAx val="101986304"/>
        <c:crosses val="autoZero"/>
        <c:auto val="1"/>
        <c:lblAlgn val="ctr"/>
        <c:lblOffset val="100"/>
      </c:catAx>
      <c:valAx>
        <c:axId val="101986304"/>
        <c:scaling>
          <c:orientation val="minMax"/>
        </c:scaling>
        <c:axPos val="l"/>
        <c:majorGridlines/>
        <c:numFmt formatCode="0.00%" sourceLinked="1"/>
        <c:tickLblPos val="nextTo"/>
        <c:crossAx val="101984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spy!$B$8:$B$57</c:f>
              <c:numCache>
                <c:formatCode>General</c:formatCode>
                <c:ptCount val="50"/>
                <c:pt idx="0">
                  <c:v>195.7</c:v>
                </c:pt>
                <c:pt idx="1">
                  <c:v>196.68</c:v>
                </c:pt>
                <c:pt idx="2">
                  <c:v>196.31</c:v>
                </c:pt>
                <c:pt idx="3">
                  <c:v>197.04</c:v>
                </c:pt>
                <c:pt idx="4">
                  <c:v>194.8</c:v>
                </c:pt>
                <c:pt idx="5">
                  <c:v>196.79</c:v>
                </c:pt>
                <c:pt idx="6">
                  <c:v>196.42</c:v>
                </c:pt>
                <c:pt idx="7">
                  <c:v>197.28</c:v>
                </c:pt>
                <c:pt idx="8">
                  <c:v>197.72</c:v>
                </c:pt>
                <c:pt idx="9">
                  <c:v>197.73</c:v>
                </c:pt>
                <c:pt idx="10">
                  <c:v>196.8</c:v>
                </c:pt>
                <c:pt idx="11">
                  <c:v>196.88</c:v>
                </c:pt>
                <c:pt idx="12">
                  <c:v>196.03</c:v>
                </c:pt>
                <c:pt idx="13">
                  <c:v>196.06</c:v>
                </c:pt>
                <c:pt idx="14">
                  <c:v>192.19</c:v>
                </c:pt>
                <c:pt idx="15">
                  <c:v>191.6</c:v>
                </c:pt>
                <c:pt idx="16">
                  <c:v>192.99</c:v>
                </c:pt>
                <c:pt idx="17">
                  <c:v>191.12</c:v>
                </c:pt>
                <c:pt idx="18">
                  <c:v>191.18</c:v>
                </c:pt>
                <c:pt idx="19">
                  <c:v>190.14</c:v>
                </c:pt>
                <c:pt idx="20">
                  <c:v>192.34</c:v>
                </c:pt>
                <c:pt idx="21">
                  <c:v>192.9</c:v>
                </c:pt>
                <c:pt idx="22">
                  <c:v>192.63</c:v>
                </c:pt>
                <c:pt idx="23">
                  <c:v>193.93</c:v>
                </c:pt>
                <c:pt idx="24">
                  <c:v>194.85</c:v>
                </c:pt>
                <c:pt idx="25">
                  <c:v>194.81</c:v>
                </c:pt>
                <c:pt idx="26">
                  <c:v>196.44</c:v>
                </c:pt>
                <c:pt idx="27">
                  <c:v>197.47</c:v>
                </c:pt>
                <c:pt idx="28">
                  <c:v>197.99</c:v>
                </c:pt>
                <c:pt idx="29">
                  <c:v>198.57</c:v>
                </c:pt>
                <c:pt idx="30">
                  <c:v>198.26</c:v>
                </c:pt>
                <c:pt idx="31">
                  <c:v>199.27</c:v>
                </c:pt>
                <c:pt idx="32">
                  <c:v>199.4</c:v>
                </c:pt>
                <c:pt idx="33">
                  <c:v>199.32</c:v>
                </c:pt>
                <c:pt idx="34">
                  <c:v>199.21</c:v>
                </c:pt>
                <c:pt idx="35">
                  <c:v>199.78</c:v>
                </c:pt>
                <c:pt idx="36">
                  <c:v>199.68</c:v>
                </c:pt>
                <c:pt idx="37">
                  <c:v>199.57</c:v>
                </c:pt>
                <c:pt idx="38">
                  <c:v>199.28</c:v>
                </c:pt>
                <c:pt idx="39">
                  <c:v>200.17</c:v>
                </c:pt>
                <c:pt idx="40">
                  <c:v>199.66</c:v>
                </c:pt>
                <c:pt idx="41">
                  <c:v>198.39</c:v>
                </c:pt>
                <c:pt idx="42">
                  <c:v>199.14</c:v>
                </c:pt>
                <c:pt idx="43">
                  <c:v>199.37</c:v>
                </c:pt>
                <c:pt idx="44">
                  <c:v>198.2</c:v>
                </c:pt>
                <c:pt idx="45">
                  <c:v>198.05</c:v>
                </c:pt>
                <c:pt idx="46">
                  <c:v>199.55</c:v>
                </c:pt>
                <c:pt idx="47">
                  <c:v>199.82</c:v>
                </c:pt>
                <c:pt idx="48">
                  <c:v>200.88</c:v>
                </c:pt>
                <c:pt idx="49">
                  <c:v>200.7</c:v>
                </c:pt>
              </c:numCache>
            </c:numRef>
          </c:val>
        </c:ser>
        <c:marker val="1"/>
        <c:axId val="89368448"/>
        <c:axId val="8936998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spy!$K$8:$K$57</c:f>
              <c:numCache>
                <c:formatCode>General</c:formatCode>
                <c:ptCount val="50"/>
                <c:pt idx="0">
                  <c:v>136.75000000000026</c:v>
                </c:pt>
                <c:pt idx="1">
                  <c:v>137.73000000000027</c:v>
                </c:pt>
                <c:pt idx="2">
                  <c:v>138.10000000000028</c:v>
                </c:pt>
                <c:pt idx="3">
                  <c:v>138.83000000000027</c:v>
                </c:pt>
                <c:pt idx="4">
                  <c:v>136.59000000000029</c:v>
                </c:pt>
                <c:pt idx="5">
                  <c:v>138.58000000000027</c:v>
                </c:pt>
                <c:pt idx="6">
                  <c:v>138.21000000000026</c:v>
                </c:pt>
                <c:pt idx="7">
                  <c:v>139.07000000000028</c:v>
                </c:pt>
                <c:pt idx="8">
                  <c:v>138.63000000000028</c:v>
                </c:pt>
                <c:pt idx="9">
                  <c:v>138.62000000000029</c:v>
                </c:pt>
                <c:pt idx="10">
                  <c:v>139.55000000000027</c:v>
                </c:pt>
                <c:pt idx="11">
                  <c:v>139.47000000000028</c:v>
                </c:pt>
                <c:pt idx="12">
                  <c:v>138.62000000000029</c:v>
                </c:pt>
                <c:pt idx="13">
                  <c:v>138.65000000000029</c:v>
                </c:pt>
                <c:pt idx="14">
                  <c:v>134.78000000000029</c:v>
                </c:pt>
                <c:pt idx="15">
                  <c:v>134.19000000000028</c:v>
                </c:pt>
                <c:pt idx="16">
                  <c:v>135.5800000000003</c:v>
                </c:pt>
                <c:pt idx="17">
                  <c:v>133.71000000000029</c:v>
                </c:pt>
                <c:pt idx="18">
                  <c:v>133.77000000000029</c:v>
                </c:pt>
                <c:pt idx="19">
                  <c:v>132.73000000000027</c:v>
                </c:pt>
                <c:pt idx="20">
                  <c:v>134.93000000000029</c:v>
                </c:pt>
                <c:pt idx="21">
                  <c:v>135.49000000000029</c:v>
                </c:pt>
                <c:pt idx="22">
                  <c:v>135.22000000000028</c:v>
                </c:pt>
                <c:pt idx="23">
                  <c:v>136.52000000000029</c:v>
                </c:pt>
                <c:pt idx="24">
                  <c:v>135.60000000000031</c:v>
                </c:pt>
                <c:pt idx="25">
                  <c:v>135.6400000000003</c:v>
                </c:pt>
                <c:pt idx="26">
                  <c:v>134.0100000000003</c:v>
                </c:pt>
                <c:pt idx="27">
                  <c:v>135.0400000000003</c:v>
                </c:pt>
                <c:pt idx="28">
                  <c:v>135.56000000000031</c:v>
                </c:pt>
                <c:pt idx="29">
                  <c:v>134.98000000000033</c:v>
                </c:pt>
                <c:pt idx="30">
                  <c:v>135.29000000000033</c:v>
                </c:pt>
                <c:pt idx="31">
                  <c:v>134.28000000000031</c:v>
                </c:pt>
                <c:pt idx="32">
                  <c:v>134.41000000000031</c:v>
                </c:pt>
                <c:pt idx="33">
                  <c:v>134.3300000000003</c:v>
                </c:pt>
                <c:pt idx="34">
                  <c:v>134.44000000000028</c:v>
                </c:pt>
                <c:pt idx="35">
                  <c:v>133.87000000000029</c:v>
                </c:pt>
                <c:pt idx="36">
                  <c:v>133.97000000000028</c:v>
                </c:pt>
                <c:pt idx="37">
                  <c:v>133.86000000000027</c:v>
                </c:pt>
                <c:pt idx="38">
                  <c:v>133.57000000000028</c:v>
                </c:pt>
                <c:pt idx="39">
                  <c:v>134.46000000000026</c:v>
                </c:pt>
                <c:pt idx="40">
                  <c:v>133.95000000000027</c:v>
                </c:pt>
                <c:pt idx="41">
                  <c:v>132.68000000000026</c:v>
                </c:pt>
                <c:pt idx="42">
                  <c:v>133.43000000000026</c:v>
                </c:pt>
                <c:pt idx="43">
                  <c:v>133.66000000000028</c:v>
                </c:pt>
                <c:pt idx="44">
                  <c:v>132.49000000000026</c:v>
                </c:pt>
                <c:pt idx="45">
                  <c:v>132.34000000000029</c:v>
                </c:pt>
                <c:pt idx="46">
                  <c:v>133.84000000000029</c:v>
                </c:pt>
                <c:pt idx="47">
                  <c:v>134.11000000000027</c:v>
                </c:pt>
                <c:pt idx="48">
                  <c:v>135.17000000000027</c:v>
                </c:pt>
                <c:pt idx="49">
                  <c:v>134.99000000000026</c:v>
                </c:pt>
              </c:numCache>
            </c:numRef>
          </c:val>
        </c:ser>
        <c:marker val="1"/>
        <c:axId val="89385600"/>
        <c:axId val="89384064"/>
      </c:lineChart>
      <c:catAx>
        <c:axId val="89368448"/>
        <c:scaling>
          <c:orientation val="minMax"/>
        </c:scaling>
        <c:axPos val="b"/>
        <c:tickLblPos val="nextTo"/>
        <c:crossAx val="89369984"/>
        <c:crosses val="autoZero"/>
        <c:auto val="1"/>
        <c:lblAlgn val="ctr"/>
        <c:lblOffset val="100"/>
      </c:catAx>
      <c:valAx>
        <c:axId val="89369984"/>
        <c:scaling>
          <c:orientation val="minMax"/>
        </c:scaling>
        <c:axPos val="l"/>
        <c:majorGridlines/>
        <c:numFmt formatCode="General" sourceLinked="1"/>
        <c:tickLblPos val="nextTo"/>
        <c:crossAx val="89368448"/>
        <c:crosses val="autoZero"/>
        <c:crossBetween val="between"/>
      </c:valAx>
      <c:valAx>
        <c:axId val="89384064"/>
        <c:scaling>
          <c:orientation val="minMax"/>
        </c:scaling>
        <c:axPos val="r"/>
        <c:numFmt formatCode="General" sourceLinked="1"/>
        <c:tickLblPos val="nextTo"/>
        <c:crossAx val="89385600"/>
        <c:crosses val="max"/>
        <c:crossBetween val="between"/>
      </c:valAx>
      <c:catAx>
        <c:axId val="89385600"/>
        <c:scaling>
          <c:orientation val="minMax"/>
        </c:scaling>
        <c:delete val="1"/>
        <c:axPos val="b"/>
        <c:tickLblPos val="none"/>
        <c:crossAx val="8938406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wlk!$F$17:$F$57</c:f>
              <c:numCache>
                <c:formatCode>General</c:formatCode>
                <c:ptCount val="41"/>
                <c:pt idx="0">
                  <c:v>0.88986837338485691</c:v>
                </c:pt>
                <c:pt idx="1">
                  <c:v>0.90167854123898084</c:v>
                </c:pt>
                <c:pt idx="2">
                  <c:v>0.91077164593648097</c:v>
                </c:pt>
                <c:pt idx="3">
                  <c:v>0.91371814998188616</c:v>
                </c:pt>
                <c:pt idx="4">
                  <c:v>0.9114358169303225</c:v>
                </c:pt>
                <c:pt idx="5">
                  <c:v>0.8995531940586885</c:v>
                </c:pt>
                <c:pt idx="6">
                  <c:v>0.88712715855572988</c:v>
                </c:pt>
                <c:pt idx="7">
                  <c:v>0.88328704262770208</c:v>
                </c:pt>
                <c:pt idx="8">
                  <c:v>0.87608984422171221</c:v>
                </c:pt>
                <c:pt idx="9">
                  <c:v>0.87377128366139356</c:v>
                </c:pt>
                <c:pt idx="10">
                  <c:v>0.87005192609588211</c:v>
                </c:pt>
                <c:pt idx="11">
                  <c:v>0.86825262649438495</c:v>
                </c:pt>
                <c:pt idx="12">
                  <c:v>0.87394034536891674</c:v>
                </c:pt>
                <c:pt idx="13">
                  <c:v>0.87465281970776476</c:v>
                </c:pt>
                <c:pt idx="14">
                  <c:v>0.87877067986958102</c:v>
                </c:pt>
                <c:pt idx="15">
                  <c:v>0.88323873928269525</c:v>
                </c:pt>
                <c:pt idx="16">
                  <c:v>0.8884917280521677</c:v>
                </c:pt>
                <c:pt idx="17">
                  <c:v>0.8992029948073903</c:v>
                </c:pt>
                <c:pt idx="18">
                  <c:v>0.91219659461417701</c:v>
                </c:pt>
                <c:pt idx="19">
                  <c:v>0.92717063156623603</c:v>
                </c:pt>
                <c:pt idx="20">
                  <c:v>0.94071971984059888</c:v>
                </c:pt>
                <c:pt idx="21">
                  <c:v>0.94627460451636303</c:v>
                </c:pt>
                <c:pt idx="22">
                  <c:v>0.95140683492331868</c:v>
                </c:pt>
                <c:pt idx="23">
                  <c:v>0.95632170027774455</c:v>
                </c:pt>
                <c:pt idx="24">
                  <c:v>0.9619007366260115</c:v>
                </c:pt>
                <c:pt idx="25">
                  <c:v>0.96880811496196129</c:v>
                </c:pt>
                <c:pt idx="26">
                  <c:v>0.97543774906412284</c:v>
                </c:pt>
                <c:pt idx="27">
                  <c:v>0.98456708127037795</c:v>
                </c:pt>
                <c:pt idx="28">
                  <c:v>0.99244052650646031</c:v>
                </c:pt>
                <c:pt idx="29">
                  <c:v>0.99513343799058096</c:v>
                </c:pt>
                <c:pt idx="30">
                  <c:v>0.99438473614297818</c:v>
                </c:pt>
                <c:pt idx="31">
                  <c:v>0.98984422171235364</c:v>
                </c:pt>
                <c:pt idx="32">
                  <c:v>0.98175341142374106</c:v>
                </c:pt>
                <c:pt idx="33">
                  <c:v>0.97526868735659955</c:v>
                </c:pt>
                <c:pt idx="34">
                  <c:v>0.9683371573481464</c:v>
                </c:pt>
                <c:pt idx="35">
                  <c:v>0.96140562733969337</c:v>
                </c:pt>
                <c:pt idx="36">
                  <c:v>0.95582659099142619</c:v>
                </c:pt>
                <c:pt idx="37">
                  <c:v>0.95040454051443068</c:v>
                </c:pt>
                <c:pt idx="38">
                  <c:v>0.94866562009419153</c:v>
                </c:pt>
                <c:pt idx="39">
                  <c:v>0.95240912933220634</c:v>
                </c:pt>
                <c:pt idx="40">
                  <c:v>0.95802439318922838</c:v>
                </c:pt>
              </c:numCache>
            </c:numRef>
          </c:val>
        </c:ser>
        <c:marker val="1"/>
        <c:axId val="102020992"/>
        <c:axId val="10202252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wlk!$G$17:$G$57</c:f>
              <c:numCache>
                <c:formatCode>General</c:formatCode>
                <c:ptCount val="41"/>
                <c:pt idx="0">
                  <c:v>8.796605274979144E-2</c:v>
                </c:pt>
                <c:pt idx="1">
                  <c:v>9.5726111788487458E-2</c:v>
                </c:pt>
                <c:pt idx="2">
                  <c:v>9.8171083873451831E-2</c:v>
                </c:pt>
                <c:pt idx="3">
                  <c:v>0.10079253032150422</c:v>
                </c:pt>
                <c:pt idx="4">
                  <c:v>0.11239973047551821</c:v>
                </c:pt>
                <c:pt idx="5">
                  <c:v>0.11976352435346213</c:v>
                </c:pt>
                <c:pt idx="6">
                  <c:v>0.11407623692485402</c:v>
                </c:pt>
                <c:pt idx="7">
                  <c:v>0.10047166784316244</c:v>
                </c:pt>
                <c:pt idx="8">
                  <c:v>0.11810466534043509</c:v>
                </c:pt>
                <c:pt idx="9">
                  <c:v>0.12777064750048128</c:v>
                </c:pt>
                <c:pt idx="10">
                  <c:v>0.12759738176217672</c:v>
                </c:pt>
                <c:pt idx="11">
                  <c:v>9.8204774433677727E-2</c:v>
                </c:pt>
                <c:pt idx="12">
                  <c:v>5.5528460501828913E-2</c:v>
                </c:pt>
                <c:pt idx="13">
                  <c:v>4.9927805942373102E-2</c:v>
                </c:pt>
                <c:pt idx="14">
                  <c:v>5.2064750048129362E-2</c:v>
                </c:pt>
                <c:pt idx="15">
                  <c:v>5.2939100301610732E-2</c:v>
                </c:pt>
                <c:pt idx="16">
                  <c:v>4.7948084451004305E-2</c:v>
                </c:pt>
                <c:pt idx="17">
                  <c:v>6.9088108836552656E-2</c:v>
                </c:pt>
                <c:pt idx="18">
                  <c:v>7.9296348584996484E-2</c:v>
                </c:pt>
                <c:pt idx="19">
                  <c:v>7.9408650452416102E-2</c:v>
                </c:pt>
                <c:pt idx="20">
                  <c:v>6.9619136238208326E-2</c:v>
                </c:pt>
                <c:pt idx="21">
                  <c:v>4.7314381056279282E-2</c:v>
                </c:pt>
                <c:pt idx="22">
                  <c:v>4.4388115253802214E-2</c:v>
                </c:pt>
                <c:pt idx="23">
                  <c:v>4.4048001026759931E-2</c:v>
                </c:pt>
                <c:pt idx="24">
                  <c:v>3.732593210549958E-2</c:v>
                </c:pt>
                <c:pt idx="25">
                  <c:v>3.3680934351536941E-2</c:v>
                </c:pt>
                <c:pt idx="26">
                  <c:v>2.8490983764358591E-2</c:v>
                </c:pt>
                <c:pt idx="27">
                  <c:v>3.376917153308092E-2</c:v>
                </c:pt>
                <c:pt idx="28">
                  <c:v>4.0893922864660204E-2</c:v>
                </c:pt>
                <c:pt idx="29">
                  <c:v>4.8665212090098178E-2</c:v>
                </c:pt>
                <c:pt idx="30">
                  <c:v>4.7802092023358785E-2</c:v>
                </c:pt>
                <c:pt idx="31">
                  <c:v>4.8432586793300397E-2</c:v>
                </c:pt>
                <c:pt idx="32">
                  <c:v>5.4057306038631847E-2</c:v>
                </c:pt>
                <c:pt idx="33">
                  <c:v>5.8926394147468399E-2</c:v>
                </c:pt>
                <c:pt idx="34">
                  <c:v>6.084996470512738E-2</c:v>
                </c:pt>
                <c:pt idx="35">
                  <c:v>5.420329846627734E-2</c:v>
                </c:pt>
                <c:pt idx="36">
                  <c:v>5.0617660270807927E-2</c:v>
                </c:pt>
                <c:pt idx="37">
                  <c:v>4.919784380414554E-2</c:v>
                </c:pt>
                <c:pt idx="38">
                  <c:v>5.0566322274273247E-2</c:v>
                </c:pt>
                <c:pt idx="39">
                  <c:v>4.666463453763716E-2</c:v>
                </c:pt>
                <c:pt idx="40">
                  <c:v>5.0468459218379016E-2</c:v>
                </c:pt>
              </c:numCache>
            </c:numRef>
          </c:val>
        </c:ser>
        <c:marker val="1"/>
        <c:axId val="102038144"/>
        <c:axId val="102036608"/>
      </c:lineChart>
      <c:catAx>
        <c:axId val="102020992"/>
        <c:scaling>
          <c:orientation val="minMax"/>
        </c:scaling>
        <c:axPos val="b"/>
        <c:tickLblPos val="nextTo"/>
        <c:crossAx val="102022528"/>
        <c:crosses val="autoZero"/>
        <c:auto val="1"/>
        <c:lblAlgn val="ctr"/>
        <c:lblOffset val="100"/>
      </c:catAx>
      <c:valAx>
        <c:axId val="102022528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2020992"/>
        <c:crosses val="autoZero"/>
        <c:crossBetween val="between"/>
      </c:valAx>
      <c:valAx>
        <c:axId val="102036608"/>
        <c:scaling>
          <c:orientation val="minMax"/>
        </c:scaling>
        <c:axPos val="r"/>
        <c:numFmt formatCode="General" sourceLinked="1"/>
        <c:tickLblPos val="nextTo"/>
        <c:crossAx val="102038144"/>
        <c:crosses val="max"/>
        <c:crossBetween val="between"/>
      </c:valAx>
      <c:catAx>
        <c:axId val="102038144"/>
        <c:scaling>
          <c:orientation val="minMax"/>
        </c:scaling>
        <c:delete val="1"/>
        <c:axPos val="b"/>
        <c:tickLblPos val="none"/>
        <c:crossAx val="1020366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PFE!$O$8:$O$57</c:f>
              <c:numCache>
                <c:formatCode>General</c:formatCode>
                <c:ptCount val="50"/>
                <c:pt idx="0">
                  <c:v>0.67441860465116277</c:v>
                </c:pt>
                <c:pt idx="1">
                  <c:v>0.65116279069767447</c:v>
                </c:pt>
                <c:pt idx="2">
                  <c:v>0.67441860465116277</c:v>
                </c:pt>
                <c:pt idx="3">
                  <c:v>0.69767441860465118</c:v>
                </c:pt>
                <c:pt idx="4">
                  <c:v>0.72093023255813948</c:v>
                </c:pt>
                <c:pt idx="5">
                  <c:v>0.7441860465116279</c:v>
                </c:pt>
                <c:pt idx="6">
                  <c:v>0.76744186046511631</c:v>
                </c:pt>
                <c:pt idx="7">
                  <c:v>0.79069767441860461</c:v>
                </c:pt>
                <c:pt idx="8">
                  <c:v>0.76744186046511631</c:v>
                </c:pt>
                <c:pt idx="9">
                  <c:v>0.7441860465116279</c:v>
                </c:pt>
                <c:pt idx="10">
                  <c:v>0.72093023255813948</c:v>
                </c:pt>
                <c:pt idx="11">
                  <c:v>0.69767441860465118</c:v>
                </c:pt>
                <c:pt idx="12">
                  <c:v>0.67441860465116277</c:v>
                </c:pt>
                <c:pt idx="13">
                  <c:v>0.69767441860465118</c:v>
                </c:pt>
                <c:pt idx="14">
                  <c:v>0.72093023255813948</c:v>
                </c:pt>
                <c:pt idx="15">
                  <c:v>0.7441860465116279</c:v>
                </c:pt>
                <c:pt idx="16">
                  <c:v>0.76744186046511631</c:v>
                </c:pt>
                <c:pt idx="17">
                  <c:v>0.79069767441860461</c:v>
                </c:pt>
                <c:pt idx="18">
                  <c:v>0.81395348837209303</c:v>
                </c:pt>
                <c:pt idx="19">
                  <c:v>0.79069767441860461</c:v>
                </c:pt>
                <c:pt idx="20">
                  <c:v>0.76744186046511631</c:v>
                </c:pt>
                <c:pt idx="21">
                  <c:v>0.7441860465116279</c:v>
                </c:pt>
                <c:pt idx="22">
                  <c:v>0.72093023255813948</c:v>
                </c:pt>
                <c:pt idx="23">
                  <c:v>0.69767441860465118</c:v>
                </c:pt>
                <c:pt idx="24">
                  <c:v>0.67441860465116277</c:v>
                </c:pt>
                <c:pt idx="25">
                  <c:v>0.65116279069767447</c:v>
                </c:pt>
                <c:pt idx="26">
                  <c:v>0.62790697674418605</c:v>
                </c:pt>
                <c:pt idx="27">
                  <c:v>0.60465116279069764</c:v>
                </c:pt>
                <c:pt idx="28">
                  <c:v>0.58139534883720934</c:v>
                </c:pt>
                <c:pt idx="29">
                  <c:v>0.55813953488372092</c:v>
                </c:pt>
                <c:pt idx="30">
                  <c:v>0.58139534883720934</c:v>
                </c:pt>
                <c:pt idx="31">
                  <c:v>0.55813953488372092</c:v>
                </c:pt>
                <c:pt idx="32">
                  <c:v>0.53488372093023251</c:v>
                </c:pt>
                <c:pt idx="33">
                  <c:v>0.51162790697674421</c:v>
                </c:pt>
                <c:pt idx="34">
                  <c:v>0.48837209302325579</c:v>
                </c:pt>
                <c:pt idx="35">
                  <c:v>0.51162790697674421</c:v>
                </c:pt>
                <c:pt idx="36">
                  <c:v>0.53488372093023251</c:v>
                </c:pt>
                <c:pt idx="37">
                  <c:v>0.51162790697674421</c:v>
                </c:pt>
                <c:pt idx="38">
                  <c:v>0.53488372093023251</c:v>
                </c:pt>
                <c:pt idx="39">
                  <c:v>0.55813953488372092</c:v>
                </c:pt>
                <c:pt idx="40">
                  <c:v>0.58139534883720934</c:v>
                </c:pt>
                <c:pt idx="41">
                  <c:v>0.55813953488372092</c:v>
                </c:pt>
                <c:pt idx="42">
                  <c:v>0.53488372093023251</c:v>
                </c:pt>
                <c:pt idx="43">
                  <c:v>0.51162790697674421</c:v>
                </c:pt>
                <c:pt idx="44">
                  <c:v>0.48837209302325579</c:v>
                </c:pt>
                <c:pt idx="45">
                  <c:v>0.46511627906976744</c:v>
                </c:pt>
                <c:pt idx="46">
                  <c:v>0.48837209302325579</c:v>
                </c:pt>
                <c:pt idx="47">
                  <c:v>0.51162790697674421</c:v>
                </c:pt>
                <c:pt idx="48">
                  <c:v>0.53488372093023251</c:v>
                </c:pt>
                <c:pt idx="49">
                  <c:v>0.55813953488372092</c:v>
                </c:pt>
              </c:numCache>
            </c:numRef>
          </c:xVal>
          <c:yVal>
            <c:numRef>
              <c:f>PFE!$N$8:$N$57</c:f>
              <c:numCache>
                <c:formatCode>General</c:formatCode>
                <c:ptCount val="50"/>
                <c:pt idx="0">
                  <c:v>0.95378151260504207</c:v>
                </c:pt>
                <c:pt idx="1">
                  <c:v>0.94957983193277307</c:v>
                </c:pt>
                <c:pt idx="2">
                  <c:v>0.94537815126050417</c:v>
                </c:pt>
                <c:pt idx="3">
                  <c:v>0.94957983193277307</c:v>
                </c:pt>
                <c:pt idx="4">
                  <c:v>0.95378151260504207</c:v>
                </c:pt>
                <c:pt idx="5">
                  <c:v>0.95798319327731096</c:v>
                </c:pt>
                <c:pt idx="6">
                  <c:v>0.96218487394957986</c:v>
                </c:pt>
                <c:pt idx="7">
                  <c:v>0.96638655462184875</c:v>
                </c:pt>
                <c:pt idx="8">
                  <c:v>0.97058823529411764</c:v>
                </c:pt>
                <c:pt idx="9">
                  <c:v>0.96638655462184875</c:v>
                </c:pt>
                <c:pt idx="10">
                  <c:v>0.96218487394957986</c:v>
                </c:pt>
                <c:pt idx="11">
                  <c:v>0.95798319327731096</c:v>
                </c:pt>
                <c:pt idx="12">
                  <c:v>0.95378151260504207</c:v>
                </c:pt>
                <c:pt idx="13">
                  <c:v>0.94957983193277307</c:v>
                </c:pt>
                <c:pt idx="14">
                  <c:v>0.94537815126050417</c:v>
                </c:pt>
                <c:pt idx="15">
                  <c:v>0.94117647058823528</c:v>
                </c:pt>
                <c:pt idx="16">
                  <c:v>0.93697478991596639</c:v>
                </c:pt>
                <c:pt idx="17">
                  <c:v>0.9327731092436975</c:v>
                </c:pt>
                <c:pt idx="18">
                  <c:v>0.9285714285714286</c:v>
                </c:pt>
                <c:pt idx="19">
                  <c:v>0.92436974789915971</c:v>
                </c:pt>
                <c:pt idx="20">
                  <c:v>0.92016806722689071</c:v>
                </c:pt>
                <c:pt idx="21">
                  <c:v>0.91596638655462181</c:v>
                </c:pt>
                <c:pt idx="22">
                  <c:v>0.91176470588235292</c:v>
                </c:pt>
                <c:pt idx="23">
                  <c:v>0.90756302521008403</c:v>
                </c:pt>
                <c:pt idx="24">
                  <c:v>0.90336134453781514</c:v>
                </c:pt>
                <c:pt idx="25">
                  <c:v>0.90756302521008403</c:v>
                </c:pt>
                <c:pt idx="26">
                  <c:v>0.91176470588235292</c:v>
                </c:pt>
                <c:pt idx="27">
                  <c:v>0.91596638655462181</c:v>
                </c:pt>
                <c:pt idx="28">
                  <c:v>0.92016806722689071</c:v>
                </c:pt>
                <c:pt idx="29">
                  <c:v>0.92436974789915971</c:v>
                </c:pt>
                <c:pt idx="30">
                  <c:v>0.9285714285714286</c:v>
                </c:pt>
                <c:pt idx="31">
                  <c:v>0.9327731092436975</c:v>
                </c:pt>
                <c:pt idx="32">
                  <c:v>0.93697478991596639</c:v>
                </c:pt>
                <c:pt idx="33">
                  <c:v>0.94117647058823528</c:v>
                </c:pt>
                <c:pt idx="34">
                  <c:v>0.94537815126050417</c:v>
                </c:pt>
                <c:pt idx="35">
                  <c:v>0.94957983193277307</c:v>
                </c:pt>
                <c:pt idx="36">
                  <c:v>0.95378151260504207</c:v>
                </c:pt>
                <c:pt idx="37">
                  <c:v>0.95798319327731096</c:v>
                </c:pt>
                <c:pt idx="38">
                  <c:v>0.96218487394957986</c:v>
                </c:pt>
                <c:pt idx="39">
                  <c:v>0.96638655462184875</c:v>
                </c:pt>
                <c:pt idx="40">
                  <c:v>0.97058823529411764</c:v>
                </c:pt>
                <c:pt idx="41">
                  <c:v>0.96638655462184875</c:v>
                </c:pt>
                <c:pt idx="42">
                  <c:v>0.97058823529411764</c:v>
                </c:pt>
                <c:pt idx="43">
                  <c:v>0.97478991596638653</c:v>
                </c:pt>
                <c:pt idx="44">
                  <c:v>0.97899159663865543</c:v>
                </c:pt>
                <c:pt idx="45">
                  <c:v>0.98319327731092432</c:v>
                </c:pt>
                <c:pt idx="46">
                  <c:v>0.98739495798319332</c:v>
                </c:pt>
                <c:pt idx="47">
                  <c:v>0.99159663865546221</c:v>
                </c:pt>
                <c:pt idx="48">
                  <c:v>0.99579831932773111</c:v>
                </c:pt>
                <c:pt idx="49">
                  <c:v>1</c:v>
                </c:pt>
              </c:numCache>
            </c:numRef>
          </c:yVal>
        </c:ser>
        <c:axId val="102070528"/>
        <c:axId val="102088704"/>
      </c:scatterChart>
      <c:valAx>
        <c:axId val="102070528"/>
        <c:scaling>
          <c:orientation val="minMax"/>
        </c:scaling>
        <c:axPos val="b"/>
        <c:numFmt formatCode="General" sourceLinked="1"/>
        <c:tickLblPos val="nextTo"/>
        <c:crossAx val="102088704"/>
        <c:crosses val="autoZero"/>
        <c:crossBetween val="midCat"/>
      </c:valAx>
      <c:valAx>
        <c:axId val="102088704"/>
        <c:scaling>
          <c:orientation val="minMax"/>
        </c:scaling>
        <c:axPos val="l"/>
        <c:majorGridlines/>
        <c:numFmt formatCode="General" sourceLinked="1"/>
        <c:tickLblPos val="nextTo"/>
        <c:crossAx val="10207052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PFE!$B$8:$B$57</c:f>
              <c:numCache>
                <c:formatCode>General</c:formatCode>
                <c:ptCount val="50"/>
                <c:pt idx="0">
                  <c:v>29.81</c:v>
                </c:pt>
                <c:pt idx="1">
                  <c:v>29.98</c:v>
                </c:pt>
                <c:pt idx="2">
                  <c:v>30.14</c:v>
                </c:pt>
                <c:pt idx="3">
                  <c:v>30.69</c:v>
                </c:pt>
                <c:pt idx="4">
                  <c:v>30.28</c:v>
                </c:pt>
                <c:pt idx="5">
                  <c:v>30.46</c:v>
                </c:pt>
                <c:pt idx="6">
                  <c:v>30.08</c:v>
                </c:pt>
                <c:pt idx="7">
                  <c:v>30.22</c:v>
                </c:pt>
                <c:pt idx="8">
                  <c:v>30.12</c:v>
                </c:pt>
                <c:pt idx="9">
                  <c:v>30.07</c:v>
                </c:pt>
                <c:pt idx="10">
                  <c:v>29.93</c:v>
                </c:pt>
                <c:pt idx="11">
                  <c:v>29.84</c:v>
                </c:pt>
                <c:pt idx="12">
                  <c:v>29.47</c:v>
                </c:pt>
                <c:pt idx="13">
                  <c:v>29.26</c:v>
                </c:pt>
                <c:pt idx="14">
                  <c:v>28.7</c:v>
                </c:pt>
                <c:pt idx="15">
                  <c:v>28.86</c:v>
                </c:pt>
                <c:pt idx="16">
                  <c:v>28.75</c:v>
                </c:pt>
                <c:pt idx="17">
                  <c:v>28.41</c:v>
                </c:pt>
                <c:pt idx="18">
                  <c:v>28.28</c:v>
                </c:pt>
                <c:pt idx="19">
                  <c:v>28.04</c:v>
                </c:pt>
                <c:pt idx="20">
                  <c:v>28.34</c:v>
                </c:pt>
                <c:pt idx="21">
                  <c:v>28.25</c:v>
                </c:pt>
                <c:pt idx="22">
                  <c:v>28.08</c:v>
                </c:pt>
                <c:pt idx="23">
                  <c:v>28.21</c:v>
                </c:pt>
                <c:pt idx="24">
                  <c:v>28.73</c:v>
                </c:pt>
                <c:pt idx="25">
                  <c:v>28.64</c:v>
                </c:pt>
                <c:pt idx="26">
                  <c:v>28.84</c:v>
                </c:pt>
                <c:pt idx="27">
                  <c:v>28.94</c:v>
                </c:pt>
                <c:pt idx="28">
                  <c:v>28.89</c:v>
                </c:pt>
                <c:pt idx="29">
                  <c:v>28.82</c:v>
                </c:pt>
                <c:pt idx="30">
                  <c:v>28.92</c:v>
                </c:pt>
                <c:pt idx="31">
                  <c:v>28.91</c:v>
                </c:pt>
                <c:pt idx="32">
                  <c:v>29.21</c:v>
                </c:pt>
                <c:pt idx="33">
                  <c:v>29.49</c:v>
                </c:pt>
                <c:pt idx="34">
                  <c:v>29.38</c:v>
                </c:pt>
                <c:pt idx="35">
                  <c:v>29.39</c:v>
                </c:pt>
                <c:pt idx="36">
                  <c:v>29.26</c:v>
                </c:pt>
                <c:pt idx="37">
                  <c:v>29.4</c:v>
                </c:pt>
                <c:pt idx="38">
                  <c:v>29.37</c:v>
                </c:pt>
                <c:pt idx="39">
                  <c:v>29.65</c:v>
                </c:pt>
                <c:pt idx="40">
                  <c:v>29.4</c:v>
                </c:pt>
                <c:pt idx="41">
                  <c:v>29.23</c:v>
                </c:pt>
                <c:pt idx="42">
                  <c:v>29.44</c:v>
                </c:pt>
                <c:pt idx="43">
                  <c:v>29.63</c:v>
                </c:pt>
                <c:pt idx="44">
                  <c:v>29.43</c:v>
                </c:pt>
                <c:pt idx="45">
                  <c:v>29.92</c:v>
                </c:pt>
                <c:pt idx="46">
                  <c:v>30.05</c:v>
                </c:pt>
                <c:pt idx="47">
                  <c:v>30.35</c:v>
                </c:pt>
                <c:pt idx="48">
                  <c:v>30.58</c:v>
                </c:pt>
                <c:pt idx="49">
                  <c:v>30.4</c:v>
                </c:pt>
              </c:numCache>
            </c:numRef>
          </c:val>
        </c:ser>
        <c:marker val="1"/>
        <c:axId val="102183680"/>
        <c:axId val="102185216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PFE!$K$8:$K$57</c:f>
              <c:numCache>
                <c:formatCode>General</c:formatCode>
                <c:ptCount val="50"/>
                <c:pt idx="0">
                  <c:v>24.239999999999981</c:v>
                </c:pt>
                <c:pt idx="1">
                  <c:v>24.069999999999979</c:v>
                </c:pt>
                <c:pt idx="2">
                  <c:v>24.229999999999979</c:v>
                </c:pt>
                <c:pt idx="3">
                  <c:v>24.77999999999998</c:v>
                </c:pt>
                <c:pt idx="4">
                  <c:v>24.36999999999998</c:v>
                </c:pt>
                <c:pt idx="5">
                  <c:v>24.549999999999979</c:v>
                </c:pt>
                <c:pt idx="6">
                  <c:v>24.169999999999977</c:v>
                </c:pt>
                <c:pt idx="7">
                  <c:v>24.309999999999977</c:v>
                </c:pt>
                <c:pt idx="8">
                  <c:v>24.20999999999998</c:v>
                </c:pt>
                <c:pt idx="9">
                  <c:v>24.25999999999998</c:v>
                </c:pt>
                <c:pt idx="10">
                  <c:v>24.11999999999998</c:v>
                </c:pt>
                <c:pt idx="11">
                  <c:v>24.02999999999998</c:v>
                </c:pt>
                <c:pt idx="12">
                  <c:v>23.659999999999979</c:v>
                </c:pt>
                <c:pt idx="13">
                  <c:v>23.449999999999982</c:v>
                </c:pt>
                <c:pt idx="14">
                  <c:v>22.889999999999979</c:v>
                </c:pt>
                <c:pt idx="15">
                  <c:v>23.049999999999979</c:v>
                </c:pt>
                <c:pt idx="16">
                  <c:v>22.93999999999998</c:v>
                </c:pt>
                <c:pt idx="17">
                  <c:v>22.59999999999998</c:v>
                </c:pt>
                <c:pt idx="18">
                  <c:v>22.469999999999981</c:v>
                </c:pt>
                <c:pt idx="19">
                  <c:v>22.229999999999979</c:v>
                </c:pt>
                <c:pt idx="20">
                  <c:v>22.52999999999998</c:v>
                </c:pt>
                <c:pt idx="21">
                  <c:v>22.43999999999998</c:v>
                </c:pt>
                <c:pt idx="22">
                  <c:v>22.269999999999978</c:v>
                </c:pt>
                <c:pt idx="23">
                  <c:v>22.399999999999981</c:v>
                </c:pt>
                <c:pt idx="24">
                  <c:v>22.91999999999998</c:v>
                </c:pt>
                <c:pt idx="25">
                  <c:v>22.829999999999981</c:v>
                </c:pt>
                <c:pt idx="26">
                  <c:v>22.629999999999981</c:v>
                </c:pt>
                <c:pt idx="27">
                  <c:v>22.52999999999998</c:v>
                </c:pt>
                <c:pt idx="28">
                  <c:v>22.579999999999981</c:v>
                </c:pt>
                <c:pt idx="29">
                  <c:v>22.649999999999981</c:v>
                </c:pt>
                <c:pt idx="30">
                  <c:v>22.549999999999979</c:v>
                </c:pt>
                <c:pt idx="31">
                  <c:v>22.539999999999978</c:v>
                </c:pt>
                <c:pt idx="32">
                  <c:v>22.239999999999977</c:v>
                </c:pt>
                <c:pt idx="33">
                  <c:v>21.95999999999998</c:v>
                </c:pt>
                <c:pt idx="34">
                  <c:v>22.069999999999979</c:v>
                </c:pt>
                <c:pt idx="35">
                  <c:v>22.059999999999977</c:v>
                </c:pt>
                <c:pt idx="36">
                  <c:v>21.929999999999978</c:v>
                </c:pt>
                <c:pt idx="37">
                  <c:v>22.069999999999975</c:v>
                </c:pt>
                <c:pt idx="38">
                  <c:v>22.099999999999973</c:v>
                </c:pt>
                <c:pt idx="39">
                  <c:v>22.379999999999971</c:v>
                </c:pt>
                <c:pt idx="40">
                  <c:v>22.129999999999971</c:v>
                </c:pt>
                <c:pt idx="41">
                  <c:v>21.959999999999972</c:v>
                </c:pt>
                <c:pt idx="42">
                  <c:v>22.169999999999973</c:v>
                </c:pt>
                <c:pt idx="43">
                  <c:v>21.979999999999976</c:v>
                </c:pt>
                <c:pt idx="44">
                  <c:v>22.179999999999975</c:v>
                </c:pt>
                <c:pt idx="45">
                  <c:v>21.689999999999973</c:v>
                </c:pt>
                <c:pt idx="46">
                  <c:v>21.559999999999974</c:v>
                </c:pt>
                <c:pt idx="47">
                  <c:v>21.859999999999975</c:v>
                </c:pt>
                <c:pt idx="48">
                  <c:v>22.089999999999971</c:v>
                </c:pt>
                <c:pt idx="49">
                  <c:v>21.909999999999972</c:v>
                </c:pt>
              </c:numCache>
            </c:numRef>
          </c:val>
        </c:ser>
        <c:marker val="1"/>
        <c:axId val="102192640"/>
        <c:axId val="102191104"/>
      </c:lineChart>
      <c:catAx>
        <c:axId val="102183680"/>
        <c:scaling>
          <c:orientation val="minMax"/>
        </c:scaling>
        <c:axPos val="b"/>
        <c:tickLblPos val="nextTo"/>
        <c:crossAx val="102185216"/>
        <c:crosses val="autoZero"/>
        <c:auto val="1"/>
        <c:lblAlgn val="ctr"/>
        <c:lblOffset val="100"/>
      </c:catAx>
      <c:valAx>
        <c:axId val="102185216"/>
        <c:scaling>
          <c:orientation val="minMax"/>
        </c:scaling>
        <c:axPos val="l"/>
        <c:majorGridlines/>
        <c:numFmt formatCode="General" sourceLinked="1"/>
        <c:tickLblPos val="nextTo"/>
        <c:crossAx val="102183680"/>
        <c:crosses val="autoZero"/>
        <c:crossBetween val="between"/>
      </c:valAx>
      <c:valAx>
        <c:axId val="102191104"/>
        <c:scaling>
          <c:orientation val="minMax"/>
        </c:scaling>
        <c:axPos val="r"/>
        <c:numFmt formatCode="General" sourceLinked="1"/>
        <c:tickLblPos val="nextTo"/>
        <c:crossAx val="102192640"/>
        <c:crosses val="max"/>
        <c:crossBetween val="between"/>
      </c:valAx>
      <c:catAx>
        <c:axId val="102192640"/>
        <c:scaling>
          <c:orientation val="minMax"/>
        </c:scaling>
        <c:delete val="1"/>
        <c:axPos val="b"/>
        <c:tickLblPos val="none"/>
        <c:crossAx val="10219110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PFE!$T$9:$T$57</c:f>
              <c:numCache>
                <c:formatCode>0.00%</c:formatCode>
                <c:ptCount val="49"/>
                <c:pt idx="0">
                  <c:v>5.967243283922848E-4</c:v>
                </c:pt>
                <c:pt idx="1">
                  <c:v>2.0220177697540566E-3</c:v>
                </c:pt>
                <c:pt idx="2">
                  <c:v>1.5754116316610142E-3</c:v>
                </c:pt>
                <c:pt idx="3">
                  <c:v>1.303777637435285E-3</c:v>
                </c:pt>
                <c:pt idx="4">
                  <c:v>1.303777637435285E-3</c:v>
                </c:pt>
                <c:pt idx="5">
                  <c:v>1.303777637435285E-3</c:v>
                </c:pt>
                <c:pt idx="6">
                  <c:v>1.303777637435285E-3</c:v>
                </c:pt>
                <c:pt idx="7">
                  <c:v>1.303777637435285E-3</c:v>
                </c:pt>
                <c:pt idx="8">
                  <c:v>5.967243283922848E-4</c:v>
                </c:pt>
                <c:pt idx="9">
                  <c:v>2.0220177697540566E-3</c:v>
                </c:pt>
                <c:pt idx="10">
                  <c:v>2.0220177697540566E-3</c:v>
                </c:pt>
                <c:pt idx="11">
                  <c:v>2.0220177697540566E-3</c:v>
                </c:pt>
                <c:pt idx="12">
                  <c:v>2.0220177697540566E-3</c:v>
                </c:pt>
                <c:pt idx="13">
                  <c:v>1.5754116316610142E-3</c:v>
                </c:pt>
                <c:pt idx="14">
                  <c:v>1.5754116316610142E-3</c:v>
                </c:pt>
                <c:pt idx="15">
                  <c:v>1.5754116316610142E-3</c:v>
                </c:pt>
                <c:pt idx="16">
                  <c:v>1.5754116316610142E-3</c:v>
                </c:pt>
                <c:pt idx="17">
                  <c:v>1.5754116316610142E-3</c:v>
                </c:pt>
                <c:pt idx="18">
                  <c:v>1.5754116316610142E-3</c:v>
                </c:pt>
                <c:pt idx="19">
                  <c:v>2.0220177697540566E-3</c:v>
                </c:pt>
                <c:pt idx="20">
                  <c:v>2.0220177697540566E-3</c:v>
                </c:pt>
                <c:pt idx="21">
                  <c:v>2.0220177697540566E-3</c:v>
                </c:pt>
                <c:pt idx="22">
                  <c:v>2.0220177697540566E-3</c:v>
                </c:pt>
                <c:pt idx="23">
                  <c:v>2.0220177697540566E-3</c:v>
                </c:pt>
                <c:pt idx="24">
                  <c:v>2.0220177697540566E-3</c:v>
                </c:pt>
                <c:pt idx="25">
                  <c:v>5.967243283922848E-4</c:v>
                </c:pt>
                <c:pt idx="26">
                  <c:v>5.967243283922848E-4</c:v>
                </c:pt>
                <c:pt idx="27">
                  <c:v>5.967243283922848E-4</c:v>
                </c:pt>
                <c:pt idx="28">
                  <c:v>5.967243283922848E-4</c:v>
                </c:pt>
                <c:pt idx="29">
                  <c:v>5.967243283922848E-4</c:v>
                </c:pt>
                <c:pt idx="30">
                  <c:v>1.303777637435285E-3</c:v>
                </c:pt>
                <c:pt idx="31">
                  <c:v>5.967243283922848E-4</c:v>
                </c:pt>
                <c:pt idx="32">
                  <c:v>5.967243283922848E-4</c:v>
                </c:pt>
                <c:pt idx="33">
                  <c:v>5.967243283922848E-4</c:v>
                </c:pt>
                <c:pt idx="34">
                  <c:v>5.967243283922848E-4</c:v>
                </c:pt>
                <c:pt idx="35">
                  <c:v>1.303777637435285E-3</c:v>
                </c:pt>
                <c:pt idx="36">
                  <c:v>1.303777637435285E-3</c:v>
                </c:pt>
                <c:pt idx="37">
                  <c:v>5.967243283922848E-4</c:v>
                </c:pt>
                <c:pt idx="38">
                  <c:v>1.303777637435285E-3</c:v>
                </c:pt>
                <c:pt idx="39">
                  <c:v>1.303777637435285E-3</c:v>
                </c:pt>
                <c:pt idx="40">
                  <c:v>1.303777637435285E-3</c:v>
                </c:pt>
                <c:pt idx="41">
                  <c:v>2.0220177697540566E-3</c:v>
                </c:pt>
                <c:pt idx="42">
                  <c:v>5.967243283922848E-4</c:v>
                </c:pt>
                <c:pt idx="43">
                  <c:v>5.967243283922848E-4</c:v>
                </c:pt>
                <c:pt idx="44">
                  <c:v>5.967243283922848E-4</c:v>
                </c:pt>
                <c:pt idx="45">
                  <c:v>5.967243283922848E-4</c:v>
                </c:pt>
                <c:pt idx="46">
                  <c:v>1.303777637435285E-3</c:v>
                </c:pt>
                <c:pt idx="47">
                  <c:v>1.303777637435285E-3</c:v>
                </c:pt>
                <c:pt idx="48">
                  <c:v>1.303777637435285E-3</c:v>
                </c:pt>
              </c:numCache>
            </c:numRef>
          </c:xVal>
          <c:yVal>
            <c:numRef>
              <c:f>PFE!$V$9:$V$57</c:f>
              <c:numCache>
                <c:formatCode>0.00%</c:formatCode>
                <c:ptCount val="49"/>
                <c:pt idx="0">
                  <c:v>-5.7027843005703358E-3</c:v>
                </c:pt>
                <c:pt idx="1">
                  <c:v>5.3368912608405652E-3</c:v>
                </c:pt>
                <c:pt idx="2">
                  <c:v>1.8248175182481775E-2</c:v>
                </c:pt>
                <c:pt idx="3">
                  <c:v>-1.3359400456174654E-2</c:v>
                </c:pt>
                <c:pt idx="4">
                  <c:v>5.9445178335534908E-3</c:v>
                </c:pt>
                <c:pt idx="5">
                  <c:v>-1.2475377544320505E-2</c:v>
                </c:pt>
                <c:pt idx="6">
                  <c:v>4.654255319148955E-3</c:v>
                </c:pt>
                <c:pt idx="7">
                  <c:v>-3.3090668431501611E-3</c:v>
                </c:pt>
                <c:pt idx="8">
                  <c:v>1.6600265604249903E-3</c:v>
                </c:pt>
                <c:pt idx="9">
                  <c:v>-4.6558031260392607E-3</c:v>
                </c:pt>
                <c:pt idx="10">
                  <c:v>-3.0070163715335738E-3</c:v>
                </c:pt>
                <c:pt idx="11">
                  <c:v>-1.2399463806970542E-2</c:v>
                </c:pt>
                <c:pt idx="12">
                  <c:v>-7.1258907363419511E-3</c:v>
                </c:pt>
                <c:pt idx="13">
                  <c:v>-1.913875598086132E-2</c:v>
                </c:pt>
                <c:pt idx="14">
                  <c:v>5.5749128919860679E-3</c:v>
                </c:pt>
                <c:pt idx="15">
                  <c:v>-3.8115038115037921E-3</c:v>
                </c:pt>
                <c:pt idx="16">
                  <c:v>-1.1826086956521735E-2</c:v>
                </c:pt>
                <c:pt idx="17">
                  <c:v>-4.5758535726856389E-3</c:v>
                </c:pt>
                <c:pt idx="18">
                  <c:v>-8.4865629420085558E-3</c:v>
                </c:pt>
                <c:pt idx="19">
                  <c:v>1.0699001426533549E-2</c:v>
                </c:pt>
                <c:pt idx="20">
                  <c:v>-3.1757233592095927E-3</c:v>
                </c:pt>
                <c:pt idx="21">
                  <c:v>-6.0176991150443079E-3</c:v>
                </c:pt>
                <c:pt idx="22">
                  <c:v>4.6296296296297213E-3</c:v>
                </c:pt>
                <c:pt idx="23">
                  <c:v>1.8433179723502287E-2</c:v>
                </c:pt>
                <c:pt idx="24">
                  <c:v>-3.132613992342494E-3</c:v>
                </c:pt>
                <c:pt idx="25">
                  <c:v>-6.9832402234636624E-3</c:v>
                </c:pt>
                <c:pt idx="26">
                  <c:v>-3.4674063800277885E-3</c:v>
                </c:pt>
                <c:pt idx="27">
                  <c:v>1.7277125086385869E-3</c:v>
                </c:pt>
                <c:pt idx="28">
                  <c:v>2.422983731394956E-3</c:v>
                </c:pt>
                <c:pt idx="29">
                  <c:v>-3.4698126301180229E-3</c:v>
                </c:pt>
                <c:pt idx="30">
                  <c:v>-3.4578146611347033E-4</c:v>
                </c:pt>
                <c:pt idx="31">
                  <c:v>-1.0377032168799748E-2</c:v>
                </c:pt>
                <c:pt idx="32">
                  <c:v>-9.585758301951304E-3</c:v>
                </c:pt>
                <c:pt idx="33">
                  <c:v>3.7300779925398251E-3</c:v>
                </c:pt>
                <c:pt idx="34">
                  <c:v>-3.4036759700481836E-4</c:v>
                </c:pt>
                <c:pt idx="35">
                  <c:v>-4.4232732221843821E-3</c:v>
                </c:pt>
                <c:pt idx="36">
                  <c:v>4.7846889952152085E-3</c:v>
                </c:pt>
                <c:pt idx="37">
                  <c:v>1.020408163265224E-3</c:v>
                </c:pt>
                <c:pt idx="38">
                  <c:v>9.5335376234251812E-3</c:v>
                </c:pt>
                <c:pt idx="39">
                  <c:v>-8.4317032040472171E-3</c:v>
                </c:pt>
                <c:pt idx="40">
                  <c:v>-5.7823129251700052E-3</c:v>
                </c:pt>
                <c:pt idx="41">
                  <c:v>7.1843995894629101E-3</c:v>
                </c:pt>
                <c:pt idx="42">
                  <c:v>-6.4538043478260098E-3</c:v>
                </c:pt>
                <c:pt idx="43">
                  <c:v>6.7499156260546504E-3</c:v>
                </c:pt>
                <c:pt idx="44">
                  <c:v>-1.6649677200135982E-2</c:v>
                </c:pt>
                <c:pt idx="45">
                  <c:v>-4.3449197860962229E-3</c:v>
                </c:pt>
                <c:pt idx="46">
                  <c:v>9.983361064891871E-3</c:v>
                </c:pt>
                <c:pt idx="47">
                  <c:v>7.5782537067544268E-3</c:v>
                </c:pt>
                <c:pt idx="48">
                  <c:v>-5.8862001308044387E-3</c:v>
                </c:pt>
              </c:numCache>
            </c:numRef>
          </c:yVal>
        </c:ser>
        <c:axId val="102211968"/>
        <c:axId val="102213504"/>
      </c:scatterChart>
      <c:valAx>
        <c:axId val="102211968"/>
        <c:scaling>
          <c:orientation val="minMax"/>
        </c:scaling>
        <c:axPos val="b"/>
        <c:numFmt formatCode="0.00%" sourceLinked="1"/>
        <c:tickLblPos val="nextTo"/>
        <c:crossAx val="102213504"/>
        <c:crosses val="autoZero"/>
        <c:crossBetween val="midCat"/>
      </c:valAx>
      <c:valAx>
        <c:axId val="102213504"/>
        <c:scaling>
          <c:orientation val="minMax"/>
        </c:scaling>
        <c:axPos val="l"/>
        <c:majorGridlines/>
        <c:numFmt formatCode="0.00%" sourceLinked="1"/>
        <c:tickLblPos val="nextTo"/>
        <c:crossAx val="1022119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PFE!$U$9:$U$57</c:f>
              <c:numCache>
                <c:formatCode>0.00%</c:formatCode>
                <c:ptCount val="49"/>
                <c:pt idx="0">
                  <c:v>5.967243283922848E-4</c:v>
                </c:pt>
                <c:pt idx="1">
                  <c:v>2.6187420981463412E-3</c:v>
                </c:pt>
                <c:pt idx="2">
                  <c:v>4.1941537298073551E-3</c:v>
                </c:pt>
                <c:pt idx="3">
                  <c:v>5.4979313672426401E-3</c:v>
                </c:pt>
                <c:pt idx="4">
                  <c:v>6.8017090046779251E-3</c:v>
                </c:pt>
                <c:pt idx="5">
                  <c:v>8.1054866421132101E-3</c:v>
                </c:pt>
                <c:pt idx="6">
                  <c:v>9.409264279548496E-3</c:v>
                </c:pt>
                <c:pt idx="7">
                  <c:v>1.071304191698378E-2</c:v>
                </c:pt>
                <c:pt idx="8">
                  <c:v>1.1309766245376066E-2</c:v>
                </c:pt>
                <c:pt idx="9">
                  <c:v>1.3331784015130122E-2</c:v>
                </c:pt>
                <c:pt idx="10">
                  <c:v>1.5353801784884179E-2</c:v>
                </c:pt>
                <c:pt idx="11">
                  <c:v>1.7375819554638235E-2</c:v>
                </c:pt>
                <c:pt idx="12">
                  <c:v>1.9397837324392292E-2</c:v>
                </c:pt>
                <c:pt idx="13">
                  <c:v>2.0973248956053306E-2</c:v>
                </c:pt>
                <c:pt idx="14">
                  <c:v>2.254866058771432E-2</c:v>
                </c:pt>
                <c:pt idx="15">
                  <c:v>2.4124072219375334E-2</c:v>
                </c:pt>
                <c:pt idx="16">
                  <c:v>2.5699483851036348E-2</c:v>
                </c:pt>
                <c:pt idx="17">
                  <c:v>2.7274895482697362E-2</c:v>
                </c:pt>
                <c:pt idx="18">
                  <c:v>2.8850307114358376E-2</c:v>
                </c:pt>
                <c:pt idx="19">
                  <c:v>3.0872324884112432E-2</c:v>
                </c:pt>
                <c:pt idx="20">
                  <c:v>3.2894342653866489E-2</c:v>
                </c:pt>
                <c:pt idx="21">
                  <c:v>3.4916360423620549E-2</c:v>
                </c:pt>
                <c:pt idx="22">
                  <c:v>3.6938378193374602E-2</c:v>
                </c:pt>
                <c:pt idx="23">
                  <c:v>3.8960395963128655E-2</c:v>
                </c:pt>
                <c:pt idx="24">
                  <c:v>4.0982413732882708E-2</c:v>
                </c:pt>
                <c:pt idx="25">
                  <c:v>4.1579138061274994E-2</c:v>
                </c:pt>
                <c:pt idx="26">
                  <c:v>4.2175862389667279E-2</c:v>
                </c:pt>
                <c:pt idx="27">
                  <c:v>4.2772586718059565E-2</c:v>
                </c:pt>
                <c:pt idx="28">
                  <c:v>4.336931104645185E-2</c:v>
                </c:pt>
                <c:pt idx="29">
                  <c:v>4.3966035374844135E-2</c:v>
                </c:pt>
                <c:pt idx="30">
                  <c:v>4.526981301227942E-2</c:v>
                </c:pt>
                <c:pt idx="31">
                  <c:v>4.5866537340671705E-2</c:v>
                </c:pt>
                <c:pt idx="32">
                  <c:v>4.646326166906399E-2</c:v>
                </c:pt>
                <c:pt idx="33">
                  <c:v>4.7059985997456276E-2</c:v>
                </c:pt>
                <c:pt idx="34">
                  <c:v>4.7656710325848561E-2</c:v>
                </c:pt>
                <c:pt idx="35">
                  <c:v>4.8960487963283846E-2</c:v>
                </c:pt>
                <c:pt idx="36">
                  <c:v>5.026426560071913E-2</c:v>
                </c:pt>
                <c:pt idx="37">
                  <c:v>5.0860989929111415E-2</c:v>
                </c:pt>
                <c:pt idx="38">
                  <c:v>5.2164767566546699E-2</c:v>
                </c:pt>
                <c:pt idx="39">
                  <c:v>5.3468545203981983E-2</c:v>
                </c:pt>
                <c:pt idx="40">
                  <c:v>5.4772322841417267E-2</c:v>
                </c:pt>
                <c:pt idx="41">
                  <c:v>5.6794340611171321E-2</c:v>
                </c:pt>
                <c:pt idx="42">
                  <c:v>5.7391064939563606E-2</c:v>
                </c:pt>
                <c:pt idx="43">
                  <c:v>5.7987789267955892E-2</c:v>
                </c:pt>
                <c:pt idx="44">
                  <c:v>5.8584513596348177E-2</c:v>
                </c:pt>
                <c:pt idx="45">
                  <c:v>5.9181237924740462E-2</c:v>
                </c:pt>
                <c:pt idx="46">
                  <c:v>6.0485015562175747E-2</c:v>
                </c:pt>
                <c:pt idx="47">
                  <c:v>6.1788793199611031E-2</c:v>
                </c:pt>
                <c:pt idx="48">
                  <c:v>6.3092570837046322E-2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PFE!$W$9:$W$57</c:f>
              <c:numCache>
                <c:formatCode>0.00%</c:formatCode>
                <c:ptCount val="49"/>
                <c:pt idx="0">
                  <c:v>-5.7027843005703358E-3</c:v>
                </c:pt>
                <c:pt idx="1">
                  <c:v>-3.6589303972977064E-4</c:v>
                </c:pt>
                <c:pt idx="2">
                  <c:v>1.7882282142752004E-2</c:v>
                </c:pt>
                <c:pt idx="3">
                  <c:v>4.52288168657735E-3</c:v>
                </c:pt>
                <c:pt idx="4">
                  <c:v>1.046739952013084E-2</c:v>
                </c:pt>
                <c:pt idx="5">
                  <c:v>-2.0079780241896647E-3</c:v>
                </c:pt>
                <c:pt idx="6">
                  <c:v>2.6462772949592903E-3</c:v>
                </c:pt>
                <c:pt idx="7">
                  <c:v>-6.6278954819087074E-4</c:v>
                </c:pt>
                <c:pt idx="8">
                  <c:v>9.9723701223411953E-4</c:v>
                </c:pt>
                <c:pt idx="9">
                  <c:v>-3.6585661138051409E-3</c:v>
                </c:pt>
                <c:pt idx="10">
                  <c:v>-6.6655824853387152E-3</c:v>
                </c:pt>
                <c:pt idx="11">
                  <c:v>-1.9065046292309255E-2</c:v>
                </c:pt>
                <c:pt idx="12">
                  <c:v>-2.6190937028651207E-2</c:v>
                </c:pt>
                <c:pt idx="13">
                  <c:v>-4.5329693009512527E-2</c:v>
                </c:pt>
                <c:pt idx="14">
                  <c:v>-3.9754780117526457E-2</c:v>
                </c:pt>
                <c:pt idx="15">
                  <c:v>-4.3566283929030253E-2</c:v>
                </c:pt>
                <c:pt idx="16">
                  <c:v>-5.5392370885551989E-2</c:v>
                </c:pt>
                <c:pt idx="17">
                  <c:v>-5.9968224458237629E-2</c:v>
                </c:pt>
                <c:pt idx="18">
                  <c:v>-6.8454787400246186E-2</c:v>
                </c:pt>
                <c:pt idx="19">
                  <c:v>-5.7755785973712635E-2</c:v>
                </c:pt>
                <c:pt idx="20">
                  <c:v>-6.0931509332922226E-2</c:v>
                </c:pt>
                <c:pt idx="21">
                  <c:v>-6.6949208447966535E-2</c:v>
                </c:pt>
                <c:pt idx="22">
                  <c:v>-6.2319578818336815E-2</c:v>
                </c:pt>
                <c:pt idx="23">
                  <c:v>-4.3886399094834529E-2</c:v>
                </c:pt>
                <c:pt idx="24">
                  <c:v>-4.7019013087177021E-2</c:v>
                </c:pt>
                <c:pt idx="25">
                  <c:v>-5.400225331064068E-2</c:v>
                </c:pt>
                <c:pt idx="26">
                  <c:v>-5.7469659690668466E-2</c:v>
                </c:pt>
                <c:pt idx="27">
                  <c:v>-5.5741947182029877E-2</c:v>
                </c:pt>
                <c:pt idx="28">
                  <c:v>-5.3318963450634922E-2</c:v>
                </c:pt>
                <c:pt idx="29">
                  <c:v>-5.6788776080752945E-2</c:v>
                </c:pt>
                <c:pt idx="30">
                  <c:v>-5.7134557546866416E-2</c:v>
                </c:pt>
                <c:pt idx="31">
                  <c:v>-6.7511589715666162E-2</c:v>
                </c:pt>
                <c:pt idx="32">
                  <c:v>-7.7097348017617473E-2</c:v>
                </c:pt>
                <c:pt idx="33">
                  <c:v>-7.3367270025077647E-2</c:v>
                </c:pt>
                <c:pt idx="34">
                  <c:v>-7.3707637622082461E-2</c:v>
                </c:pt>
                <c:pt idx="35">
                  <c:v>-7.8130910844266849E-2</c:v>
                </c:pt>
                <c:pt idx="36">
                  <c:v>-7.3346221849051638E-2</c:v>
                </c:pt>
                <c:pt idx="37">
                  <c:v>-7.2325813685786416E-2</c:v>
                </c:pt>
                <c:pt idx="38">
                  <c:v>-6.2792276062361235E-2</c:v>
                </c:pt>
                <c:pt idx="39">
                  <c:v>-7.1223979266408458E-2</c:v>
                </c:pt>
                <c:pt idx="40">
                  <c:v>-7.7006292191578465E-2</c:v>
                </c:pt>
                <c:pt idx="41">
                  <c:v>-6.9821892602115548E-2</c:v>
                </c:pt>
                <c:pt idx="42">
                  <c:v>-7.627569694994156E-2</c:v>
                </c:pt>
                <c:pt idx="43">
                  <c:v>-6.9525781323886912E-2</c:v>
                </c:pt>
                <c:pt idx="44">
                  <c:v>-8.6175458524022891E-2</c:v>
                </c:pt>
                <c:pt idx="45">
                  <c:v>-9.052037831011911E-2</c:v>
                </c:pt>
                <c:pt idx="46">
                  <c:v>-8.0537017245227244E-2</c:v>
                </c:pt>
                <c:pt idx="47">
                  <c:v>-7.2958763538472818E-2</c:v>
                </c:pt>
                <c:pt idx="48">
                  <c:v>-7.8844963669277263E-2</c:v>
                </c:pt>
              </c:numCache>
            </c:numRef>
          </c:val>
        </c:ser>
        <c:marker val="1"/>
        <c:axId val="102119296"/>
        <c:axId val="102120832"/>
      </c:lineChart>
      <c:catAx>
        <c:axId val="102119296"/>
        <c:scaling>
          <c:orientation val="minMax"/>
        </c:scaling>
        <c:axPos val="b"/>
        <c:tickLblPos val="nextTo"/>
        <c:crossAx val="102120832"/>
        <c:crosses val="autoZero"/>
        <c:auto val="1"/>
        <c:lblAlgn val="ctr"/>
        <c:lblOffset val="100"/>
      </c:catAx>
      <c:valAx>
        <c:axId val="102120832"/>
        <c:scaling>
          <c:orientation val="minMax"/>
        </c:scaling>
        <c:axPos val="l"/>
        <c:majorGridlines/>
        <c:numFmt formatCode="0.00%" sourceLinked="1"/>
        <c:tickLblPos val="nextTo"/>
        <c:crossAx val="102119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PFE!$F$8:$F$57</c:f>
              <c:numCache>
                <c:formatCode>General</c:formatCode>
                <c:ptCount val="50"/>
                <c:pt idx="0">
                  <c:v>0.8778488048916061</c:v>
                </c:pt>
                <c:pt idx="1">
                  <c:v>0.87627385584584017</c:v>
                </c:pt>
                <c:pt idx="2">
                  <c:v>0.87474522883083172</c:v>
                </c:pt>
                <c:pt idx="3">
                  <c:v>0.87630164906429497</c:v>
                </c:pt>
                <c:pt idx="4">
                  <c:v>0.87961830646655559</c:v>
                </c:pt>
                <c:pt idx="5">
                  <c:v>0.88515842134519174</c:v>
                </c:pt>
                <c:pt idx="6">
                  <c:v>0.88976283120251987</c:v>
                </c:pt>
                <c:pt idx="7">
                  <c:v>0.89331109875856973</c:v>
                </c:pt>
                <c:pt idx="8">
                  <c:v>0.89480266814897158</c:v>
                </c:pt>
                <c:pt idx="9">
                  <c:v>0.89402445803223995</c:v>
                </c:pt>
                <c:pt idx="10">
                  <c:v>0.89100426162682966</c:v>
                </c:pt>
                <c:pt idx="11">
                  <c:v>0.8861960348341672</c:v>
                </c:pt>
                <c:pt idx="12">
                  <c:v>0.88105428942004804</c:v>
                </c:pt>
                <c:pt idx="13">
                  <c:v>0.87403186955716117</c:v>
                </c:pt>
                <c:pt idx="14">
                  <c:v>0.86483231424865648</c:v>
                </c:pt>
                <c:pt idx="15">
                  <c:v>0.85391884380211214</c:v>
                </c:pt>
                <c:pt idx="16">
                  <c:v>0.84266259032795976</c:v>
                </c:pt>
                <c:pt idx="17">
                  <c:v>0.83070224198628861</c:v>
                </c:pt>
                <c:pt idx="18">
                  <c:v>0.81890865295534543</c:v>
                </c:pt>
                <c:pt idx="19">
                  <c:v>0.80740226051510078</c:v>
                </c:pt>
                <c:pt idx="20">
                  <c:v>0.79862886788956822</c:v>
                </c:pt>
                <c:pt idx="21">
                  <c:v>0.79193070224198625</c:v>
                </c:pt>
                <c:pt idx="22">
                  <c:v>0.78683527885862514</c:v>
                </c:pt>
                <c:pt idx="23">
                  <c:v>0.78232351306281278</c:v>
                </c:pt>
                <c:pt idx="24">
                  <c:v>0.78151750972762635</c:v>
                </c:pt>
                <c:pt idx="25">
                  <c:v>0.78369464517324416</c:v>
                </c:pt>
                <c:pt idx="26">
                  <c:v>0.78812303131369277</c:v>
                </c:pt>
                <c:pt idx="27">
                  <c:v>0.79417268853066503</c:v>
                </c:pt>
                <c:pt idx="28">
                  <c:v>0.79993514915693886</c:v>
                </c:pt>
                <c:pt idx="29">
                  <c:v>0.80575319622012209</c:v>
                </c:pt>
                <c:pt idx="30">
                  <c:v>0.81113581619418185</c:v>
                </c:pt>
                <c:pt idx="31">
                  <c:v>0.81463776171947377</c:v>
                </c:pt>
                <c:pt idx="32">
                  <c:v>0.81720400222345735</c:v>
                </c:pt>
                <c:pt idx="33">
                  <c:v>0.82135445617935876</c:v>
                </c:pt>
                <c:pt idx="34">
                  <c:v>0.82556049657216946</c:v>
                </c:pt>
                <c:pt idx="35">
                  <c:v>0.83010005558643674</c:v>
                </c:pt>
                <c:pt idx="36">
                  <c:v>0.83444506207152103</c:v>
                </c:pt>
                <c:pt idx="37">
                  <c:v>0.83858625162127098</c:v>
                </c:pt>
                <c:pt idx="38">
                  <c:v>0.84161571243283295</c:v>
                </c:pt>
                <c:pt idx="39">
                  <c:v>0.84452473596442446</c:v>
                </c:pt>
                <c:pt idx="40">
                  <c:v>0.84566425792106714</c:v>
                </c:pt>
                <c:pt idx="41">
                  <c:v>0.84534000370576234</c:v>
                </c:pt>
                <c:pt idx="42">
                  <c:v>0.84560867148415753</c:v>
                </c:pt>
                <c:pt idx="43">
                  <c:v>0.84671113581619406</c:v>
                </c:pt>
                <c:pt idx="44">
                  <c:v>0.84772095608671449</c:v>
                </c:pt>
                <c:pt idx="45">
                  <c:v>0.84981471187696844</c:v>
                </c:pt>
                <c:pt idx="46">
                  <c:v>0.85351120993144325</c:v>
                </c:pt>
                <c:pt idx="47">
                  <c:v>0.85918102649620187</c:v>
                </c:pt>
                <c:pt idx="48">
                  <c:v>0.86806559199555311</c:v>
                </c:pt>
                <c:pt idx="49">
                  <c:v>0.87747822864554381</c:v>
                </c:pt>
              </c:numCache>
            </c:numRef>
          </c:val>
        </c:ser>
        <c:marker val="1"/>
        <c:axId val="102155008"/>
        <c:axId val="10215654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PFE!$G$8:$G$57</c:f>
              <c:numCache>
                <c:formatCode>General</c:formatCode>
                <c:ptCount val="50"/>
                <c:pt idx="0">
                  <c:v>3.9406226677584158E-2</c:v>
                </c:pt>
                <c:pt idx="1">
                  <c:v>4.1503091351420413E-2</c:v>
                </c:pt>
                <c:pt idx="2">
                  <c:v>4.7713408022771291E-2</c:v>
                </c:pt>
                <c:pt idx="3">
                  <c:v>5.6842923605402378E-2</c:v>
                </c:pt>
                <c:pt idx="4">
                  <c:v>6.6886874003478827E-2</c:v>
                </c:pt>
                <c:pt idx="5">
                  <c:v>7.5337044271484924E-2</c:v>
                </c:pt>
                <c:pt idx="6">
                  <c:v>8.0432117224745567E-2</c:v>
                </c:pt>
                <c:pt idx="7">
                  <c:v>8.0064323544106433E-2</c:v>
                </c:pt>
                <c:pt idx="8">
                  <c:v>7.4434466496736781E-2</c:v>
                </c:pt>
                <c:pt idx="9">
                  <c:v>6.1833373953841565E-2</c:v>
                </c:pt>
                <c:pt idx="10">
                  <c:v>4.7773814685905185E-2</c:v>
                </c:pt>
                <c:pt idx="11">
                  <c:v>4.1650132181207687E-2</c:v>
                </c:pt>
                <c:pt idx="12">
                  <c:v>4.7184197414047051E-2</c:v>
                </c:pt>
                <c:pt idx="13">
                  <c:v>5.803977464589602E-2</c:v>
                </c:pt>
                <c:pt idx="14">
                  <c:v>7.402357833405783E-2</c:v>
                </c:pt>
                <c:pt idx="15">
                  <c:v>8.8575593638747244E-2</c:v>
                </c:pt>
                <c:pt idx="16">
                  <c:v>9.8640322035421987E-2</c:v>
                </c:pt>
                <c:pt idx="17">
                  <c:v>0.10209016860170866</c:v>
                </c:pt>
                <c:pt idx="18">
                  <c:v>9.5607156900748072E-2</c:v>
                </c:pt>
                <c:pt idx="19">
                  <c:v>8.7490826572791378E-2</c:v>
                </c:pt>
                <c:pt idx="20">
                  <c:v>8.260661621067554E-2</c:v>
                </c:pt>
                <c:pt idx="21">
                  <c:v>7.6666948891285544E-2</c:v>
                </c:pt>
                <c:pt idx="22">
                  <c:v>7.258692653512834E-2</c:v>
                </c:pt>
                <c:pt idx="23">
                  <c:v>6.7647285634848051E-2</c:v>
                </c:pt>
                <c:pt idx="24">
                  <c:v>6.0777409803761916E-2</c:v>
                </c:pt>
                <c:pt idx="25">
                  <c:v>5.4923542600634041E-2</c:v>
                </c:pt>
                <c:pt idx="26">
                  <c:v>4.9051968733118949E-2</c:v>
                </c:pt>
                <c:pt idx="27">
                  <c:v>4.5209740906078079E-2</c:v>
                </c:pt>
                <c:pt idx="28">
                  <c:v>4.3000149813483775E-2</c:v>
                </c:pt>
                <c:pt idx="29">
                  <c:v>4.3709909790011353E-2</c:v>
                </c:pt>
                <c:pt idx="30">
                  <c:v>4.3100624708251427E-2</c:v>
                </c:pt>
                <c:pt idx="31">
                  <c:v>4.0348697984221929E-2</c:v>
                </c:pt>
                <c:pt idx="32">
                  <c:v>3.6928815241788503E-2</c:v>
                </c:pt>
                <c:pt idx="33">
                  <c:v>3.5929391818569786E-2</c:v>
                </c:pt>
                <c:pt idx="34">
                  <c:v>3.7404314132411312E-2</c:v>
                </c:pt>
                <c:pt idx="35">
                  <c:v>3.8030280221996261E-2</c:v>
                </c:pt>
                <c:pt idx="36">
                  <c:v>3.7646295819910761E-2</c:v>
                </c:pt>
                <c:pt idx="37">
                  <c:v>4.0493219756408592E-2</c:v>
                </c:pt>
                <c:pt idx="38">
                  <c:v>4.3346466696548215E-2</c:v>
                </c:pt>
                <c:pt idx="39">
                  <c:v>4.3927292626444514E-2</c:v>
                </c:pt>
                <c:pt idx="40">
                  <c:v>4.1109943665982383E-2</c:v>
                </c:pt>
                <c:pt idx="41">
                  <c:v>4.0422533985750089E-2</c:v>
                </c:pt>
                <c:pt idx="42">
                  <c:v>4.0343073779556607E-2</c:v>
                </c:pt>
                <c:pt idx="43">
                  <c:v>3.8754946031529632E-2</c:v>
                </c:pt>
                <c:pt idx="44">
                  <c:v>3.7274940518681958E-2</c:v>
                </c:pt>
                <c:pt idx="45">
                  <c:v>3.8785704457444815E-2</c:v>
                </c:pt>
                <c:pt idx="46">
                  <c:v>4.1710623376475832E-2</c:v>
                </c:pt>
                <c:pt idx="47">
                  <c:v>4.650951263775694E-2</c:v>
                </c:pt>
                <c:pt idx="48">
                  <c:v>5.0793432137196864E-2</c:v>
                </c:pt>
                <c:pt idx="49">
                  <c:v>6.0219480811295689E-2</c:v>
                </c:pt>
              </c:numCache>
            </c:numRef>
          </c:val>
        </c:ser>
        <c:marker val="1"/>
        <c:axId val="102163968"/>
        <c:axId val="102162432"/>
      </c:lineChart>
      <c:catAx>
        <c:axId val="102155008"/>
        <c:scaling>
          <c:orientation val="minMax"/>
        </c:scaling>
        <c:axPos val="b"/>
        <c:tickLblPos val="nextTo"/>
        <c:crossAx val="102156544"/>
        <c:crosses val="autoZero"/>
        <c:auto val="1"/>
        <c:lblAlgn val="ctr"/>
        <c:lblOffset val="100"/>
      </c:catAx>
      <c:valAx>
        <c:axId val="102156544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2155008"/>
        <c:crosses val="autoZero"/>
        <c:crossBetween val="between"/>
      </c:valAx>
      <c:valAx>
        <c:axId val="102162432"/>
        <c:scaling>
          <c:orientation val="minMax"/>
        </c:scaling>
        <c:axPos val="r"/>
        <c:numFmt formatCode="General" sourceLinked="1"/>
        <c:tickLblPos val="nextTo"/>
        <c:crossAx val="102163968"/>
        <c:crosses val="max"/>
        <c:crossBetween val="between"/>
      </c:valAx>
      <c:catAx>
        <c:axId val="102163968"/>
        <c:scaling>
          <c:orientation val="minMax"/>
        </c:scaling>
        <c:delete val="1"/>
        <c:axPos val="b"/>
        <c:tickLblPos val="none"/>
        <c:crossAx val="10216243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dish!$O$8:$O$57</c:f>
              <c:numCache>
                <c:formatCode>General</c:formatCode>
                <c:ptCount val="50"/>
                <c:pt idx="0">
                  <c:v>0.24590163934426229</c:v>
                </c:pt>
                <c:pt idx="1">
                  <c:v>0.22950819672131148</c:v>
                </c:pt>
                <c:pt idx="2">
                  <c:v>0.21311475409836064</c:v>
                </c:pt>
                <c:pt idx="3">
                  <c:v>0.19672131147540983</c:v>
                </c:pt>
                <c:pt idx="4">
                  <c:v>0.18032786885245902</c:v>
                </c:pt>
                <c:pt idx="5">
                  <c:v>0.16393442622950818</c:v>
                </c:pt>
                <c:pt idx="6">
                  <c:v>0.14754098360655737</c:v>
                </c:pt>
                <c:pt idx="7">
                  <c:v>0.13114754098360656</c:v>
                </c:pt>
                <c:pt idx="8">
                  <c:v>0.11475409836065574</c:v>
                </c:pt>
                <c:pt idx="9">
                  <c:v>0.13114754098360656</c:v>
                </c:pt>
                <c:pt idx="10">
                  <c:v>0.14754098360655737</c:v>
                </c:pt>
                <c:pt idx="11">
                  <c:v>0.16393442622950818</c:v>
                </c:pt>
                <c:pt idx="12">
                  <c:v>0.18032786885245902</c:v>
                </c:pt>
                <c:pt idx="13">
                  <c:v>0.19672131147540983</c:v>
                </c:pt>
                <c:pt idx="14">
                  <c:v>0.18032786885245902</c:v>
                </c:pt>
                <c:pt idx="15">
                  <c:v>0.19672131147540983</c:v>
                </c:pt>
                <c:pt idx="16">
                  <c:v>0.21311475409836064</c:v>
                </c:pt>
                <c:pt idx="17">
                  <c:v>0.19672131147540983</c:v>
                </c:pt>
                <c:pt idx="18">
                  <c:v>0.21311475409836064</c:v>
                </c:pt>
                <c:pt idx="19">
                  <c:v>0.22950819672131148</c:v>
                </c:pt>
                <c:pt idx="20">
                  <c:v>0.24590163934426229</c:v>
                </c:pt>
                <c:pt idx="21">
                  <c:v>0.26229508196721313</c:v>
                </c:pt>
                <c:pt idx="22">
                  <c:v>0.27868852459016391</c:v>
                </c:pt>
                <c:pt idx="23">
                  <c:v>0.29508196721311475</c:v>
                </c:pt>
                <c:pt idx="24">
                  <c:v>0.31147540983606559</c:v>
                </c:pt>
                <c:pt idx="25">
                  <c:v>0.29508196721311475</c:v>
                </c:pt>
                <c:pt idx="26">
                  <c:v>0.27868852459016391</c:v>
                </c:pt>
                <c:pt idx="27">
                  <c:v>0.26229508196721313</c:v>
                </c:pt>
                <c:pt idx="28">
                  <c:v>0.24590163934426229</c:v>
                </c:pt>
                <c:pt idx="29">
                  <c:v>0.22950819672131148</c:v>
                </c:pt>
                <c:pt idx="30">
                  <c:v>0.21311475409836064</c:v>
                </c:pt>
                <c:pt idx="31">
                  <c:v>0.19672131147540983</c:v>
                </c:pt>
                <c:pt idx="32">
                  <c:v>0.18032786885245902</c:v>
                </c:pt>
                <c:pt idx="33">
                  <c:v>0.16393442622950818</c:v>
                </c:pt>
                <c:pt idx="34">
                  <c:v>0.14754098360655737</c:v>
                </c:pt>
                <c:pt idx="35">
                  <c:v>0.13114754098360656</c:v>
                </c:pt>
                <c:pt idx="36">
                  <c:v>0.11475409836065574</c:v>
                </c:pt>
                <c:pt idx="37">
                  <c:v>9.8360655737704916E-2</c:v>
                </c:pt>
                <c:pt idx="38">
                  <c:v>8.1967213114754092E-2</c:v>
                </c:pt>
                <c:pt idx="39">
                  <c:v>6.5573770491803282E-2</c:v>
                </c:pt>
                <c:pt idx="40">
                  <c:v>4.9180327868852458E-2</c:v>
                </c:pt>
                <c:pt idx="41">
                  <c:v>6.5573770491803282E-2</c:v>
                </c:pt>
                <c:pt idx="42">
                  <c:v>8.1967213114754092E-2</c:v>
                </c:pt>
                <c:pt idx="43">
                  <c:v>6.5573770491803282E-2</c:v>
                </c:pt>
                <c:pt idx="44">
                  <c:v>4.9180327868852458E-2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0</c:v>
                </c:pt>
                <c:pt idx="48">
                  <c:v>1.6393442622950821E-2</c:v>
                </c:pt>
                <c:pt idx="49">
                  <c:v>3.2786885245901641E-2</c:v>
                </c:pt>
              </c:numCache>
            </c:numRef>
          </c:xVal>
          <c:yVal>
            <c:numRef>
              <c:f>dish!$N$8:$N$57</c:f>
              <c:numCache>
                <c:formatCode>General</c:formatCode>
                <c:ptCount val="50"/>
                <c:pt idx="0">
                  <c:v>0.99019607843137258</c:v>
                </c:pt>
                <c:pt idx="1">
                  <c:v>0.98529411764705888</c:v>
                </c:pt>
                <c:pt idx="2">
                  <c:v>0.98039215686274506</c:v>
                </c:pt>
                <c:pt idx="3">
                  <c:v>0.97549019607843135</c:v>
                </c:pt>
                <c:pt idx="4">
                  <c:v>0.97058823529411764</c:v>
                </c:pt>
                <c:pt idx="5">
                  <c:v>0.96568627450980393</c:v>
                </c:pt>
                <c:pt idx="6">
                  <c:v>0.96078431372549022</c:v>
                </c:pt>
                <c:pt idx="7">
                  <c:v>0.95588235294117652</c:v>
                </c:pt>
                <c:pt idx="8">
                  <c:v>0.9509803921568627</c:v>
                </c:pt>
                <c:pt idx="9">
                  <c:v>0.94607843137254899</c:v>
                </c:pt>
                <c:pt idx="10">
                  <c:v>0.94117647058823528</c:v>
                </c:pt>
                <c:pt idx="11">
                  <c:v>0.93627450980392157</c:v>
                </c:pt>
                <c:pt idx="12">
                  <c:v>0.93137254901960786</c:v>
                </c:pt>
                <c:pt idx="13">
                  <c:v>0.92647058823529416</c:v>
                </c:pt>
                <c:pt idx="14">
                  <c:v>0.92156862745098034</c:v>
                </c:pt>
                <c:pt idx="15">
                  <c:v>0.91666666666666663</c:v>
                </c:pt>
                <c:pt idx="16">
                  <c:v>0.91176470588235292</c:v>
                </c:pt>
                <c:pt idx="17">
                  <c:v>0.90686274509803921</c:v>
                </c:pt>
                <c:pt idx="18">
                  <c:v>0.90196078431372551</c:v>
                </c:pt>
                <c:pt idx="19">
                  <c:v>0.8970588235294118</c:v>
                </c:pt>
                <c:pt idx="20">
                  <c:v>0.90196078431372551</c:v>
                </c:pt>
                <c:pt idx="21">
                  <c:v>0.90686274509803921</c:v>
                </c:pt>
                <c:pt idx="22">
                  <c:v>0.91176470588235292</c:v>
                </c:pt>
                <c:pt idx="23">
                  <c:v>0.91666666666666663</c:v>
                </c:pt>
                <c:pt idx="24">
                  <c:v>0.92156862745098034</c:v>
                </c:pt>
                <c:pt idx="25">
                  <c:v>0.92647058823529416</c:v>
                </c:pt>
                <c:pt idx="26">
                  <c:v>0.93137254901960786</c:v>
                </c:pt>
                <c:pt idx="27">
                  <c:v>0.93627450980392157</c:v>
                </c:pt>
                <c:pt idx="28">
                  <c:v>0.94117647058823528</c:v>
                </c:pt>
                <c:pt idx="29">
                  <c:v>0.94607843137254899</c:v>
                </c:pt>
                <c:pt idx="30">
                  <c:v>0.9509803921568627</c:v>
                </c:pt>
                <c:pt idx="31">
                  <c:v>0.95588235294117652</c:v>
                </c:pt>
                <c:pt idx="32">
                  <c:v>0.9509803921568627</c:v>
                </c:pt>
                <c:pt idx="33">
                  <c:v>0.94607843137254899</c:v>
                </c:pt>
                <c:pt idx="34">
                  <c:v>0.94117647058823528</c:v>
                </c:pt>
                <c:pt idx="35">
                  <c:v>0.94607843137254899</c:v>
                </c:pt>
                <c:pt idx="36">
                  <c:v>0.9509803921568627</c:v>
                </c:pt>
                <c:pt idx="37">
                  <c:v>0.95588235294117652</c:v>
                </c:pt>
                <c:pt idx="38">
                  <c:v>0.96078431372549022</c:v>
                </c:pt>
                <c:pt idx="39">
                  <c:v>0.96568627450980393</c:v>
                </c:pt>
                <c:pt idx="40">
                  <c:v>0.97058823529411764</c:v>
                </c:pt>
                <c:pt idx="41">
                  <c:v>0.97549019607843135</c:v>
                </c:pt>
                <c:pt idx="42">
                  <c:v>0.98039215686274506</c:v>
                </c:pt>
                <c:pt idx="43">
                  <c:v>0.98529411764705888</c:v>
                </c:pt>
                <c:pt idx="44">
                  <c:v>0.99019607843137258</c:v>
                </c:pt>
                <c:pt idx="45">
                  <c:v>0.98529411764705888</c:v>
                </c:pt>
                <c:pt idx="46">
                  <c:v>0.98039215686274506</c:v>
                </c:pt>
                <c:pt idx="47">
                  <c:v>0.97549019607843135</c:v>
                </c:pt>
                <c:pt idx="48">
                  <c:v>0.97058823529411764</c:v>
                </c:pt>
                <c:pt idx="49">
                  <c:v>0.96568627450980393</c:v>
                </c:pt>
              </c:numCache>
            </c:numRef>
          </c:yVal>
        </c:ser>
        <c:axId val="102376576"/>
        <c:axId val="102378112"/>
      </c:scatterChart>
      <c:valAx>
        <c:axId val="102376576"/>
        <c:scaling>
          <c:orientation val="minMax"/>
        </c:scaling>
        <c:axPos val="b"/>
        <c:numFmt formatCode="General" sourceLinked="1"/>
        <c:tickLblPos val="nextTo"/>
        <c:crossAx val="102378112"/>
        <c:crosses val="autoZero"/>
        <c:crossBetween val="midCat"/>
      </c:valAx>
      <c:valAx>
        <c:axId val="102378112"/>
        <c:scaling>
          <c:orientation val="minMax"/>
        </c:scaling>
        <c:axPos val="l"/>
        <c:majorGridlines/>
        <c:numFmt formatCode="General" sourceLinked="1"/>
        <c:tickLblPos val="nextTo"/>
        <c:crossAx val="102376576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dish!$B$8:$B$57</c:f>
              <c:numCache>
                <c:formatCode>General</c:formatCode>
                <c:ptCount val="50"/>
                <c:pt idx="0">
                  <c:v>65.84</c:v>
                </c:pt>
                <c:pt idx="1">
                  <c:v>66.239999999999995</c:v>
                </c:pt>
                <c:pt idx="2">
                  <c:v>65.33</c:v>
                </c:pt>
                <c:pt idx="3">
                  <c:v>65.510000000000005</c:v>
                </c:pt>
                <c:pt idx="4">
                  <c:v>64.83</c:v>
                </c:pt>
                <c:pt idx="5">
                  <c:v>64.849999999999994</c:v>
                </c:pt>
                <c:pt idx="6">
                  <c:v>64.349999999999994</c:v>
                </c:pt>
                <c:pt idx="7">
                  <c:v>63.63</c:v>
                </c:pt>
                <c:pt idx="8">
                  <c:v>63.65</c:v>
                </c:pt>
                <c:pt idx="9">
                  <c:v>63.41</c:v>
                </c:pt>
                <c:pt idx="10">
                  <c:v>63.02</c:v>
                </c:pt>
                <c:pt idx="11">
                  <c:v>62.92</c:v>
                </c:pt>
                <c:pt idx="12">
                  <c:v>62.58</c:v>
                </c:pt>
                <c:pt idx="13">
                  <c:v>62.69</c:v>
                </c:pt>
                <c:pt idx="14">
                  <c:v>61.87</c:v>
                </c:pt>
                <c:pt idx="15">
                  <c:v>62.14</c:v>
                </c:pt>
                <c:pt idx="16">
                  <c:v>62.43</c:v>
                </c:pt>
                <c:pt idx="17">
                  <c:v>62.15</c:v>
                </c:pt>
                <c:pt idx="18">
                  <c:v>63.21</c:v>
                </c:pt>
                <c:pt idx="19">
                  <c:v>62.36</c:v>
                </c:pt>
                <c:pt idx="20">
                  <c:v>62.6</c:v>
                </c:pt>
                <c:pt idx="21">
                  <c:v>62.9</c:v>
                </c:pt>
                <c:pt idx="22">
                  <c:v>62.53</c:v>
                </c:pt>
                <c:pt idx="23">
                  <c:v>63.18</c:v>
                </c:pt>
                <c:pt idx="24">
                  <c:v>64.36</c:v>
                </c:pt>
                <c:pt idx="25">
                  <c:v>64.77</c:v>
                </c:pt>
                <c:pt idx="26">
                  <c:v>65.040000000000006</c:v>
                </c:pt>
                <c:pt idx="27">
                  <c:v>64.55</c:v>
                </c:pt>
                <c:pt idx="28">
                  <c:v>64.31</c:v>
                </c:pt>
                <c:pt idx="29">
                  <c:v>65.349999999999994</c:v>
                </c:pt>
                <c:pt idx="30">
                  <c:v>64.819999999999993</c:v>
                </c:pt>
                <c:pt idx="31">
                  <c:v>64.42</c:v>
                </c:pt>
                <c:pt idx="32">
                  <c:v>64.099999999999994</c:v>
                </c:pt>
                <c:pt idx="33">
                  <c:v>64.58</c:v>
                </c:pt>
                <c:pt idx="34">
                  <c:v>64.73</c:v>
                </c:pt>
                <c:pt idx="35">
                  <c:v>64.81</c:v>
                </c:pt>
                <c:pt idx="36">
                  <c:v>66</c:v>
                </c:pt>
                <c:pt idx="37">
                  <c:v>65.88</c:v>
                </c:pt>
                <c:pt idx="38">
                  <c:v>65.84</c:v>
                </c:pt>
                <c:pt idx="39">
                  <c:v>66.44</c:v>
                </c:pt>
                <c:pt idx="40">
                  <c:v>66.099999999999994</c:v>
                </c:pt>
                <c:pt idx="41">
                  <c:v>65.88</c:v>
                </c:pt>
                <c:pt idx="42">
                  <c:v>65.760000000000005</c:v>
                </c:pt>
                <c:pt idx="43">
                  <c:v>66.3</c:v>
                </c:pt>
                <c:pt idx="44">
                  <c:v>65.959999999999994</c:v>
                </c:pt>
                <c:pt idx="45">
                  <c:v>65.739999999999995</c:v>
                </c:pt>
                <c:pt idx="46">
                  <c:v>65.540000000000006</c:v>
                </c:pt>
                <c:pt idx="47">
                  <c:v>66.709999999999994</c:v>
                </c:pt>
                <c:pt idx="48">
                  <c:v>65.540000000000006</c:v>
                </c:pt>
                <c:pt idx="49">
                  <c:v>64.98</c:v>
                </c:pt>
              </c:numCache>
            </c:numRef>
          </c:val>
        </c:ser>
        <c:marker val="1"/>
        <c:axId val="102411648"/>
        <c:axId val="10242572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dish!$K$8:$K$57</c:f>
              <c:numCache>
                <c:formatCode>General</c:formatCode>
                <c:ptCount val="50"/>
                <c:pt idx="0">
                  <c:v>85.19000000000004</c:v>
                </c:pt>
                <c:pt idx="1">
                  <c:v>85.590000000000032</c:v>
                </c:pt>
                <c:pt idx="2">
                  <c:v>84.680000000000035</c:v>
                </c:pt>
                <c:pt idx="3">
                  <c:v>84.860000000000042</c:v>
                </c:pt>
                <c:pt idx="4">
                  <c:v>84.180000000000035</c:v>
                </c:pt>
                <c:pt idx="5">
                  <c:v>84.200000000000031</c:v>
                </c:pt>
                <c:pt idx="6">
                  <c:v>83.700000000000031</c:v>
                </c:pt>
                <c:pt idx="7">
                  <c:v>82.980000000000047</c:v>
                </c:pt>
                <c:pt idx="8">
                  <c:v>83.000000000000043</c:v>
                </c:pt>
                <c:pt idx="9">
                  <c:v>82.760000000000048</c:v>
                </c:pt>
                <c:pt idx="10">
                  <c:v>82.370000000000061</c:v>
                </c:pt>
                <c:pt idx="11">
                  <c:v>82.270000000000067</c:v>
                </c:pt>
                <c:pt idx="12">
                  <c:v>81.930000000000064</c:v>
                </c:pt>
                <c:pt idx="13">
                  <c:v>82.040000000000063</c:v>
                </c:pt>
                <c:pt idx="14">
                  <c:v>81.220000000000056</c:v>
                </c:pt>
                <c:pt idx="15">
                  <c:v>81.490000000000066</c:v>
                </c:pt>
                <c:pt idx="16">
                  <c:v>81.780000000000058</c:v>
                </c:pt>
                <c:pt idx="17">
                  <c:v>81.500000000000057</c:v>
                </c:pt>
                <c:pt idx="18">
                  <c:v>82.560000000000059</c:v>
                </c:pt>
                <c:pt idx="19">
                  <c:v>81.710000000000065</c:v>
                </c:pt>
                <c:pt idx="20">
                  <c:v>81.950000000000074</c:v>
                </c:pt>
                <c:pt idx="21">
                  <c:v>82.250000000000071</c:v>
                </c:pt>
                <c:pt idx="22">
                  <c:v>81.880000000000081</c:v>
                </c:pt>
                <c:pt idx="23">
                  <c:v>82.530000000000086</c:v>
                </c:pt>
                <c:pt idx="24">
                  <c:v>83.710000000000093</c:v>
                </c:pt>
                <c:pt idx="25">
                  <c:v>84.12000000000009</c:v>
                </c:pt>
                <c:pt idx="26">
                  <c:v>83.85000000000008</c:v>
                </c:pt>
                <c:pt idx="27">
                  <c:v>84.340000000000089</c:v>
                </c:pt>
                <c:pt idx="28">
                  <c:v>84.580000000000084</c:v>
                </c:pt>
                <c:pt idx="29">
                  <c:v>83.540000000000092</c:v>
                </c:pt>
                <c:pt idx="30">
                  <c:v>84.070000000000093</c:v>
                </c:pt>
                <c:pt idx="31">
                  <c:v>84.470000000000084</c:v>
                </c:pt>
                <c:pt idx="32">
                  <c:v>84.790000000000092</c:v>
                </c:pt>
                <c:pt idx="33">
                  <c:v>85.270000000000095</c:v>
                </c:pt>
                <c:pt idx="34">
                  <c:v>85.420000000000101</c:v>
                </c:pt>
                <c:pt idx="35">
                  <c:v>85.500000000000099</c:v>
                </c:pt>
                <c:pt idx="36">
                  <c:v>84.310000000000102</c:v>
                </c:pt>
                <c:pt idx="37">
                  <c:v>84.430000000000106</c:v>
                </c:pt>
                <c:pt idx="38">
                  <c:v>84.470000000000098</c:v>
                </c:pt>
                <c:pt idx="39">
                  <c:v>83.870000000000104</c:v>
                </c:pt>
                <c:pt idx="40">
                  <c:v>84.210000000000107</c:v>
                </c:pt>
                <c:pt idx="41">
                  <c:v>84.430000000000106</c:v>
                </c:pt>
                <c:pt idx="42">
                  <c:v>84.310000000000116</c:v>
                </c:pt>
                <c:pt idx="43">
                  <c:v>84.850000000000108</c:v>
                </c:pt>
                <c:pt idx="44">
                  <c:v>85.190000000000111</c:v>
                </c:pt>
                <c:pt idx="45">
                  <c:v>85.41000000000011</c:v>
                </c:pt>
                <c:pt idx="46">
                  <c:v>85.210000000000122</c:v>
                </c:pt>
                <c:pt idx="47">
                  <c:v>86.380000000000109</c:v>
                </c:pt>
                <c:pt idx="48">
                  <c:v>85.210000000000122</c:v>
                </c:pt>
                <c:pt idx="49">
                  <c:v>84.650000000000119</c:v>
                </c:pt>
              </c:numCache>
            </c:numRef>
          </c:val>
        </c:ser>
        <c:marker val="1"/>
        <c:axId val="102302080"/>
        <c:axId val="102427264"/>
      </c:lineChart>
      <c:catAx>
        <c:axId val="102411648"/>
        <c:scaling>
          <c:orientation val="minMax"/>
        </c:scaling>
        <c:axPos val="b"/>
        <c:tickLblPos val="nextTo"/>
        <c:crossAx val="102425728"/>
        <c:crosses val="autoZero"/>
        <c:auto val="1"/>
        <c:lblAlgn val="ctr"/>
        <c:lblOffset val="100"/>
      </c:catAx>
      <c:valAx>
        <c:axId val="102425728"/>
        <c:scaling>
          <c:orientation val="minMax"/>
          <c:min val="50"/>
        </c:scaling>
        <c:axPos val="l"/>
        <c:majorGridlines/>
        <c:numFmt formatCode="General" sourceLinked="1"/>
        <c:tickLblPos val="nextTo"/>
        <c:crossAx val="102411648"/>
        <c:crosses val="autoZero"/>
        <c:crossBetween val="between"/>
      </c:valAx>
      <c:valAx>
        <c:axId val="102427264"/>
        <c:scaling>
          <c:orientation val="minMax"/>
        </c:scaling>
        <c:axPos val="r"/>
        <c:numFmt formatCode="General" sourceLinked="1"/>
        <c:tickLblPos val="nextTo"/>
        <c:crossAx val="102302080"/>
        <c:crosses val="max"/>
        <c:crossBetween val="between"/>
      </c:valAx>
      <c:catAx>
        <c:axId val="102302080"/>
        <c:scaling>
          <c:orientation val="minMax"/>
        </c:scaling>
        <c:delete val="1"/>
        <c:axPos val="b"/>
        <c:tickLblPos val="none"/>
        <c:crossAx val="10242726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dish!$T$9:$T$57</c:f>
              <c:numCache>
                <c:formatCode>0.00%</c:formatCode>
                <c:ptCount val="49"/>
                <c:pt idx="0">
                  <c:v>4.248538526526258E-3</c:v>
                </c:pt>
                <c:pt idx="1">
                  <c:v>4.248538526526258E-3</c:v>
                </c:pt>
                <c:pt idx="2">
                  <c:v>4.248538526526258E-3</c:v>
                </c:pt>
                <c:pt idx="3">
                  <c:v>4.248538526526258E-3</c:v>
                </c:pt>
                <c:pt idx="4">
                  <c:v>4.248538526526258E-3</c:v>
                </c:pt>
                <c:pt idx="5">
                  <c:v>4.248538526526258E-3</c:v>
                </c:pt>
                <c:pt idx="6">
                  <c:v>4.248538526526258E-3</c:v>
                </c:pt>
                <c:pt idx="7">
                  <c:v>4.248538526526258E-3</c:v>
                </c:pt>
                <c:pt idx="8">
                  <c:v>4.248538526526258E-3</c:v>
                </c:pt>
                <c:pt idx="9">
                  <c:v>1.5684225903496243E-3</c:v>
                </c:pt>
                <c:pt idx="10">
                  <c:v>1.5684225903496243E-3</c:v>
                </c:pt>
                <c:pt idx="11">
                  <c:v>1.5684225903496243E-3</c:v>
                </c:pt>
                <c:pt idx="12">
                  <c:v>1.5684225903496243E-3</c:v>
                </c:pt>
                <c:pt idx="13">
                  <c:v>1.5684225903496243E-3</c:v>
                </c:pt>
                <c:pt idx="14">
                  <c:v>4.248538526526258E-3</c:v>
                </c:pt>
                <c:pt idx="15">
                  <c:v>1.5684225903496243E-3</c:v>
                </c:pt>
                <c:pt idx="16">
                  <c:v>1.5684225903496243E-3</c:v>
                </c:pt>
                <c:pt idx="17">
                  <c:v>4.248538526526258E-3</c:v>
                </c:pt>
                <c:pt idx="18">
                  <c:v>1.5684225903496243E-3</c:v>
                </c:pt>
                <c:pt idx="19">
                  <c:v>1.5684225903496243E-3</c:v>
                </c:pt>
                <c:pt idx="20">
                  <c:v>2.9864672787272952E-3</c:v>
                </c:pt>
                <c:pt idx="21">
                  <c:v>2.9864672787272952E-3</c:v>
                </c:pt>
                <c:pt idx="22">
                  <c:v>2.9864672787272952E-3</c:v>
                </c:pt>
                <c:pt idx="23">
                  <c:v>2.9864672787272952E-3</c:v>
                </c:pt>
                <c:pt idx="24">
                  <c:v>2.9864672787272952E-3</c:v>
                </c:pt>
                <c:pt idx="25">
                  <c:v>1.1062729895984474E-3</c:v>
                </c:pt>
                <c:pt idx="26">
                  <c:v>1.1062729895984474E-3</c:v>
                </c:pt>
                <c:pt idx="27">
                  <c:v>1.1062729895984474E-3</c:v>
                </c:pt>
                <c:pt idx="28">
                  <c:v>1.1062729895984474E-3</c:v>
                </c:pt>
                <c:pt idx="29">
                  <c:v>1.1062729895984474E-3</c:v>
                </c:pt>
                <c:pt idx="30">
                  <c:v>1.1062729895984474E-3</c:v>
                </c:pt>
                <c:pt idx="31">
                  <c:v>1.1062729895984474E-3</c:v>
                </c:pt>
                <c:pt idx="32">
                  <c:v>4.248538526526258E-3</c:v>
                </c:pt>
                <c:pt idx="33">
                  <c:v>4.248538526526258E-3</c:v>
                </c:pt>
                <c:pt idx="34">
                  <c:v>4.248538526526258E-3</c:v>
                </c:pt>
                <c:pt idx="35">
                  <c:v>1.1062729895984474E-3</c:v>
                </c:pt>
                <c:pt idx="36">
                  <c:v>1.1062729895984474E-3</c:v>
                </c:pt>
                <c:pt idx="37">
                  <c:v>1.1062729895984474E-3</c:v>
                </c:pt>
                <c:pt idx="38">
                  <c:v>1.1062729895984474E-3</c:v>
                </c:pt>
                <c:pt idx="39">
                  <c:v>1.1062729895984474E-3</c:v>
                </c:pt>
                <c:pt idx="40">
                  <c:v>1.1062729895984474E-3</c:v>
                </c:pt>
                <c:pt idx="41">
                  <c:v>2.9864672787272952E-3</c:v>
                </c:pt>
                <c:pt idx="42">
                  <c:v>2.9864672787272952E-3</c:v>
                </c:pt>
                <c:pt idx="43">
                  <c:v>1.1062729895984474E-3</c:v>
                </c:pt>
                <c:pt idx="44">
                  <c:v>1.1062729895984474E-3</c:v>
                </c:pt>
                <c:pt idx="45">
                  <c:v>4.248538526526258E-3</c:v>
                </c:pt>
                <c:pt idx="46">
                  <c:v>4.248538526526258E-3</c:v>
                </c:pt>
                <c:pt idx="47">
                  <c:v>4.248538526526258E-3</c:v>
                </c:pt>
                <c:pt idx="48">
                  <c:v>1.5684225903496243E-3</c:v>
                </c:pt>
              </c:numCache>
            </c:numRef>
          </c:xVal>
          <c:yVal>
            <c:numRef>
              <c:f>dish!$V$9:$V$57</c:f>
              <c:numCache>
                <c:formatCode>0.00%</c:formatCode>
                <c:ptCount val="49"/>
                <c:pt idx="0">
                  <c:v>6.0753341433777558E-3</c:v>
                </c:pt>
                <c:pt idx="1">
                  <c:v>-1.373792270531396E-2</c:v>
                </c:pt>
                <c:pt idx="2">
                  <c:v>2.7552426144192075E-3</c:v>
                </c:pt>
                <c:pt idx="3">
                  <c:v>-1.0380094642039487E-2</c:v>
                </c:pt>
                <c:pt idx="4">
                  <c:v>3.0849915162727167E-4</c:v>
                </c:pt>
                <c:pt idx="5">
                  <c:v>-7.7101002313030072E-3</c:v>
                </c:pt>
                <c:pt idx="6">
                  <c:v>-1.1188811188811062E-2</c:v>
                </c:pt>
                <c:pt idx="7">
                  <c:v>3.1431714600025176E-4</c:v>
                </c:pt>
                <c:pt idx="8">
                  <c:v>-3.7706205813040376E-3</c:v>
                </c:pt>
                <c:pt idx="9">
                  <c:v>-6.150449455921676E-3</c:v>
                </c:pt>
                <c:pt idx="10">
                  <c:v>-1.5867978419549574E-3</c:v>
                </c:pt>
                <c:pt idx="11">
                  <c:v>-5.4036872218690942E-3</c:v>
                </c:pt>
                <c:pt idx="12">
                  <c:v>1.7577500798977219E-3</c:v>
                </c:pt>
                <c:pt idx="13">
                  <c:v>-1.3080236082309783E-2</c:v>
                </c:pt>
                <c:pt idx="14">
                  <c:v>4.3639890092129164E-3</c:v>
                </c:pt>
                <c:pt idx="15">
                  <c:v>4.6668812359188794E-3</c:v>
                </c:pt>
                <c:pt idx="16">
                  <c:v>-4.4850232260131529E-3</c:v>
                </c:pt>
                <c:pt idx="17">
                  <c:v>1.7055510860820633E-2</c:v>
                </c:pt>
                <c:pt idx="18">
                  <c:v>-1.3447239360860645E-2</c:v>
                </c:pt>
                <c:pt idx="19">
                  <c:v>3.8486209108403143E-3</c:v>
                </c:pt>
                <c:pt idx="20">
                  <c:v>4.7923322683705617E-3</c:v>
                </c:pt>
                <c:pt idx="21">
                  <c:v>-5.8823529411764297E-3</c:v>
                </c:pt>
                <c:pt idx="22">
                  <c:v>1.0395010395010371E-2</c:v>
                </c:pt>
                <c:pt idx="23">
                  <c:v>1.8676796454574228E-2</c:v>
                </c:pt>
                <c:pt idx="24">
                  <c:v>6.3704164077065971E-3</c:v>
                </c:pt>
                <c:pt idx="25">
                  <c:v>-4.1685965724874204E-3</c:v>
                </c:pt>
                <c:pt idx="26">
                  <c:v>7.5338253382535216E-3</c:v>
                </c:pt>
                <c:pt idx="27">
                  <c:v>3.7180480247869076E-3</c:v>
                </c:pt>
                <c:pt idx="28">
                  <c:v>-1.6171668480796018E-2</c:v>
                </c:pt>
                <c:pt idx="29">
                  <c:v>8.1101759755164687E-3</c:v>
                </c:pt>
                <c:pt idx="30">
                  <c:v>6.1709348966367096E-3</c:v>
                </c:pt>
                <c:pt idx="31">
                  <c:v>4.967401428128025E-3</c:v>
                </c:pt>
                <c:pt idx="32">
                  <c:v>7.4882995319813421E-3</c:v>
                </c:pt>
                <c:pt idx="33">
                  <c:v>2.322700526478874E-3</c:v>
                </c:pt>
                <c:pt idx="34">
                  <c:v>1.2359029816159167E-3</c:v>
                </c:pt>
                <c:pt idx="35">
                  <c:v>-1.8361363987039001E-2</c:v>
                </c:pt>
                <c:pt idx="36">
                  <c:v>1.8181818181818871E-3</c:v>
                </c:pt>
                <c:pt idx="37">
                  <c:v>6.0716454159065035E-4</c:v>
                </c:pt>
                <c:pt idx="38">
                  <c:v>-9.1130012150667412E-3</c:v>
                </c:pt>
                <c:pt idx="39">
                  <c:v>5.1173991571343081E-3</c:v>
                </c:pt>
                <c:pt idx="40">
                  <c:v>3.3282904689863673E-3</c:v>
                </c:pt>
                <c:pt idx="41">
                  <c:v>-1.8214936247721667E-3</c:v>
                </c:pt>
                <c:pt idx="42">
                  <c:v>8.2116788321166673E-3</c:v>
                </c:pt>
                <c:pt idx="43">
                  <c:v>5.1282051282051802E-3</c:v>
                </c:pt>
                <c:pt idx="44">
                  <c:v>3.3353547604608683E-3</c:v>
                </c:pt>
                <c:pt idx="45">
                  <c:v>-3.0422878004257477E-3</c:v>
                </c:pt>
                <c:pt idx="46">
                  <c:v>1.785169362221525E-2</c:v>
                </c:pt>
                <c:pt idx="47">
                  <c:v>-1.7538599910058277E-2</c:v>
                </c:pt>
                <c:pt idx="48">
                  <c:v>-8.5444003661886217E-3</c:v>
                </c:pt>
              </c:numCache>
            </c:numRef>
          </c:yVal>
        </c:ser>
        <c:axId val="102308864"/>
        <c:axId val="102335232"/>
      </c:scatterChart>
      <c:valAx>
        <c:axId val="102308864"/>
        <c:scaling>
          <c:orientation val="minMax"/>
        </c:scaling>
        <c:axPos val="b"/>
        <c:numFmt formatCode="0.00%" sourceLinked="1"/>
        <c:tickLblPos val="nextTo"/>
        <c:crossAx val="102335232"/>
        <c:crosses val="autoZero"/>
        <c:crossBetween val="midCat"/>
      </c:valAx>
      <c:valAx>
        <c:axId val="102335232"/>
        <c:scaling>
          <c:orientation val="minMax"/>
        </c:scaling>
        <c:axPos val="l"/>
        <c:majorGridlines/>
        <c:numFmt formatCode="0.00%" sourceLinked="1"/>
        <c:tickLblPos val="nextTo"/>
        <c:crossAx val="1023088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dish!$U$9:$U$57</c:f>
              <c:numCache>
                <c:formatCode>0.00%</c:formatCode>
                <c:ptCount val="49"/>
                <c:pt idx="0">
                  <c:v>4.248538526526258E-3</c:v>
                </c:pt>
                <c:pt idx="1">
                  <c:v>8.497077053052516E-3</c:v>
                </c:pt>
                <c:pt idx="2">
                  <c:v>1.2745615579578774E-2</c:v>
                </c:pt>
                <c:pt idx="3">
                  <c:v>1.6994154106105032E-2</c:v>
                </c:pt>
                <c:pt idx="4">
                  <c:v>2.1242692632631288E-2</c:v>
                </c:pt>
                <c:pt idx="5">
                  <c:v>2.5491231159157544E-2</c:v>
                </c:pt>
                <c:pt idx="6">
                  <c:v>2.9739769685683801E-2</c:v>
                </c:pt>
                <c:pt idx="7">
                  <c:v>3.3988308212210057E-2</c:v>
                </c:pt>
                <c:pt idx="8">
                  <c:v>3.8236846738736313E-2</c:v>
                </c:pt>
                <c:pt idx="9">
                  <c:v>3.9805269329085936E-2</c:v>
                </c:pt>
                <c:pt idx="10">
                  <c:v>4.137369191943556E-2</c:v>
                </c:pt>
                <c:pt idx="11">
                  <c:v>4.2942114509785183E-2</c:v>
                </c:pt>
                <c:pt idx="12">
                  <c:v>4.4510537100134806E-2</c:v>
                </c:pt>
                <c:pt idx="13">
                  <c:v>4.6078959690484429E-2</c:v>
                </c:pt>
                <c:pt idx="14">
                  <c:v>5.0327498217010685E-2</c:v>
                </c:pt>
                <c:pt idx="15">
                  <c:v>5.1895920807360309E-2</c:v>
                </c:pt>
                <c:pt idx="16">
                  <c:v>5.3464343397709932E-2</c:v>
                </c:pt>
                <c:pt idx="17">
                  <c:v>5.7712881924236188E-2</c:v>
                </c:pt>
                <c:pt idx="18">
                  <c:v>5.9281304514585811E-2</c:v>
                </c:pt>
                <c:pt idx="19">
                  <c:v>6.0849727104935435E-2</c:v>
                </c:pt>
                <c:pt idx="20">
                  <c:v>6.3836194383662725E-2</c:v>
                </c:pt>
                <c:pt idx="21">
                  <c:v>6.6822661662390023E-2</c:v>
                </c:pt>
                <c:pt idx="22">
                  <c:v>6.9809128941117321E-2</c:v>
                </c:pt>
                <c:pt idx="23">
                  <c:v>7.2795596219844619E-2</c:v>
                </c:pt>
                <c:pt idx="24">
                  <c:v>7.5782063498571917E-2</c:v>
                </c:pt>
                <c:pt idx="25">
                  <c:v>7.6888336488170367E-2</c:v>
                </c:pt>
                <c:pt idx="26">
                  <c:v>7.7994609477768817E-2</c:v>
                </c:pt>
                <c:pt idx="27">
                  <c:v>7.9100882467367267E-2</c:v>
                </c:pt>
                <c:pt idx="28">
                  <c:v>8.0207155456965717E-2</c:v>
                </c:pt>
                <c:pt idx="29">
                  <c:v>8.1313428446564168E-2</c:v>
                </c:pt>
                <c:pt idx="30">
                  <c:v>8.2419701436162618E-2</c:v>
                </c:pt>
                <c:pt idx="31">
                  <c:v>8.3525974425761068E-2</c:v>
                </c:pt>
                <c:pt idx="32">
                  <c:v>8.7774512952287331E-2</c:v>
                </c:pt>
                <c:pt idx="33">
                  <c:v>9.2023051478813594E-2</c:v>
                </c:pt>
                <c:pt idx="34">
                  <c:v>9.6271590005339858E-2</c:v>
                </c:pt>
                <c:pt idx="35">
                  <c:v>9.7377862994938308E-2</c:v>
                </c:pt>
                <c:pt idx="36">
                  <c:v>9.8484135984536758E-2</c:v>
                </c:pt>
                <c:pt idx="37">
                  <c:v>9.9590408974135208E-2</c:v>
                </c:pt>
                <c:pt idx="38">
                  <c:v>0.10069668196373366</c:v>
                </c:pt>
                <c:pt idx="39">
                  <c:v>0.10180295495333211</c:v>
                </c:pt>
                <c:pt idx="40">
                  <c:v>0.10290922794293056</c:v>
                </c:pt>
                <c:pt idx="41">
                  <c:v>0.10589569522165786</c:v>
                </c:pt>
                <c:pt idx="42">
                  <c:v>0.10888216250038515</c:v>
                </c:pt>
                <c:pt idx="43">
                  <c:v>0.1099884354899836</c:v>
                </c:pt>
                <c:pt idx="44">
                  <c:v>0.11109470847958205</c:v>
                </c:pt>
                <c:pt idx="45">
                  <c:v>0.11534324700610832</c:v>
                </c:pt>
                <c:pt idx="46">
                  <c:v>0.11959178553263458</c:v>
                </c:pt>
                <c:pt idx="47">
                  <c:v>0.12384032405916084</c:v>
                </c:pt>
                <c:pt idx="48">
                  <c:v>0.12540874664951046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dish!$W$9:$W$57</c:f>
              <c:numCache>
                <c:formatCode>0.00%</c:formatCode>
                <c:ptCount val="49"/>
                <c:pt idx="0">
                  <c:v>6.0753341433777558E-3</c:v>
                </c:pt>
                <c:pt idx="1">
                  <c:v>-7.6625885619362039E-3</c:v>
                </c:pt>
                <c:pt idx="2">
                  <c:v>-4.9073459475169959E-3</c:v>
                </c:pt>
                <c:pt idx="3">
                  <c:v>-1.5287440589556483E-2</c:v>
                </c:pt>
                <c:pt idx="4">
                  <c:v>-1.4978941437929211E-2</c:v>
                </c:pt>
                <c:pt idx="5">
                  <c:v>-2.2689041669232218E-2</c:v>
                </c:pt>
                <c:pt idx="6">
                  <c:v>-3.3877852858043282E-2</c:v>
                </c:pt>
                <c:pt idx="7">
                  <c:v>-3.3563535712043027E-2</c:v>
                </c:pt>
                <c:pt idx="8">
                  <c:v>-3.7334156293347062E-2</c:v>
                </c:pt>
                <c:pt idx="9">
                  <c:v>-4.348460574926874E-2</c:v>
                </c:pt>
                <c:pt idx="10">
                  <c:v>-4.5071403591223698E-2</c:v>
                </c:pt>
                <c:pt idx="11">
                  <c:v>-5.0475090813092795E-2</c:v>
                </c:pt>
                <c:pt idx="12">
                  <c:v>-4.8717340733195072E-2</c:v>
                </c:pt>
                <c:pt idx="13">
                  <c:v>-6.1797576815504851E-2</c:v>
                </c:pt>
                <c:pt idx="14">
                  <c:v>-5.7433587806291937E-2</c:v>
                </c:pt>
                <c:pt idx="15">
                  <c:v>-5.2766706570373058E-2</c:v>
                </c:pt>
                <c:pt idx="16">
                  <c:v>-5.7251729796386208E-2</c:v>
                </c:pt>
                <c:pt idx="17">
                  <c:v>-4.0196218935565575E-2</c:v>
                </c:pt>
                <c:pt idx="18">
                  <c:v>-5.3643458296426222E-2</c:v>
                </c:pt>
                <c:pt idx="19">
                  <c:v>-4.9794837385585905E-2</c:v>
                </c:pt>
                <c:pt idx="20">
                  <c:v>-4.5002505117215347E-2</c:v>
                </c:pt>
                <c:pt idx="21">
                  <c:v>-5.0884858058391776E-2</c:v>
                </c:pt>
                <c:pt idx="22">
                  <c:v>-4.0489847663381401E-2</c:v>
                </c:pt>
                <c:pt idx="23">
                  <c:v>-2.1813051208807173E-2</c:v>
                </c:pt>
                <c:pt idx="24">
                  <c:v>-1.5442634801100575E-2</c:v>
                </c:pt>
                <c:pt idx="25">
                  <c:v>-1.9611231373587994E-2</c:v>
                </c:pt>
                <c:pt idx="26">
                  <c:v>-1.2077406035334472E-2</c:v>
                </c:pt>
                <c:pt idx="27">
                  <c:v>-8.3593580105475636E-3</c:v>
                </c:pt>
                <c:pt idx="28">
                  <c:v>-2.4531026491343581E-2</c:v>
                </c:pt>
                <c:pt idx="29">
                  <c:v>-1.6420850515827111E-2</c:v>
                </c:pt>
                <c:pt idx="30">
                  <c:v>-1.0249915619190402E-2</c:v>
                </c:pt>
                <c:pt idx="31">
                  <c:v>-5.2825141910623772E-3</c:v>
                </c:pt>
                <c:pt idx="32">
                  <c:v>2.205785340918965E-3</c:v>
                </c:pt>
                <c:pt idx="33">
                  <c:v>4.5284858673978389E-3</c:v>
                </c:pt>
                <c:pt idx="34">
                  <c:v>5.7643888490137556E-3</c:v>
                </c:pt>
                <c:pt idx="35">
                  <c:v>-1.2596975138025246E-2</c:v>
                </c:pt>
                <c:pt idx="36">
                  <c:v>-1.0778793319843358E-2</c:v>
                </c:pt>
                <c:pt idx="37">
                  <c:v>-1.0171628778252707E-2</c:v>
                </c:pt>
                <c:pt idx="38">
                  <c:v>-1.9284629993319449E-2</c:v>
                </c:pt>
                <c:pt idx="39">
                  <c:v>-1.4167230836185141E-2</c:v>
                </c:pt>
                <c:pt idx="40">
                  <c:v>-1.0838940367198773E-2</c:v>
                </c:pt>
                <c:pt idx="41">
                  <c:v>-1.266043399197094E-2</c:v>
                </c:pt>
                <c:pt idx="42">
                  <c:v>-4.4487551598542726E-3</c:v>
                </c:pt>
                <c:pt idx="43">
                  <c:v>6.7944996835090764E-4</c:v>
                </c:pt>
                <c:pt idx="44">
                  <c:v>4.014804728811776E-3</c:v>
                </c:pt>
                <c:pt idx="45">
                  <c:v>9.725169283860283E-4</c:v>
                </c:pt>
                <c:pt idx="46">
                  <c:v>1.8824210550601277E-2</c:v>
                </c:pt>
                <c:pt idx="47">
                  <c:v>1.2856106405430001E-3</c:v>
                </c:pt>
                <c:pt idx="48">
                  <c:v>-7.2587897256456216E-3</c:v>
                </c:pt>
              </c:numCache>
            </c:numRef>
          </c:val>
        </c:ser>
        <c:marker val="1"/>
        <c:axId val="102351616"/>
        <c:axId val="102353152"/>
      </c:lineChart>
      <c:catAx>
        <c:axId val="102351616"/>
        <c:scaling>
          <c:orientation val="minMax"/>
        </c:scaling>
        <c:axPos val="b"/>
        <c:tickLblPos val="nextTo"/>
        <c:crossAx val="102353152"/>
        <c:crosses val="autoZero"/>
        <c:auto val="1"/>
        <c:lblAlgn val="ctr"/>
        <c:lblOffset val="100"/>
      </c:catAx>
      <c:valAx>
        <c:axId val="102353152"/>
        <c:scaling>
          <c:orientation val="minMax"/>
        </c:scaling>
        <c:axPos val="l"/>
        <c:majorGridlines/>
        <c:numFmt formatCode="0.00%" sourceLinked="1"/>
        <c:tickLblPos val="nextTo"/>
        <c:crossAx val="102351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spy!$T$9:$T$57</c:f>
              <c:numCache>
                <c:formatCode>0.00%</c:formatCode>
                <c:ptCount val="49"/>
                <c:pt idx="0">
                  <c:v>6.4930662622489745E-4</c:v>
                </c:pt>
                <c:pt idx="1">
                  <c:v>7.1531458892077292E-4</c:v>
                </c:pt>
                <c:pt idx="2">
                  <c:v>2.3045147657419483E-3</c:v>
                </c:pt>
                <c:pt idx="3">
                  <c:v>6.4930662622489745E-4</c:v>
                </c:pt>
                <c:pt idx="4">
                  <c:v>1.9507997600616759E-3</c:v>
                </c:pt>
                <c:pt idx="5">
                  <c:v>6.4930662622489745E-4</c:v>
                </c:pt>
                <c:pt idx="6">
                  <c:v>6.4930662622489745E-4</c:v>
                </c:pt>
                <c:pt idx="7">
                  <c:v>7.1531458892077292E-4</c:v>
                </c:pt>
                <c:pt idx="8">
                  <c:v>7.1531458892077292E-4</c:v>
                </c:pt>
                <c:pt idx="9">
                  <c:v>7.1531458892077292E-4</c:v>
                </c:pt>
                <c:pt idx="10">
                  <c:v>7.1531458892077292E-4</c:v>
                </c:pt>
                <c:pt idx="11">
                  <c:v>6.4930662622489745E-4</c:v>
                </c:pt>
                <c:pt idx="12">
                  <c:v>6.4930662622489745E-4</c:v>
                </c:pt>
                <c:pt idx="13">
                  <c:v>6.4930662622489745E-4</c:v>
                </c:pt>
                <c:pt idx="14">
                  <c:v>1.9507997600616759E-3</c:v>
                </c:pt>
                <c:pt idx="15">
                  <c:v>1.9507997600616759E-3</c:v>
                </c:pt>
                <c:pt idx="16">
                  <c:v>1.9507997600616759E-3</c:v>
                </c:pt>
                <c:pt idx="17">
                  <c:v>1.9507997600616759E-3</c:v>
                </c:pt>
                <c:pt idx="18">
                  <c:v>1.9507997600616759E-3</c:v>
                </c:pt>
                <c:pt idx="19">
                  <c:v>2.3045147657419483E-3</c:v>
                </c:pt>
                <c:pt idx="20">
                  <c:v>2.3045147657419483E-3</c:v>
                </c:pt>
                <c:pt idx="21">
                  <c:v>1.9507997600616759E-3</c:v>
                </c:pt>
                <c:pt idx="22">
                  <c:v>2.3045147657419483E-3</c:v>
                </c:pt>
                <c:pt idx="23">
                  <c:v>7.1531458892077292E-4</c:v>
                </c:pt>
                <c:pt idx="24">
                  <c:v>7.1531458892077292E-4</c:v>
                </c:pt>
                <c:pt idx="25">
                  <c:v>7.1531458892077292E-4</c:v>
                </c:pt>
                <c:pt idx="26">
                  <c:v>6.4930662622489745E-4</c:v>
                </c:pt>
                <c:pt idx="27">
                  <c:v>6.4930662622489745E-4</c:v>
                </c:pt>
                <c:pt idx="28">
                  <c:v>7.1531458892077292E-4</c:v>
                </c:pt>
                <c:pt idx="29">
                  <c:v>7.1531458892077292E-4</c:v>
                </c:pt>
                <c:pt idx="30">
                  <c:v>7.1531458892077292E-4</c:v>
                </c:pt>
                <c:pt idx="31">
                  <c:v>6.4930662622489745E-4</c:v>
                </c:pt>
                <c:pt idx="32">
                  <c:v>6.4930662622489745E-4</c:v>
                </c:pt>
                <c:pt idx="33">
                  <c:v>7.1531458892077292E-4</c:v>
                </c:pt>
                <c:pt idx="34">
                  <c:v>7.1531458892077292E-4</c:v>
                </c:pt>
                <c:pt idx="35">
                  <c:v>7.1531458892077292E-4</c:v>
                </c:pt>
                <c:pt idx="36">
                  <c:v>6.4930662622489745E-4</c:v>
                </c:pt>
                <c:pt idx="37">
                  <c:v>6.4930662622489745E-4</c:v>
                </c:pt>
                <c:pt idx="38">
                  <c:v>6.4930662622489745E-4</c:v>
                </c:pt>
                <c:pt idx="39">
                  <c:v>6.4930662622489745E-4</c:v>
                </c:pt>
                <c:pt idx="40">
                  <c:v>6.4930662622489745E-4</c:v>
                </c:pt>
                <c:pt idx="41">
                  <c:v>1.9507997600616759E-3</c:v>
                </c:pt>
                <c:pt idx="42">
                  <c:v>1.9507997600616759E-3</c:v>
                </c:pt>
                <c:pt idx="43">
                  <c:v>2.3045147657419483E-3</c:v>
                </c:pt>
                <c:pt idx="44">
                  <c:v>2.3045147657419483E-3</c:v>
                </c:pt>
                <c:pt idx="45">
                  <c:v>1.9507997600616759E-3</c:v>
                </c:pt>
                <c:pt idx="46">
                  <c:v>1.9507997600616759E-3</c:v>
                </c:pt>
                <c:pt idx="47">
                  <c:v>1.9507997600616759E-3</c:v>
                </c:pt>
                <c:pt idx="48">
                  <c:v>6.4930662622489745E-4</c:v>
                </c:pt>
              </c:numCache>
            </c:numRef>
          </c:xVal>
          <c:yVal>
            <c:numRef>
              <c:f>spy!$V$9:$V$57</c:f>
              <c:numCache>
                <c:formatCode>0.00%</c:formatCode>
                <c:ptCount val="49"/>
                <c:pt idx="0">
                  <c:v>5.0076647930506809E-3</c:v>
                </c:pt>
                <c:pt idx="1">
                  <c:v>1.8812283912955285E-3</c:v>
                </c:pt>
                <c:pt idx="2">
                  <c:v>3.718608323569812E-3</c:v>
                </c:pt>
                <c:pt idx="3">
                  <c:v>-1.1368250101502135E-2</c:v>
                </c:pt>
                <c:pt idx="4">
                  <c:v>1.0215605749486554E-2</c:v>
                </c:pt>
                <c:pt idx="5">
                  <c:v>-1.8801768382539995E-3</c:v>
                </c:pt>
                <c:pt idx="6">
                  <c:v>4.3783728744527734E-3</c:v>
                </c:pt>
                <c:pt idx="7">
                  <c:v>-2.2303325223033137E-3</c:v>
                </c:pt>
                <c:pt idx="8">
                  <c:v>-5.057657293137217E-5</c:v>
                </c:pt>
                <c:pt idx="9">
                  <c:v>4.7033834016081445E-3</c:v>
                </c:pt>
                <c:pt idx="10">
                  <c:v>-4.0650406504056952E-4</c:v>
                </c:pt>
                <c:pt idx="11">
                  <c:v>-4.3173506704591346E-3</c:v>
                </c:pt>
                <c:pt idx="12">
                  <c:v>1.5303780033668895E-4</c:v>
                </c:pt>
                <c:pt idx="13">
                  <c:v>-1.9738855452412551E-2</c:v>
                </c:pt>
                <c:pt idx="14">
                  <c:v>-3.0698787658046903E-3</c:v>
                </c:pt>
                <c:pt idx="15">
                  <c:v>7.2546972860126034E-3</c:v>
                </c:pt>
                <c:pt idx="16">
                  <c:v>-9.6896212238976338E-3</c:v>
                </c:pt>
                <c:pt idx="17">
                  <c:v>3.1393888656342753E-4</c:v>
                </c:pt>
                <c:pt idx="18">
                  <c:v>-5.4398995710849482E-3</c:v>
                </c:pt>
                <c:pt idx="19">
                  <c:v>1.1570421794467324E-2</c:v>
                </c:pt>
                <c:pt idx="20">
                  <c:v>2.9115108661744945E-3</c:v>
                </c:pt>
                <c:pt idx="21">
                  <c:v>-1.3996889580093843E-3</c:v>
                </c:pt>
                <c:pt idx="22">
                  <c:v>6.7486891969060448E-3</c:v>
                </c:pt>
                <c:pt idx="23">
                  <c:v>-4.7439797865208447E-3</c:v>
                </c:pt>
                <c:pt idx="24">
                  <c:v>2.0528611752626145E-4</c:v>
                </c:pt>
                <c:pt idx="25">
                  <c:v>-8.3671269442020194E-3</c:v>
                </c:pt>
                <c:pt idx="26">
                  <c:v>5.2433312970881756E-3</c:v>
                </c:pt>
                <c:pt idx="27">
                  <c:v>2.6333113890718097E-3</c:v>
                </c:pt>
                <c:pt idx="28">
                  <c:v>-2.9294408808524879E-3</c:v>
                </c:pt>
                <c:pt idx="29">
                  <c:v>1.5611623105202311E-3</c:v>
                </c:pt>
                <c:pt idx="30">
                  <c:v>-5.0943205891254882E-3</c:v>
                </c:pt>
                <c:pt idx="31">
                  <c:v>6.5238119134839888E-4</c:v>
                </c:pt>
                <c:pt idx="32">
                  <c:v>-4.0120361083256019E-4</c:v>
                </c:pt>
                <c:pt idx="33">
                  <c:v>5.5187637969087507E-4</c:v>
                </c:pt>
                <c:pt idx="34">
                  <c:v>-2.8613021434666592E-3</c:v>
                </c:pt>
                <c:pt idx="35">
                  <c:v>5.0055060566620436E-4</c:v>
                </c:pt>
                <c:pt idx="36">
                  <c:v>-5.5088141025647856E-4</c:v>
                </c:pt>
                <c:pt idx="37">
                  <c:v>-1.4531242170666536E-3</c:v>
                </c:pt>
                <c:pt idx="38">
                  <c:v>4.4660778803692607E-3</c:v>
                </c:pt>
                <c:pt idx="39">
                  <c:v>-2.547834340810266E-3</c:v>
                </c:pt>
                <c:pt idx="40">
                  <c:v>-6.3608133827507277E-3</c:v>
                </c:pt>
                <c:pt idx="41">
                  <c:v>3.7804324814758811E-3</c:v>
                </c:pt>
                <c:pt idx="42">
                  <c:v>1.1549663553280015E-3</c:v>
                </c:pt>
                <c:pt idx="43">
                  <c:v>-5.8684857300497365E-3</c:v>
                </c:pt>
                <c:pt idx="44">
                  <c:v>-7.568113017153243E-4</c:v>
                </c:pt>
                <c:pt idx="45">
                  <c:v>7.5738449886392318E-3</c:v>
                </c:pt>
                <c:pt idx="46">
                  <c:v>1.3530443497869295E-3</c:v>
                </c:pt>
                <c:pt idx="47">
                  <c:v>5.3047742968671922E-3</c:v>
                </c:pt>
                <c:pt idx="48">
                  <c:v>-8.9605734767028483E-4</c:v>
                </c:pt>
              </c:numCache>
            </c:numRef>
          </c:yVal>
        </c:ser>
        <c:axId val="82052608"/>
        <c:axId val="82054144"/>
      </c:scatterChart>
      <c:valAx>
        <c:axId val="82052608"/>
        <c:scaling>
          <c:orientation val="minMax"/>
        </c:scaling>
        <c:axPos val="b"/>
        <c:numFmt formatCode="0.00%" sourceLinked="1"/>
        <c:tickLblPos val="nextTo"/>
        <c:crossAx val="82054144"/>
        <c:crosses val="autoZero"/>
        <c:crossBetween val="midCat"/>
      </c:valAx>
      <c:valAx>
        <c:axId val="82054144"/>
        <c:scaling>
          <c:orientation val="minMax"/>
        </c:scaling>
        <c:axPos val="l"/>
        <c:majorGridlines/>
        <c:numFmt formatCode="0.00%" sourceLinked="1"/>
        <c:tickLblPos val="nextTo"/>
        <c:crossAx val="820526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dish!$F$17:$F$57</c:f>
              <c:numCache>
                <c:formatCode>General</c:formatCode>
                <c:ptCount val="41"/>
                <c:pt idx="0">
                  <c:v>0.95539961784278871</c:v>
                </c:pt>
                <c:pt idx="1">
                  <c:v>0.94910061276932212</c:v>
                </c:pt>
                <c:pt idx="2">
                  <c:v>0.94271924622784486</c:v>
                </c:pt>
                <c:pt idx="3">
                  <c:v>0.936897937668841</c:v>
                </c:pt>
                <c:pt idx="4">
                  <c:v>0.93162680371614959</c:v>
                </c:pt>
                <c:pt idx="5">
                  <c:v>0.92656322066284535</c:v>
                </c:pt>
                <c:pt idx="6">
                  <c:v>0.92222112406931545</c:v>
                </c:pt>
                <c:pt idx="7">
                  <c:v>0.91852474138499052</c:v>
                </c:pt>
                <c:pt idx="8">
                  <c:v>0.91553337286683822</c:v>
                </c:pt>
                <c:pt idx="9">
                  <c:v>0.91474270277393466</c:v>
                </c:pt>
                <c:pt idx="10">
                  <c:v>0.91445608486525698</c:v>
                </c:pt>
                <c:pt idx="11">
                  <c:v>0.91504249851749364</c:v>
                </c:pt>
                <c:pt idx="12">
                  <c:v>0.91644264347367732</c:v>
                </c:pt>
                <c:pt idx="13">
                  <c:v>0.91824471239375383</c:v>
                </c:pt>
                <c:pt idx="14">
                  <c:v>0.92000724780918519</c:v>
                </c:pt>
                <c:pt idx="15">
                  <c:v>0.92329841207089713</c:v>
                </c:pt>
                <c:pt idx="16">
                  <c:v>0.928404823087567</c:v>
                </c:pt>
                <c:pt idx="17">
                  <c:v>0.93445015483955995</c:v>
                </c:pt>
                <c:pt idx="18">
                  <c:v>0.94158265796929563</c:v>
                </c:pt>
                <c:pt idx="19">
                  <c:v>0.94764446201489083</c:v>
                </c:pt>
                <c:pt idx="20">
                  <c:v>0.95375897740001325</c:v>
                </c:pt>
                <c:pt idx="21">
                  <c:v>0.95881597153587672</c:v>
                </c:pt>
                <c:pt idx="22">
                  <c:v>0.96104632008960944</c:v>
                </c:pt>
                <c:pt idx="23">
                  <c:v>0.96047637873097458</c:v>
                </c:pt>
                <c:pt idx="24">
                  <c:v>0.9593793239770706</c:v>
                </c:pt>
                <c:pt idx="25">
                  <c:v>0.95855570929696254</c:v>
                </c:pt>
                <c:pt idx="26">
                  <c:v>0.95856888713184418</c:v>
                </c:pt>
                <c:pt idx="27">
                  <c:v>0.96025564999670554</c:v>
                </c:pt>
                <c:pt idx="28">
                  <c:v>0.96258483231205128</c:v>
                </c:pt>
                <c:pt idx="29">
                  <c:v>0.96669961125387116</c:v>
                </c:pt>
                <c:pt idx="30">
                  <c:v>0.97235619687685337</c:v>
                </c:pt>
                <c:pt idx="31">
                  <c:v>0.97791394873822246</c:v>
                </c:pt>
                <c:pt idx="32">
                  <c:v>0.98200237201027885</c:v>
                </c:pt>
                <c:pt idx="33">
                  <c:v>0.98466758911510843</c:v>
                </c:pt>
                <c:pt idx="34">
                  <c:v>0.98647954141134631</c:v>
                </c:pt>
                <c:pt idx="35">
                  <c:v>0.98660473084272271</c:v>
                </c:pt>
                <c:pt idx="36">
                  <c:v>0.98633458522764705</c:v>
                </c:pt>
                <c:pt idx="37">
                  <c:v>0.98529353627199068</c:v>
                </c:pt>
                <c:pt idx="38">
                  <c:v>0.98506951307900126</c:v>
                </c:pt>
                <c:pt idx="39">
                  <c:v>0.98482242867496894</c:v>
                </c:pt>
                <c:pt idx="40">
                  <c:v>0.98355076760888216</c:v>
                </c:pt>
              </c:numCache>
            </c:numRef>
          </c:val>
        </c:ser>
        <c:marker val="1"/>
        <c:axId val="102515072"/>
        <c:axId val="10251660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dish!$G$17:$G$57</c:f>
              <c:numCache>
                <c:formatCode>General</c:formatCode>
                <c:ptCount val="41"/>
                <c:pt idx="0">
                  <c:v>3.4480907324808456E-2</c:v>
                </c:pt>
                <c:pt idx="1">
                  <c:v>3.8068158332801E-2</c:v>
                </c:pt>
                <c:pt idx="2">
                  <c:v>3.9842337941478199E-2</c:v>
                </c:pt>
                <c:pt idx="3">
                  <c:v>4.0162349740533516E-2</c:v>
                </c:pt>
                <c:pt idx="4">
                  <c:v>3.8136735644795819E-2</c:v>
                </c:pt>
                <c:pt idx="5">
                  <c:v>3.8915745726600094E-2</c:v>
                </c:pt>
                <c:pt idx="6">
                  <c:v>3.9844780421083477E-2</c:v>
                </c:pt>
                <c:pt idx="7">
                  <c:v>3.9465303637791556E-2</c:v>
                </c:pt>
                <c:pt idx="8">
                  <c:v>4.0245112222543705E-2</c:v>
                </c:pt>
                <c:pt idx="9">
                  <c:v>4.5952247644886014E-2</c:v>
                </c:pt>
                <c:pt idx="10">
                  <c:v>5.373013606490231E-2</c:v>
                </c:pt>
                <c:pt idx="11">
                  <c:v>6.1838651676104653E-2</c:v>
                </c:pt>
                <c:pt idx="12">
                  <c:v>6.7528924595018108E-2</c:v>
                </c:pt>
                <c:pt idx="13">
                  <c:v>7.1658828812240949E-2</c:v>
                </c:pt>
                <c:pt idx="14">
                  <c:v>7.3226102215892652E-2</c:v>
                </c:pt>
                <c:pt idx="15">
                  <c:v>6.986454571758173E-2</c:v>
                </c:pt>
                <c:pt idx="16">
                  <c:v>6.7847386358939277E-2</c:v>
                </c:pt>
                <c:pt idx="17">
                  <c:v>6.3099722684623272E-2</c:v>
                </c:pt>
                <c:pt idx="18">
                  <c:v>5.5407180138507379E-2</c:v>
                </c:pt>
                <c:pt idx="19">
                  <c:v>4.8336295622700781E-2</c:v>
                </c:pt>
                <c:pt idx="20">
                  <c:v>4.4783849949083694E-2</c:v>
                </c:pt>
                <c:pt idx="21">
                  <c:v>4.2356635841321495E-2</c:v>
                </c:pt>
                <c:pt idx="22">
                  <c:v>3.941443430293512E-2</c:v>
                </c:pt>
                <c:pt idx="23">
                  <c:v>3.5932726596348302E-2</c:v>
                </c:pt>
                <c:pt idx="24">
                  <c:v>3.2707338336032586E-2</c:v>
                </c:pt>
                <c:pt idx="25">
                  <c:v>3.0948753020219974E-2</c:v>
                </c:pt>
                <c:pt idx="26">
                  <c:v>2.7777850843407E-2</c:v>
                </c:pt>
                <c:pt idx="27">
                  <c:v>2.6886533670520775E-2</c:v>
                </c:pt>
                <c:pt idx="28">
                  <c:v>2.5320528477433366E-2</c:v>
                </c:pt>
                <c:pt idx="29">
                  <c:v>2.4363921945867138E-2</c:v>
                </c:pt>
                <c:pt idx="30">
                  <c:v>2.3927187804135677E-2</c:v>
                </c:pt>
                <c:pt idx="31">
                  <c:v>2.4807748672606277E-2</c:v>
                </c:pt>
                <c:pt idx="32">
                  <c:v>2.5224097503785847E-2</c:v>
                </c:pt>
                <c:pt idx="33">
                  <c:v>2.4998168140296026E-2</c:v>
                </c:pt>
                <c:pt idx="34">
                  <c:v>2.4924987693660451E-2</c:v>
                </c:pt>
                <c:pt idx="35">
                  <c:v>2.3292471902090387E-2</c:v>
                </c:pt>
                <c:pt idx="36">
                  <c:v>2.1971982880096799E-2</c:v>
                </c:pt>
                <c:pt idx="37">
                  <c:v>1.9586196984101342E-2</c:v>
                </c:pt>
                <c:pt idx="38">
                  <c:v>1.9718231795072205E-2</c:v>
                </c:pt>
                <c:pt idx="39">
                  <c:v>2.2024026483994246E-2</c:v>
                </c:pt>
                <c:pt idx="40">
                  <c:v>2.6701327957373091E-2</c:v>
                </c:pt>
              </c:numCache>
            </c:numRef>
          </c:val>
        </c:ser>
        <c:marker val="1"/>
        <c:axId val="102532224"/>
        <c:axId val="102518144"/>
      </c:lineChart>
      <c:catAx>
        <c:axId val="102515072"/>
        <c:scaling>
          <c:orientation val="minMax"/>
        </c:scaling>
        <c:axPos val="b"/>
        <c:tickLblPos val="nextTo"/>
        <c:crossAx val="102516608"/>
        <c:crosses val="autoZero"/>
        <c:auto val="1"/>
        <c:lblAlgn val="ctr"/>
        <c:lblOffset val="100"/>
      </c:catAx>
      <c:valAx>
        <c:axId val="102516608"/>
        <c:scaling>
          <c:orientation val="minMax"/>
        </c:scaling>
        <c:axPos val="l"/>
        <c:majorGridlines/>
        <c:numFmt formatCode="General" sourceLinked="1"/>
        <c:tickLblPos val="nextTo"/>
        <c:crossAx val="102515072"/>
        <c:crosses val="autoZero"/>
        <c:crossBetween val="between"/>
      </c:valAx>
      <c:valAx>
        <c:axId val="102518144"/>
        <c:scaling>
          <c:orientation val="minMax"/>
        </c:scaling>
        <c:axPos val="r"/>
        <c:numFmt formatCode="General" sourceLinked="1"/>
        <c:tickLblPos val="nextTo"/>
        <c:crossAx val="102532224"/>
        <c:crosses val="max"/>
        <c:crossBetween val="between"/>
      </c:valAx>
      <c:catAx>
        <c:axId val="102532224"/>
        <c:scaling>
          <c:orientation val="minMax"/>
        </c:scaling>
        <c:delete val="1"/>
        <c:axPos val="b"/>
        <c:tickLblPos val="none"/>
        <c:crossAx val="1025181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eem!$O$8:$O$57</c:f>
              <c:numCache>
                <c:formatCode>General</c:formatCode>
                <c:ptCount val="50"/>
                <c:pt idx="0">
                  <c:v>0.25</c:v>
                </c:pt>
                <c:pt idx="1">
                  <c:v>0.27777777777777779</c:v>
                </c:pt>
                <c:pt idx="2">
                  <c:v>0.25</c:v>
                </c:pt>
                <c:pt idx="3">
                  <c:v>0.27777777777777779</c:v>
                </c:pt>
                <c:pt idx="4">
                  <c:v>0.30555555555555558</c:v>
                </c:pt>
                <c:pt idx="5">
                  <c:v>0.33333333333333331</c:v>
                </c:pt>
                <c:pt idx="6">
                  <c:v>0.3611111111111111</c:v>
                </c:pt>
                <c:pt idx="7">
                  <c:v>0.33333333333333331</c:v>
                </c:pt>
                <c:pt idx="8">
                  <c:v>0.30555555555555558</c:v>
                </c:pt>
                <c:pt idx="9">
                  <c:v>0.27777777777777779</c:v>
                </c:pt>
                <c:pt idx="10">
                  <c:v>0.25</c:v>
                </c:pt>
                <c:pt idx="11">
                  <c:v>0.27777777777777779</c:v>
                </c:pt>
                <c:pt idx="12">
                  <c:v>0.30555555555555558</c:v>
                </c:pt>
                <c:pt idx="13">
                  <c:v>0.33333333333333331</c:v>
                </c:pt>
                <c:pt idx="14">
                  <c:v>0.3611111111111111</c:v>
                </c:pt>
                <c:pt idx="15">
                  <c:v>0.3888888888888889</c:v>
                </c:pt>
                <c:pt idx="16">
                  <c:v>0.41666666666666669</c:v>
                </c:pt>
                <c:pt idx="17">
                  <c:v>0.3888888888888889</c:v>
                </c:pt>
                <c:pt idx="18">
                  <c:v>0.3611111111111111</c:v>
                </c:pt>
                <c:pt idx="19">
                  <c:v>0.3888888888888889</c:v>
                </c:pt>
                <c:pt idx="20">
                  <c:v>0.41666666666666669</c:v>
                </c:pt>
                <c:pt idx="21">
                  <c:v>0.3888888888888889</c:v>
                </c:pt>
                <c:pt idx="22">
                  <c:v>0.3611111111111111</c:v>
                </c:pt>
                <c:pt idx="23">
                  <c:v>0.33333333333333331</c:v>
                </c:pt>
                <c:pt idx="24">
                  <c:v>0.30555555555555558</c:v>
                </c:pt>
                <c:pt idx="25">
                  <c:v>0.27777777777777779</c:v>
                </c:pt>
                <c:pt idx="26">
                  <c:v>0.30555555555555558</c:v>
                </c:pt>
                <c:pt idx="27">
                  <c:v>0.33333333333333331</c:v>
                </c:pt>
                <c:pt idx="28">
                  <c:v>0.30555555555555558</c:v>
                </c:pt>
                <c:pt idx="29">
                  <c:v>0.27777777777777779</c:v>
                </c:pt>
                <c:pt idx="30">
                  <c:v>0.30555555555555558</c:v>
                </c:pt>
                <c:pt idx="31">
                  <c:v>0.33333333333333331</c:v>
                </c:pt>
                <c:pt idx="32">
                  <c:v>0.30555555555555558</c:v>
                </c:pt>
                <c:pt idx="33">
                  <c:v>0.27777777777777779</c:v>
                </c:pt>
                <c:pt idx="34">
                  <c:v>0.30555555555555558</c:v>
                </c:pt>
                <c:pt idx="35">
                  <c:v>0.27777777777777779</c:v>
                </c:pt>
                <c:pt idx="36">
                  <c:v>0.30555555555555558</c:v>
                </c:pt>
                <c:pt idx="37">
                  <c:v>0.33333333333333331</c:v>
                </c:pt>
                <c:pt idx="38">
                  <c:v>0.3611111111111111</c:v>
                </c:pt>
                <c:pt idx="39">
                  <c:v>0.33333333333333331</c:v>
                </c:pt>
                <c:pt idx="40">
                  <c:v>0.3611111111111111</c:v>
                </c:pt>
                <c:pt idx="41">
                  <c:v>0.3888888888888889</c:v>
                </c:pt>
                <c:pt idx="42">
                  <c:v>0.41666666666666669</c:v>
                </c:pt>
                <c:pt idx="43">
                  <c:v>0.44444444444444442</c:v>
                </c:pt>
                <c:pt idx="44">
                  <c:v>0.41666666666666669</c:v>
                </c:pt>
                <c:pt idx="45">
                  <c:v>0.44444444444444442</c:v>
                </c:pt>
                <c:pt idx="46">
                  <c:v>0.41666666666666669</c:v>
                </c:pt>
                <c:pt idx="47">
                  <c:v>0.44444444444444442</c:v>
                </c:pt>
                <c:pt idx="48">
                  <c:v>0.47222222222222221</c:v>
                </c:pt>
                <c:pt idx="49">
                  <c:v>0.44444444444444442</c:v>
                </c:pt>
              </c:numCache>
            </c:numRef>
          </c:xVal>
          <c:yVal>
            <c:numRef>
              <c:f>dish!$N$8:$N$57</c:f>
              <c:numCache>
                <c:formatCode>General</c:formatCode>
                <c:ptCount val="50"/>
                <c:pt idx="0">
                  <c:v>0.99019607843137258</c:v>
                </c:pt>
                <c:pt idx="1">
                  <c:v>0.98529411764705888</c:v>
                </c:pt>
                <c:pt idx="2">
                  <c:v>0.98039215686274506</c:v>
                </c:pt>
                <c:pt idx="3">
                  <c:v>0.97549019607843135</c:v>
                </c:pt>
                <c:pt idx="4">
                  <c:v>0.97058823529411764</c:v>
                </c:pt>
                <c:pt idx="5">
                  <c:v>0.96568627450980393</c:v>
                </c:pt>
                <c:pt idx="6">
                  <c:v>0.96078431372549022</c:v>
                </c:pt>
                <c:pt idx="7">
                  <c:v>0.95588235294117652</c:v>
                </c:pt>
                <c:pt idx="8">
                  <c:v>0.9509803921568627</c:v>
                </c:pt>
                <c:pt idx="9">
                  <c:v>0.94607843137254899</c:v>
                </c:pt>
                <c:pt idx="10">
                  <c:v>0.94117647058823528</c:v>
                </c:pt>
                <c:pt idx="11">
                  <c:v>0.93627450980392157</c:v>
                </c:pt>
                <c:pt idx="12">
                  <c:v>0.93137254901960786</c:v>
                </c:pt>
                <c:pt idx="13">
                  <c:v>0.92647058823529416</c:v>
                </c:pt>
                <c:pt idx="14">
                  <c:v>0.92156862745098034</c:v>
                </c:pt>
                <c:pt idx="15">
                  <c:v>0.91666666666666663</c:v>
                </c:pt>
                <c:pt idx="16">
                  <c:v>0.91176470588235292</c:v>
                </c:pt>
                <c:pt idx="17">
                  <c:v>0.90686274509803921</c:v>
                </c:pt>
                <c:pt idx="18">
                  <c:v>0.90196078431372551</c:v>
                </c:pt>
                <c:pt idx="19">
                  <c:v>0.8970588235294118</c:v>
                </c:pt>
                <c:pt idx="20">
                  <c:v>0.90196078431372551</c:v>
                </c:pt>
                <c:pt idx="21">
                  <c:v>0.90686274509803921</c:v>
                </c:pt>
                <c:pt idx="22">
                  <c:v>0.91176470588235292</c:v>
                </c:pt>
                <c:pt idx="23">
                  <c:v>0.91666666666666663</c:v>
                </c:pt>
                <c:pt idx="24">
                  <c:v>0.92156862745098034</c:v>
                </c:pt>
                <c:pt idx="25">
                  <c:v>0.92647058823529416</c:v>
                </c:pt>
                <c:pt idx="26">
                  <c:v>0.93137254901960786</c:v>
                </c:pt>
                <c:pt idx="27">
                  <c:v>0.93627450980392157</c:v>
                </c:pt>
                <c:pt idx="28">
                  <c:v>0.94117647058823528</c:v>
                </c:pt>
                <c:pt idx="29">
                  <c:v>0.94607843137254899</c:v>
                </c:pt>
                <c:pt idx="30">
                  <c:v>0.9509803921568627</c:v>
                </c:pt>
                <c:pt idx="31">
                  <c:v>0.95588235294117652</c:v>
                </c:pt>
                <c:pt idx="32">
                  <c:v>0.9509803921568627</c:v>
                </c:pt>
                <c:pt idx="33">
                  <c:v>0.94607843137254899</c:v>
                </c:pt>
                <c:pt idx="34">
                  <c:v>0.94117647058823528</c:v>
                </c:pt>
                <c:pt idx="35">
                  <c:v>0.94607843137254899</c:v>
                </c:pt>
                <c:pt idx="36">
                  <c:v>0.9509803921568627</c:v>
                </c:pt>
                <c:pt idx="37">
                  <c:v>0.95588235294117652</c:v>
                </c:pt>
                <c:pt idx="38">
                  <c:v>0.96078431372549022</c:v>
                </c:pt>
                <c:pt idx="39">
                  <c:v>0.96568627450980393</c:v>
                </c:pt>
                <c:pt idx="40">
                  <c:v>0.97058823529411764</c:v>
                </c:pt>
                <c:pt idx="41">
                  <c:v>0.97549019607843135</c:v>
                </c:pt>
                <c:pt idx="42">
                  <c:v>0.98039215686274506</c:v>
                </c:pt>
                <c:pt idx="43">
                  <c:v>0.98529411764705888</c:v>
                </c:pt>
                <c:pt idx="44">
                  <c:v>0.99019607843137258</c:v>
                </c:pt>
                <c:pt idx="45">
                  <c:v>0.98529411764705888</c:v>
                </c:pt>
                <c:pt idx="46">
                  <c:v>0.98039215686274506</c:v>
                </c:pt>
                <c:pt idx="47">
                  <c:v>0.97549019607843135</c:v>
                </c:pt>
                <c:pt idx="48">
                  <c:v>0.97058823529411764</c:v>
                </c:pt>
                <c:pt idx="49">
                  <c:v>0.96568627450980393</c:v>
                </c:pt>
              </c:numCache>
            </c:numRef>
          </c:yVal>
        </c:ser>
        <c:axId val="102589184"/>
        <c:axId val="102590720"/>
      </c:scatterChart>
      <c:valAx>
        <c:axId val="102589184"/>
        <c:scaling>
          <c:orientation val="minMax"/>
        </c:scaling>
        <c:axPos val="b"/>
        <c:numFmt formatCode="General" sourceLinked="1"/>
        <c:tickLblPos val="nextTo"/>
        <c:crossAx val="102590720"/>
        <c:crosses val="autoZero"/>
        <c:crossBetween val="midCat"/>
      </c:valAx>
      <c:valAx>
        <c:axId val="102590720"/>
        <c:scaling>
          <c:orientation val="minMax"/>
        </c:scaling>
        <c:axPos val="l"/>
        <c:majorGridlines/>
        <c:numFmt formatCode="General" sourceLinked="1"/>
        <c:tickLblPos val="nextTo"/>
        <c:crossAx val="10258918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eem!$B$8:$B$57</c:f>
              <c:numCache>
                <c:formatCode>General</c:formatCode>
                <c:ptCount val="50"/>
                <c:pt idx="0">
                  <c:v>43.89</c:v>
                </c:pt>
                <c:pt idx="1">
                  <c:v>44.23</c:v>
                </c:pt>
                <c:pt idx="2">
                  <c:v>44.2</c:v>
                </c:pt>
                <c:pt idx="3">
                  <c:v>44.31</c:v>
                </c:pt>
                <c:pt idx="4">
                  <c:v>43.48</c:v>
                </c:pt>
                <c:pt idx="5">
                  <c:v>44.16</c:v>
                </c:pt>
                <c:pt idx="6">
                  <c:v>44.31</c:v>
                </c:pt>
                <c:pt idx="7">
                  <c:v>44.72</c:v>
                </c:pt>
                <c:pt idx="8">
                  <c:v>44.76</c:v>
                </c:pt>
                <c:pt idx="9">
                  <c:v>44.96</c:v>
                </c:pt>
                <c:pt idx="10">
                  <c:v>44.78</c:v>
                </c:pt>
                <c:pt idx="11">
                  <c:v>45.09</c:v>
                </c:pt>
                <c:pt idx="12">
                  <c:v>44.82</c:v>
                </c:pt>
                <c:pt idx="13">
                  <c:v>44.6</c:v>
                </c:pt>
                <c:pt idx="14">
                  <c:v>43.82</c:v>
                </c:pt>
                <c:pt idx="15">
                  <c:v>44.06</c:v>
                </c:pt>
                <c:pt idx="16">
                  <c:v>44.47</c:v>
                </c:pt>
                <c:pt idx="17">
                  <c:v>43.79</c:v>
                </c:pt>
                <c:pt idx="18">
                  <c:v>43.49</c:v>
                </c:pt>
                <c:pt idx="19">
                  <c:v>43.32</c:v>
                </c:pt>
                <c:pt idx="20">
                  <c:v>43.71</c:v>
                </c:pt>
                <c:pt idx="21">
                  <c:v>44.27</c:v>
                </c:pt>
                <c:pt idx="22">
                  <c:v>44.32</c:v>
                </c:pt>
                <c:pt idx="23">
                  <c:v>44.56</c:v>
                </c:pt>
                <c:pt idx="24">
                  <c:v>44.63</c:v>
                </c:pt>
                <c:pt idx="25">
                  <c:v>44.51</c:v>
                </c:pt>
                <c:pt idx="26">
                  <c:v>44.94</c:v>
                </c:pt>
                <c:pt idx="27">
                  <c:v>45.15</c:v>
                </c:pt>
                <c:pt idx="28">
                  <c:v>45.06</c:v>
                </c:pt>
                <c:pt idx="29">
                  <c:v>44.87</c:v>
                </c:pt>
                <c:pt idx="30">
                  <c:v>44.75</c:v>
                </c:pt>
                <c:pt idx="31">
                  <c:v>45.08</c:v>
                </c:pt>
                <c:pt idx="32">
                  <c:v>45.35</c:v>
                </c:pt>
                <c:pt idx="33">
                  <c:v>45.58</c:v>
                </c:pt>
                <c:pt idx="34">
                  <c:v>45.13</c:v>
                </c:pt>
                <c:pt idx="35">
                  <c:v>45.06</c:v>
                </c:pt>
                <c:pt idx="36">
                  <c:v>44.99</c:v>
                </c:pt>
                <c:pt idx="37">
                  <c:v>45.58</c:v>
                </c:pt>
                <c:pt idx="38">
                  <c:v>45.46</c:v>
                </c:pt>
                <c:pt idx="39">
                  <c:v>45.85</c:v>
                </c:pt>
                <c:pt idx="40">
                  <c:v>45.31</c:v>
                </c:pt>
                <c:pt idx="41">
                  <c:v>44.75</c:v>
                </c:pt>
                <c:pt idx="42">
                  <c:v>44.56</c:v>
                </c:pt>
                <c:pt idx="43">
                  <c:v>44.26</c:v>
                </c:pt>
                <c:pt idx="44">
                  <c:v>43.79</c:v>
                </c:pt>
                <c:pt idx="45">
                  <c:v>43.57</c:v>
                </c:pt>
                <c:pt idx="46">
                  <c:v>44.14</c:v>
                </c:pt>
                <c:pt idx="47">
                  <c:v>43.73</c:v>
                </c:pt>
                <c:pt idx="48">
                  <c:v>43.79</c:v>
                </c:pt>
                <c:pt idx="49">
                  <c:v>43.46</c:v>
                </c:pt>
              </c:numCache>
            </c:numRef>
          </c:val>
        </c:ser>
        <c:marker val="1"/>
        <c:axId val="102620160"/>
        <c:axId val="10263014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eem!$K$8:$K$57</c:f>
              <c:numCache>
                <c:formatCode>General</c:formatCode>
                <c:ptCount val="50"/>
                <c:pt idx="0">
                  <c:v>40.34999999999998</c:v>
                </c:pt>
                <c:pt idx="1">
                  <c:v>40.689999999999976</c:v>
                </c:pt>
                <c:pt idx="2">
                  <c:v>40.659999999999982</c:v>
                </c:pt>
                <c:pt idx="3">
                  <c:v>40.549999999999983</c:v>
                </c:pt>
                <c:pt idx="4">
                  <c:v>39.719999999999978</c:v>
                </c:pt>
                <c:pt idx="5">
                  <c:v>40.399999999999977</c:v>
                </c:pt>
                <c:pt idx="6">
                  <c:v>40.549999999999983</c:v>
                </c:pt>
                <c:pt idx="7">
                  <c:v>40.95999999999998</c:v>
                </c:pt>
                <c:pt idx="8">
                  <c:v>40.91999999999998</c:v>
                </c:pt>
                <c:pt idx="9">
                  <c:v>40.719999999999978</c:v>
                </c:pt>
                <c:pt idx="10">
                  <c:v>40.899999999999977</c:v>
                </c:pt>
                <c:pt idx="11">
                  <c:v>40.589999999999975</c:v>
                </c:pt>
                <c:pt idx="12">
                  <c:v>40.319999999999972</c:v>
                </c:pt>
                <c:pt idx="13">
                  <c:v>40.099999999999973</c:v>
                </c:pt>
                <c:pt idx="14">
                  <c:v>39.319999999999972</c:v>
                </c:pt>
                <c:pt idx="15">
                  <c:v>39.559999999999974</c:v>
                </c:pt>
                <c:pt idx="16">
                  <c:v>39.96999999999997</c:v>
                </c:pt>
                <c:pt idx="17">
                  <c:v>39.289999999999971</c:v>
                </c:pt>
                <c:pt idx="18">
                  <c:v>39.289999999999971</c:v>
                </c:pt>
                <c:pt idx="19">
                  <c:v>39.289999999999971</c:v>
                </c:pt>
                <c:pt idx="20">
                  <c:v>39.679999999999971</c:v>
                </c:pt>
                <c:pt idx="21">
                  <c:v>40.239999999999974</c:v>
                </c:pt>
                <c:pt idx="22">
                  <c:v>40.239999999999974</c:v>
                </c:pt>
                <c:pt idx="23">
                  <c:v>39.999999999999972</c:v>
                </c:pt>
                <c:pt idx="24">
                  <c:v>39.929999999999971</c:v>
                </c:pt>
                <c:pt idx="25">
                  <c:v>40.049999999999976</c:v>
                </c:pt>
                <c:pt idx="26">
                  <c:v>39.619999999999976</c:v>
                </c:pt>
                <c:pt idx="27">
                  <c:v>39.829999999999977</c:v>
                </c:pt>
                <c:pt idx="28">
                  <c:v>39.739999999999981</c:v>
                </c:pt>
                <c:pt idx="29">
                  <c:v>39.929999999999986</c:v>
                </c:pt>
                <c:pt idx="30">
                  <c:v>40.049999999999983</c:v>
                </c:pt>
                <c:pt idx="31">
                  <c:v>40.379999999999981</c:v>
                </c:pt>
                <c:pt idx="32">
                  <c:v>40.649999999999984</c:v>
                </c:pt>
                <c:pt idx="33">
                  <c:v>40.419999999999987</c:v>
                </c:pt>
                <c:pt idx="34">
                  <c:v>40.869999999999983</c:v>
                </c:pt>
                <c:pt idx="35">
                  <c:v>40.799999999999983</c:v>
                </c:pt>
                <c:pt idx="36">
                  <c:v>40.869999999999983</c:v>
                </c:pt>
                <c:pt idx="37">
                  <c:v>41.45999999999998</c:v>
                </c:pt>
                <c:pt idx="38">
                  <c:v>41.339999999999982</c:v>
                </c:pt>
                <c:pt idx="39">
                  <c:v>41.729999999999983</c:v>
                </c:pt>
                <c:pt idx="40">
                  <c:v>42.269999999999982</c:v>
                </c:pt>
                <c:pt idx="41">
                  <c:v>41.70999999999998</c:v>
                </c:pt>
                <c:pt idx="42">
                  <c:v>41.519999999999982</c:v>
                </c:pt>
                <c:pt idx="43">
                  <c:v>41.219999999999978</c:v>
                </c:pt>
                <c:pt idx="44">
                  <c:v>40.749999999999979</c:v>
                </c:pt>
                <c:pt idx="45">
                  <c:v>40.749999999999979</c:v>
                </c:pt>
                <c:pt idx="46">
                  <c:v>41.319999999999979</c:v>
                </c:pt>
                <c:pt idx="47">
                  <c:v>41.319999999999979</c:v>
                </c:pt>
                <c:pt idx="48">
                  <c:v>41.379999999999981</c:v>
                </c:pt>
                <c:pt idx="49">
                  <c:v>41.049999999999983</c:v>
                </c:pt>
              </c:numCache>
            </c:numRef>
          </c:val>
        </c:ser>
        <c:marker val="1"/>
        <c:axId val="102641664"/>
        <c:axId val="102631680"/>
      </c:lineChart>
      <c:catAx>
        <c:axId val="102620160"/>
        <c:scaling>
          <c:orientation val="minMax"/>
        </c:scaling>
        <c:axPos val="b"/>
        <c:tickLblPos val="nextTo"/>
        <c:crossAx val="102630144"/>
        <c:crosses val="autoZero"/>
        <c:auto val="1"/>
        <c:lblAlgn val="ctr"/>
        <c:lblOffset val="100"/>
      </c:catAx>
      <c:valAx>
        <c:axId val="102630144"/>
        <c:scaling>
          <c:orientation val="minMax"/>
        </c:scaling>
        <c:axPos val="l"/>
        <c:majorGridlines/>
        <c:numFmt formatCode="General" sourceLinked="1"/>
        <c:tickLblPos val="nextTo"/>
        <c:crossAx val="102620160"/>
        <c:crosses val="autoZero"/>
        <c:crossBetween val="between"/>
      </c:valAx>
      <c:valAx>
        <c:axId val="102631680"/>
        <c:scaling>
          <c:orientation val="minMax"/>
        </c:scaling>
        <c:axPos val="r"/>
        <c:numFmt formatCode="General" sourceLinked="1"/>
        <c:tickLblPos val="nextTo"/>
        <c:crossAx val="102641664"/>
        <c:crosses val="max"/>
        <c:crossBetween val="between"/>
      </c:valAx>
      <c:catAx>
        <c:axId val="102641664"/>
        <c:scaling>
          <c:orientation val="minMax"/>
        </c:scaling>
        <c:delete val="1"/>
        <c:axPos val="b"/>
        <c:tickLblPos val="none"/>
        <c:crossAx val="1026316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eem!$T$9:$T$57</c:f>
              <c:numCache>
                <c:formatCode>0.00%</c:formatCode>
                <c:ptCount val="49"/>
                <c:pt idx="0">
                  <c:v>1.7159730483450814E-3</c:v>
                </c:pt>
                <c:pt idx="1">
                  <c:v>8.1040395686430894E-4</c:v>
                </c:pt>
                <c:pt idx="2">
                  <c:v>1.8553988481391564E-3</c:v>
                </c:pt>
                <c:pt idx="3">
                  <c:v>8.1040395686430894E-4</c:v>
                </c:pt>
                <c:pt idx="4">
                  <c:v>1.7159730483450814E-3</c:v>
                </c:pt>
                <c:pt idx="5">
                  <c:v>1.7159730483450814E-3</c:v>
                </c:pt>
                <c:pt idx="6">
                  <c:v>1.7159730483450814E-3</c:v>
                </c:pt>
                <c:pt idx="7">
                  <c:v>1.8553988481391564E-3</c:v>
                </c:pt>
                <c:pt idx="8">
                  <c:v>1.8553988481391564E-3</c:v>
                </c:pt>
                <c:pt idx="9">
                  <c:v>1.8553988481391564E-3</c:v>
                </c:pt>
                <c:pt idx="10">
                  <c:v>1.8553988481391564E-3</c:v>
                </c:pt>
                <c:pt idx="11">
                  <c:v>8.1040395686430894E-4</c:v>
                </c:pt>
                <c:pt idx="12">
                  <c:v>8.1040395686430894E-4</c:v>
                </c:pt>
                <c:pt idx="13">
                  <c:v>1.7159730483450814E-3</c:v>
                </c:pt>
                <c:pt idx="14">
                  <c:v>1.7159730483450814E-3</c:v>
                </c:pt>
                <c:pt idx="15">
                  <c:v>1.7159730483450814E-3</c:v>
                </c:pt>
                <c:pt idx="16">
                  <c:v>1.7159730483450814E-3</c:v>
                </c:pt>
                <c:pt idx="17">
                  <c:v>0</c:v>
                </c:pt>
                <c:pt idx="18">
                  <c:v>0</c:v>
                </c:pt>
                <c:pt idx="19">
                  <c:v>1.7159730483450814E-3</c:v>
                </c:pt>
                <c:pt idx="20">
                  <c:v>1.7159730483450814E-3</c:v>
                </c:pt>
                <c:pt idx="21">
                  <c:v>0</c:v>
                </c:pt>
                <c:pt idx="22">
                  <c:v>1.8553988481391564E-3</c:v>
                </c:pt>
                <c:pt idx="23">
                  <c:v>1.8553988481391564E-3</c:v>
                </c:pt>
                <c:pt idx="24">
                  <c:v>1.8553988481391564E-3</c:v>
                </c:pt>
                <c:pt idx="25">
                  <c:v>1.8553988481391564E-3</c:v>
                </c:pt>
                <c:pt idx="26">
                  <c:v>8.1040395686430894E-4</c:v>
                </c:pt>
                <c:pt idx="27">
                  <c:v>8.1040395686430894E-4</c:v>
                </c:pt>
                <c:pt idx="28">
                  <c:v>1.8553988481391564E-3</c:v>
                </c:pt>
                <c:pt idx="29">
                  <c:v>1.8553988481391564E-3</c:v>
                </c:pt>
                <c:pt idx="30">
                  <c:v>8.1040395686430894E-4</c:v>
                </c:pt>
                <c:pt idx="31">
                  <c:v>1.7159730483450814E-3</c:v>
                </c:pt>
                <c:pt idx="32">
                  <c:v>1.8553988481391564E-3</c:v>
                </c:pt>
                <c:pt idx="33">
                  <c:v>1.8553988481391564E-3</c:v>
                </c:pt>
                <c:pt idx="34">
                  <c:v>8.1040395686430894E-4</c:v>
                </c:pt>
                <c:pt idx="35">
                  <c:v>1.8553988481391564E-3</c:v>
                </c:pt>
                <c:pt idx="36">
                  <c:v>1.7159730483450814E-3</c:v>
                </c:pt>
                <c:pt idx="37">
                  <c:v>1.7159730483450814E-3</c:v>
                </c:pt>
                <c:pt idx="38">
                  <c:v>8.1040395686430894E-4</c:v>
                </c:pt>
                <c:pt idx="39">
                  <c:v>1.8553988481391564E-3</c:v>
                </c:pt>
                <c:pt idx="40">
                  <c:v>8.1040395686430894E-4</c:v>
                </c:pt>
                <c:pt idx="41">
                  <c:v>1.7159730483450814E-3</c:v>
                </c:pt>
                <c:pt idx="42">
                  <c:v>1.7159730483450814E-3</c:v>
                </c:pt>
                <c:pt idx="43">
                  <c:v>1.7159730483450814E-3</c:v>
                </c:pt>
                <c:pt idx="44">
                  <c:v>0</c:v>
                </c:pt>
                <c:pt idx="45">
                  <c:v>1.7159730483450814E-3</c:v>
                </c:pt>
                <c:pt idx="46">
                  <c:v>0</c:v>
                </c:pt>
                <c:pt idx="47">
                  <c:v>1.7159730483450814E-3</c:v>
                </c:pt>
                <c:pt idx="48">
                  <c:v>1.7159730483450814E-3</c:v>
                </c:pt>
              </c:numCache>
            </c:numRef>
          </c:xVal>
          <c:yVal>
            <c:numRef>
              <c:f>eem!$V$9:$V$57</c:f>
              <c:numCache>
                <c:formatCode>0.00%</c:formatCode>
                <c:ptCount val="49"/>
                <c:pt idx="0">
                  <c:v>7.7466393255866094E-3</c:v>
                </c:pt>
                <c:pt idx="1">
                  <c:v>-6.7827266561144091E-4</c:v>
                </c:pt>
                <c:pt idx="2">
                  <c:v>-2.4886877828054167E-3</c:v>
                </c:pt>
                <c:pt idx="3">
                  <c:v>-1.8731663281426437E-2</c:v>
                </c:pt>
                <c:pt idx="4">
                  <c:v>1.5639374425022994E-2</c:v>
                </c:pt>
                <c:pt idx="5">
                  <c:v>3.3967391304349118E-3</c:v>
                </c:pt>
                <c:pt idx="6">
                  <c:v>9.2529902956442461E-3</c:v>
                </c:pt>
                <c:pt idx="7">
                  <c:v>-8.9445438282645677E-4</c:v>
                </c:pt>
                <c:pt idx="8">
                  <c:v>-4.4682752457552025E-3</c:v>
                </c:pt>
                <c:pt idx="9">
                  <c:v>4.0035587188612031E-3</c:v>
                </c:pt>
                <c:pt idx="10">
                  <c:v>-6.9227333631085809E-3</c:v>
                </c:pt>
                <c:pt idx="11">
                  <c:v>-5.9880239520958773E-3</c:v>
                </c:pt>
                <c:pt idx="12">
                  <c:v>-4.9085229808121123E-3</c:v>
                </c:pt>
                <c:pt idx="13">
                  <c:v>-1.7488789237668185E-2</c:v>
                </c:pt>
                <c:pt idx="14">
                  <c:v>5.4769511638521678E-3</c:v>
                </c:pt>
                <c:pt idx="15">
                  <c:v>9.3054925102132677E-3</c:v>
                </c:pt>
                <c:pt idx="16">
                  <c:v>-1.5291207555655491E-2</c:v>
                </c:pt>
                <c:pt idx="17">
                  <c:v>0</c:v>
                </c:pt>
                <c:pt idx="18">
                  <c:v>0</c:v>
                </c:pt>
                <c:pt idx="19">
                  <c:v>9.002770083102506E-3</c:v>
                </c:pt>
                <c:pt idx="20">
                  <c:v>1.2811713566689597E-2</c:v>
                </c:pt>
                <c:pt idx="21">
                  <c:v>0</c:v>
                </c:pt>
                <c:pt idx="22">
                  <c:v>-5.4151624548736911E-3</c:v>
                </c:pt>
                <c:pt idx="23">
                  <c:v>-1.5709156193895934E-3</c:v>
                </c:pt>
                <c:pt idx="24">
                  <c:v>2.688774367017803E-3</c:v>
                </c:pt>
                <c:pt idx="25">
                  <c:v>-9.6607503931700686E-3</c:v>
                </c:pt>
                <c:pt idx="26">
                  <c:v>4.6728971962617018E-3</c:v>
                </c:pt>
                <c:pt idx="27">
                  <c:v>-1.993355481727493E-3</c:v>
                </c:pt>
                <c:pt idx="28">
                  <c:v>4.216600088770635E-3</c:v>
                </c:pt>
                <c:pt idx="29">
                  <c:v>2.6743926899932572E-3</c:v>
                </c:pt>
                <c:pt idx="30">
                  <c:v>7.3743016759776157E-3</c:v>
                </c:pt>
                <c:pt idx="31">
                  <c:v>5.9893522626442578E-3</c:v>
                </c:pt>
                <c:pt idx="32">
                  <c:v>-5.0716648291068769E-3</c:v>
                </c:pt>
                <c:pt idx="33">
                  <c:v>9.8727512066694983E-3</c:v>
                </c:pt>
                <c:pt idx="34">
                  <c:v>-1.5510746731664143E-3</c:v>
                </c:pt>
                <c:pt idx="35">
                  <c:v>1.5534842432312534E-3</c:v>
                </c:pt>
                <c:pt idx="36">
                  <c:v>1.3114025338964131E-2</c:v>
                </c:pt>
                <c:pt idx="37">
                  <c:v>-2.632733655111835E-3</c:v>
                </c:pt>
                <c:pt idx="38">
                  <c:v>8.5789705235371876E-3</c:v>
                </c:pt>
                <c:pt idx="39">
                  <c:v>1.177753544165756E-2</c:v>
                </c:pt>
                <c:pt idx="40">
                  <c:v>-1.2359302582211481E-2</c:v>
                </c:pt>
                <c:pt idx="41">
                  <c:v>-4.245810055865871E-3</c:v>
                </c:pt>
                <c:pt idx="42">
                  <c:v>-6.7324955116697541E-3</c:v>
                </c:pt>
                <c:pt idx="43">
                  <c:v>-1.0619069136918185E-2</c:v>
                </c:pt>
                <c:pt idx="44">
                  <c:v>0</c:v>
                </c:pt>
                <c:pt idx="45">
                  <c:v>1.308239614413588E-2</c:v>
                </c:pt>
                <c:pt idx="46">
                  <c:v>0</c:v>
                </c:pt>
                <c:pt idx="47">
                  <c:v>1.3720557969357941E-3</c:v>
                </c:pt>
                <c:pt idx="48">
                  <c:v>-7.5359671157798199E-3</c:v>
                </c:pt>
              </c:numCache>
            </c:numRef>
          </c:yVal>
        </c:ser>
        <c:axId val="102648448"/>
        <c:axId val="102670720"/>
      </c:scatterChart>
      <c:valAx>
        <c:axId val="102648448"/>
        <c:scaling>
          <c:orientation val="minMax"/>
        </c:scaling>
        <c:axPos val="b"/>
        <c:numFmt formatCode="0.00%" sourceLinked="1"/>
        <c:tickLblPos val="nextTo"/>
        <c:crossAx val="102670720"/>
        <c:crosses val="autoZero"/>
        <c:crossBetween val="midCat"/>
      </c:valAx>
      <c:valAx>
        <c:axId val="102670720"/>
        <c:scaling>
          <c:orientation val="minMax"/>
        </c:scaling>
        <c:axPos val="l"/>
        <c:majorGridlines/>
        <c:numFmt formatCode="0.00%" sourceLinked="1"/>
        <c:tickLblPos val="nextTo"/>
        <c:crossAx val="1026484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eem!$U$9:$U$57</c:f>
              <c:numCache>
                <c:formatCode>0.00%</c:formatCode>
                <c:ptCount val="49"/>
                <c:pt idx="0">
                  <c:v>1.7159730483450814E-3</c:v>
                </c:pt>
                <c:pt idx="1">
                  <c:v>2.5263770052093904E-3</c:v>
                </c:pt>
                <c:pt idx="2">
                  <c:v>4.3817758533485473E-3</c:v>
                </c:pt>
                <c:pt idx="3">
                  <c:v>5.1921798102128559E-3</c:v>
                </c:pt>
                <c:pt idx="4">
                  <c:v>6.9081528585579373E-3</c:v>
                </c:pt>
                <c:pt idx="5">
                  <c:v>8.6241259069030178E-3</c:v>
                </c:pt>
                <c:pt idx="6">
                  <c:v>1.0340098955248098E-2</c:v>
                </c:pt>
                <c:pt idx="7">
                  <c:v>1.2195497803387256E-2</c:v>
                </c:pt>
                <c:pt idx="8">
                  <c:v>1.4050896651526413E-2</c:v>
                </c:pt>
                <c:pt idx="9">
                  <c:v>1.590629549966557E-2</c:v>
                </c:pt>
                <c:pt idx="10">
                  <c:v>1.7761694347804727E-2</c:v>
                </c:pt>
                <c:pt idx="11">
                  <c:v>1.8572098304669035E-2</c:v>
                </c:pt>
                <c:pt idx="12">
                  <c:v>1.9382502261533343E-2</c:v>
                </c:pt>
                <c:pt idx="13">
                  <c:v>2.1098475309878423E-2</c:v>
                </c:pt>
                <c:pt idx="14">
                  <c:v>2.2814448358223504E-2</c:v>
                </c:pt>
                <c:pt idx="15">
                  <c:v>2.4530421406568585E-2</c:v>
                </c:pt>
                <c:pt idx="16">
                  <c:v>2.6246394454913665E-2</c:v>
                </c:pt>
                <c:pt idx="17">
                  <c:v>2.6246394454913665E-2</c:v>
                </c:pt>
                <c:pt idx="18">
                  <c:v>2.6246394454913665E-2</c:v>
                </c:pt>
                <c:pt idx="19">
                  <c:v>2.7962367503258746E-2</c:v>
                </c:pt>
                <c:pt idx="20">
                  <c:v>2.9678340551603826E-2</c:v>
                </c:pt>
                <c:pt idx="21">
                  <c:v>2.9678340551603826E-2</c:v>
                </c:pt>
                <c:pt idx="22">
                  <c:v>3.153373939974298E-2</c:v>
                </c:pt>
                <c:pt idx="23">
                  <c:v>3.3389138247882137E-2</c:v>
                </c:pt>
                <c:pt idx="24">
                  <c:v>3.5244537096021294E-2</c:v>
                </c:pt>
                <c:pt idx="25">
                  <c:v>3.7099935944160452E-2</c:v>
                </c:pt>
                <c:pt idx="26">
                  <c:v>3.7910339901024763E-2</c:v>
                </c:pt>
                <c:pt idx="27">
                  <c:v>3.8720743857889074E-2</c:v>
                </c:pt>
                <c:pt idx="28">
                  <c:v>4.0576142706028231E-2</c:v>
                </c:pt>
                <c:pt idx="29">
                  <c:v>4.2431541554167389E-2</c:v>
                </c:pt>
                <c:pt idx="30">
                  <c:v>4.32419455110317E-2</c:v>
                </c:pt>
                <c:pt idx="31">
                  <c:v>4.495791855937678E-2</c:v>
                </c:pt>
                <c:pt idx="32">
                  <c:v>4.6813317407515938E-2</c:v>
                </c:pt>
                <c:pt idx="33">
                  <c:v>4.8668716255655095E-2</c:v>
                </c:pt>
                <c:pt idx="34">
                  <c:v>4.9479120212519406E-2</c:v>
                </c:pt>
                <c:pt idx="35">
                  <c:v>5.1334519060658564E-2</c:v>
                </c:pt>
                <c:pt idx="36">
                  <c:v>5.3050492109003644E-2</c:v>
                </c:pt>
                <c:pt idx="37">
                  <c:v>5.4766465157348725E-2</c:v>
                </c:pt>
                <c:pt idx="38">
                  <c:v>5.5576869114213036E-2</c:v>
                </c:pt>
                <c:pt idx="39">
                  <c:v>5.7432267962352193E-2</c:v>
                </c:pt>
                <c:pt idx="40">
                  <c:v>5.8242671919216504E-2</c:v>
                </c:pt>
                <c:pt idx="41">
                  <c:v>5.9958644967561585E-2</c:v>
                </c:pt>
                <c:pt idx="42">
                  <c:v>6.1674618015906665E-2</c:v>
                </c:pt>
                <c:pt idx="43">
                  <c:v>6.3390591064251753E-2</c:v>
                </c:pt>
                <c:pt idx="44">
                  <c:v>6.3390591064251753E-2</c:v>
                </c:pt>
                <c:pt idx="45">
                  <c:v>6.510656411259684E-2</c:v>
                </c:pt>
                <c:pt idx="46">
                  <c:v>6.510656411259684E-2</c:v>
                </c:pt>
                <c:pt idx="47">
                  <c:v>6.6822537160941928E-2</c:v>
                </c:pt>
                <c:pt idx="48">
                  <c:v>6.8538510209287015E-2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eem!$W$9:$W$57</c:f>
              <c:numCache>
                <c:formatCode>0.00%</c:formatCode>
                <c:ptCount val="49"/>
                <c:pt idx="0">
                  <c:v>7.7466393255866094E-3</c:v>
                </c:pt>
                <c:pt idx="1">
                  <c:v>7.0683666599751687E-3</c:v>
                </c:pt>
                <c:pt idx="2">
                  <c:v>4.579678877169752E-3</c:v>
                </c:pt>
                <c:pt idx="3">
                  <c:v>-1.4151984404256685E-2</c:v>
                </c:pt>
                <c:pt idx="4">
                  <c:v>1.4873900207663087E-3</c:v>
                </c:pt>
                <c:pt idx="5">
                  <c:v>4.8841291512012209E-3</c:v>
                </c:pt>
                <c:pt idx="6">
                  <c:v>1.4137119446845467E-2</c:v>
                </c:pt>
                <c:pt idx="7">
                  <c:v>1.324266506401901E-2</c:v>
                </c:pt>
                <c:pt idx="8">
                  <c:v>8.7743898182638079E-3</c:v>
                </c:pt>
                <c:pt idx="9">
                  <c:v>1.2777948537125012E-2</c:v>
                </c:pt>
                <c:pt idx="10">
                  <c:v>5.855215174016431E-3</c:v>
                </c:pt>
                <c:pt idx="11">
                  <c:v>-1.3280877807944624E-4</c:v>
                </c:pt>
                <c:pt idx="12">
                  <c:v>-5.0413317588915586E-3</c:v>
                </c:pt>
                <c:pt idx="13">
                  <c:v>-2.2530120996559745E-2</c:v>
                </c:pt>
                <c:pt idx="14">
                  <c:v>-1.7053169832707576E-2</c:v>
                </c:pt>
                <c:pt idx="15">
                  <c:v>-7.7476773224943087E-3</c:v>
                </c:pt>
                <c:pt idx="16">
                  <c:v>-2.3038884878149798E-2</c:v>
                </c:pt>
                <c:pt idx="17">
                  <c:v>-2.3038884878149798E-2</c:v>
                </c:pt>
                <c:pt idx="18">
                  <c:v>-2.3038884878149798E-2</c:v>
                </c:pt>
                <c:pt idx="19">
                  <c:v>-1.4036114795047292E-2</c:v>
                </c:pt>
                <c:pt idx="20">
                  <c:v>-1.2244012283576956E-3</c:v>
                </c:pt>
                <c:pt idx="21">
                  <c:v>-1.2244012283576956E-3</c:v>
                </c:pt>
                <c:pt idx="22">
                  <c:v>-6.6395636832313866E-3</c:v>
                </c:pt>
                <c:pt idx="23">
                  <c:v>-8.2104793026209801E-3</c:v>
                </c:pt>
                <c:pt idx="24">
                  <c:v>-5.5217049356031771E-3</c:v>
                </c:pt>
                <c:pt idx="25">
                  <c:v>-1.5182455328773246E-2</c:v>
                </c:pt>
                <c:pt idx="26">
                  <c:v>-1.0509558132511544E-2</c:v>
                </c:pt>
                <c:pt idx="27">
                  <c:v>-1.2502913614239037E-2</c:v>
                </c:pt>
                <c:pt idx="28">
                  <c:v>-8.2863135254684014E-3</c:v>
                </c:pt>
                <c:pt idx="29">
                  <c:v>-5.6119208354751442E-3</c:v>
                </c:pt>
                <c:pt idx="30">
                  <c:v>1.7623808405024715E-3</c:v>
                </c:pt>
                <c:pt idx="31">
                  <c:v>7.7517331031467292E-3</c:v>
                </c:pt>
                <c:pt idx="32">
                  <c:v>2.6800682740398523E-3</c:v>
                </c:pt>
                <c:pt idx="33">
                  <c:v>1.2552819480709351E-2</c:v>
                </c:pt>
                <c:pt idx="34">
                  <c:v>1.1001744807542936E-2</c:v>
                </c:pt>
                <c:pt idx="35">
                  <c:v>1.255522905077419E-2</c:v>
                </c:pt>
                <c:pt idx="36">
                  <c:v>2.566925438973832E-2</c:v>
                </c:pt>
                <c:pt idx="37">
                  <c:v>2.3036520734626486E-2</c:v>
                </c:pt>
                <c:pt idx="38">
                  <c:v>3.1615491258163674E-2</c:v>
                </c:pt>
                <c:pt idx="39">
                  <c:v>4.339302669982123E-2</c:v>
                </c:pt>
                <c:pt idx="40">
                  <c:v>3.1033724117609747E-2</c:v>
                </c:pt>
                <c:pt idx="41">
                  <c:v>2.6787914061743877E-2</c:v>
                </c:pt>
                <c:pt idx="42">
                  <c:v>2.0055418550074124E-2</c:v>
                </c:pt>
                <c:pt idx="43">
                  <c:v>9.4363494131559384E-3</c:v>
                </c:pt>
                <c:pt idx="44">
                  <c:v>9.4363494131559384E-3</c:v>
                </c:pt>
                <c:pt idx="45">
                  <c:v>2.2518745557291817E-2</c:v>
                </c:pt>
                <c:pt idx="46">
                  <c:v>2.2518745557291817E-2</c:v>
                </c:pt>
                <c:pt idx="47">
                  <c:v>2.3890801354227612E-2</c:v>
                </c:pt>
                <c:pt idx="48">
                  <c:v>1.6354834238447791E-2</c:v>
                </c:pt>
              </c:numCache>
            </c:numRef>
          </c:val>
        </c:ser>
        <c:marker val="1"/>
        <c:axId val="102687104"/>
        <c:axId val="102688640"/>
      </c:lineChart>
      <c:catAx>
        <c:axId val="102687104"/>
        <c:scaling>
          <c:orientation val="minMax"/>
        </c:scaling>
        <c:axPos val="b"/>
        <c:tickLblPos val="nextTo"/>
        <c:crossAx val="102688640"/>
        <c:crosses val="autoZero"/>
        <c:auto val="1"/>
        <c:lblAlgn val="ctr"/>
        <c:lblOffset val="100"/>
      </c:catAx>
      <c:valAx>
        <c:axId val="102688640"/>
        <c:scaling>
          <c:orientation val="minMax"/>
        </c:scaling>
        <c:axPos val="l"/>
        <c:majorGridlines/>
        <c:numFmt formatCode="0.00%" sourceLinked="1"/>
        <c:tickLblPos val="nextTo"/>
        <c:crossAx val="102687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eem!$F$8:$F$57</c:f>
              <c:numCache>
                <c:formatCode>General</c:formatCode>
                <c:ptCount val="50"/>
                <c:pt idx="0">
                  <c:v>0.80037490134175238</c:v>
                </c:pt>
                <c:pt idx="1">
                  <c:v>0.80065114443567509</c:v>
                </c:pt>
                <c:pt idx="2">
                  <c:v>0.80351223362273083</c:v>
                </c:pt>
                <c:pt idx="3">
                  <c:v>0.80700473559589603</c:v>
                </c:pt>
                <c:pt idx="4">
                  <c:v>0.8048934490923445</c:v>
                </c:pt>
                <c:pt idx="5">
                  <c:v>0.80333464877663807</c:v>
                </c:pt>
                <c:pt idx="6">
                  <c:v>0.80224940805051326</c:v>
                </c:pt>
                <c:pt idx="7">
                  <c:v>0.80872138910812963</c:v>
                </c:pt>
                <c:pt idx="8">
                  <c:v>0.82079715864246261</c:v>
                </c:pt>
                <c:pt idx="9">
                  <c:v>0.83975927387529603</c:v>
                </c:pt>
                <c:pt idx="10">
                  <c:v>0.84980268350434129</c:v>
                </c:pt>
                <c:pt idx="11">
                  <c:v>0.85824782951854794</c:v>
                </c:pt>
                <c:pt idx="12">
                  <c:v>0.86083267561168131</c:v>
                </c:pt>
                <c:pt idx="13">
                  <c:v>0.85903709550118401</c:v>
                </c:pt>
                <c:pt idx="14">
                  <c:v>0.84619179163378089</c:v>
                </c:pt>
                <c:pt idx="15">
                  <c:v>0.83113654301499629</c:v>
                </c:pt>
                <c:pt idx="16">
                  <c:v>0.81898184688239983</c:v>
                </c:pt>
                <c:pt idx="17">
                  <c:v>0.80852407261247072</c:v>
                </c:pt>
                <c:pt idx="18">
                  <c:v>0.79820441988950286</c:v>
                </c:pt>
                <c:pt idx="19">
                  <c:v>0.78855564325177596</c:v>
                </c:pt>
                <c:pt idx="20">
                  <c:v>0.77770323599052915</c:v>
                </c:pt>
                <c:pt idx="21">
                  <c:v>0.77492107340173655</c:v>
                </c:pt>
                <c:pt idx="22">
                  <c:v>0.78553670086819272</c:v>
                </c:pt>
                <c:pt idx="23">
                  <c:v>0.80311760063141313</c:v>
                </c:pt>
                <c:pt idx="24">
                  <c:v>0.82117205998421494</c:v>
                </c:pt>
                <c:pt idx="25">
                  <c:v>0.83166929755327579</c:v>
                </c:pt>
                <c:pt idx="26">
                  <c:v>0.83954222573007109</c:v>
                </c:pt>
                <c:pt idx="27">
                  <c:v>0.84974348855564341</c:v>
                </c:pt>
                <c:pt idx="28">
                  <c:v>0.85860299921073424</c:v>
                </c:pt>
                <c:pt idx="29">
                  <c:v>0.86464088397790084</c:v>
                </c:pt>
                <c:pt idx="30">
                  <c:v>0.8664167324388321</c:v>
                </c:pt>
                <c:pt idx="31">
                  <c:v>0.86505524861878491</c:v>
                </c:pt>
                <c:pt idx="32">
                  <c:v>0.86691002367797976</c:v>
                </c:pt>
                <c:pt idx="33">
                  <c:v>0.87553275453827961</c:v>
                </c:pt>
                <c:pt idx="34">
                  <c:v>0.88354380426203671</c:v>
                </c:pt>
                <c:pt idx="35">
                  <c:v>0.88735201262825592</c:v>
                </c:pt>
                <c:pt idx="36">
                  <c:v>0.88385951065509094</c:v>
                </c:pt>
                <c:pt idx="37">
                  <c:v>0.88249802683504364</c:v>
                </c:pt>
                <c:pt idx="38">
                  <c:v>0.88383977900552502</c:v>
                </c:pt>
                <c:pt idx="39">
                  <c:v>0.89447513812154722</c:v>
                </c:pt>
                <c:pt idx="40">
                  <c:v>0.90179558011049743</c:v>
                </c:pt>
                <c:pt idx="41">
                  <c:v>0.8985990528808212</c:v>
                </c:pt>
                <c:pt idx="42">
                  <c:v>0.88326756116811389</c:v>
                </c:pt>
                <c:pt idx="43">
                  <c:v>0.86268745067087627</c:v>
                </c:pt>
                <c:pt idx="44">
                  <c:v>0.83577348066298374</c:v>
                </c:pt>
                <c:pt idx="45">
                  <c:v>0.81233228097868981</c:v>
                </c:pt>
                <c:pt idx="46">
                  <c:v>0.79952644041041843</c:v>
                </c:pt>
                <c:pt idx="47">
                  <c:v>0.79019337016574587</c:v>
                </c:pt>
                <c:pt idx="48">
                  <c:v>0.78632596685082867</c:v>
                </c:pt>
                <c:pt idx="49">
                  <c:v>0.78356353591160233</c:v>
                </c:pt>
              </c:numCache>
            </c:numRef>
          </c:val>
        </c:ser>
        <c:marker val="1"/>
        <c:axId val="102718464"/>
        <c:axId val="10273664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eem!$G$8:$G$57</c:f>
              <c:numCache>
                <c:formatCode>General</c:formatCode>
                <c:ptCount val="50"/>
                <c:pt idx="0">
                  <c:v>0.11262699598144714</c:v>
                </c:pt>
                <c:pt idx="1">
                  <c:v>5.3183107742535152E-2</c:v>
                </c:pt>
                <c:pt idx="2">
                  <c:v>7.0383924401263356E-2</c:v>
                </c:pt>
                <c:pt idx="3">
                  <c:v>7.9884923259050999E-2</c:v>
                </c:pt>
                <c:pt idx="4">
                  <c:v>0.16358810758068318</c:v>
                </c:pt>
                <c:pt idx="5">
                  <c:v>0.23713450360004995</c:v>
                </c:pt>
                <c:pt idx="6">
                  <c:v>0.20545631846915799</c:v>
                </c:pt>
                <c:pt idx="7">
                  <c:v>0.18120627106965648</c:v>
                </c:pt>
                <c:pt idx="8">
                  <c:v>0.10494365239748991</c:v>
                </c:pt>
                <c:pt idx="9">
                  <c:v>7.0328721323301591E-2</c:v>
                </c:pt>
                <c:pt idx="10">
                  <c:v>8.4089894888715211E-2</c:v>
                </c:pt>
                <c:pt idx="11">
                  <c:v>0.10356848881140546</c:v>
                </c:pt>
                <c:pt idx="12">
                  <c:v>0.10736276110188812</c:v>
                </c:pt>
                <c:pt idx="13">
                  <c:v>0.15341657918953788</c:v>
                </c:pt>
                <c:pt idx="14">
                  <c:v>0.30503486753573461</c:v>
                </c:pt>
                <c:pt idx="15">
                  <c:v>0.46290757790859527</c:v>
                </c:pt>
                <c:pt idx="16">
                  <c:v>0.3349800806485177</c:v>
                </c:pt>
                <c:pt idx="17">
                  <c:v>0.21496454286071021</c:v>
                </c:pt>
                <c:pt idx="18">
                  <c:v>0.27173353849995607</c:v>
                </c:pt>
                <c:pt idx="19">
                  <c:v>0.30204465264258007</c:v>
                </c:pt>
                <c:pt idx="20">
                  <c:v>0.27329194162231152</c:v>
                </c:pt>
                <c:pt idx="21">
                  <c:v>0.19282724153398656</c:v>
                </c:pt>
                <c:pt idx="22">
                  <c:v>0.14430373600558621</c:v>
                </c:pt>
                <c:pt idx="23">
                  <c:v>0.14305747594186277</c:v>
                </c:pt>
                <c:pt idx="24">
                  <c:v>0.13244634607647737</c:v>
                </c:pt>
                <c:pt idx="25">
                  <c:v>0.18017590995482019</c:v>
                </c:pt>
                <c:pt idx="26">
                  <c:v>0.19522929797870028</c:v>
                </c:pt>
                <c:pt idx="27">
                  <c:v>0.10154447229325725</c:v>
                </c:pt>
                <c:pt idx="28">
                  <c:v>7.9951976212386769E-2</c:v>
                </c:pt>
                <c:pt idx="29">
                  <c:v>8.5399161606866211E-2</c:v>
                </c:pt>
                <c:pt idx="30">
                  <c:v>0.12905930486896927</c:v>
                </c:pt>
                <c:pt idx="31">
                  <c:v>0.1189828645021665</c:v>
                </c:pt>
                <c:pt idx="32">
                  <c:v>0.11875916197681355</c:v>
                </c:pt>
                <c:pt idx="33">
                  <c:v>0.12525983019417611</c:v>
                </c:pt>
                <c:pt idx="34">
                  <c:v>0.10282975023930968</c:v>
                </c:pt>
                <c:pt idx="35">
                  <c:v>0.1188773717092029</c:v>
                </c:pt>
                <c:pt idx="36">
                  <c:v>0.147696557640106</c:v>
                </c:pt>
                <c:pt idx="37">
                  <c:v>0.18211524321724692</c:v>
                </c:pt>
                <c:pt idx="38">
                  <c:v>0.16346671861343742</c:v>
                </c:pt>
                <c:pt idx="39">
                  <c:v>0.16732659875050293</c:v>
                </c:pt>
                <c:pt idx="40">
                  <c:v>0.19202636337151496</c:v>
                </c:pt>
                <c:pt idx="41">
                  <c:v>0.28712854976022789</c:v>
                </c:pt>
                <c:pt idx="42">
                  <c:v>0.30798693161061191</c:v>
                </c:pt>
                <c:pt idx="43">
                  <c:v>0.26371435210661887</c:v>
                </c:pt>
                <c:pt idx="44">
                  <c:v>0.34564034414350253</c:v>
                </c:pt>
                <c:pt idx="45">
                  <c:v>0.33952840964267711</c:v>
                </c:pt>
                <c:pt idx="46">
                  <c:v>0.37286124200566939</c:v>
                </c:pt>
                <c:pt idx="47">
                  <c:v>0.39486703861787675</c:v>
                </c:pt>
                <c:pt idx="48">
                  <c:v>0.25959146254052079</c:v>
                </c:pt>
                <c:pt idx="49">
                  <c:v>0.29401795169412753</c:v>
                </c:pt>
              </c:numCache>
            </c:numRef>
          </c:val>
        </c:ser>
        <c:marker val="1"/>
        <c:axId val="102748160"/>
        <c:axId val="102738176"/>
      </c:lineChart>
      <c:catAx>
        <c:axId val="102718464"/>
        <c:scaling>
          <c:orientation val="minMax"/>
        </c:scaling>
        <c:axPos val="b"/>
        <c:tickLblPos val="nextTo"/>
        <c:crossAx val="102736640"/>
        <c:crosses val="autoZero"/>
        <c:auto val="1"/>
        <c:lblAlgn val="ctr"/>
        <c:lblOffset val="100"/>
      </c:catAx>
      <c:valAx>
        <c:axId val="102736640"/>
        <c:scaling>
          <c:orientation val="minMax"/>
        </c:scaling>
        <c:axPos val="l"/>
        <c:majorGridlines/>
        <c:numFmt formatCode="General" sourceLinked="1"/>
        <c:tickLblPos val="nextTo"/>
        <c:crossAx val="102718464"/>
        <c:crosses val="autoZero"/>
        <c:crossBetween val="between"/>
      </c:valAx>
      <c:valAx>
        <c:axId val="102738176"/>
        <c:scaling>
          <c:orientation val="minMax"/>
        </c:scaling>
        <c:axPos val="r"/>
        <c:numFmt formatCode="General" sourceLinked="1"/>
        <c:tickLblPos val="nextTo"/>
        <c:crossAx val="102748160"/>
        <c:crosses val="max"/>
        <c:crossBetween val="between"/>
      </c:valAx>
      <c:catAx>
        <c:axId val="102748160"/>
        <c:scaling>
          <c:orientation val="minMax"/>
        </c:scaling>
        <c:delete val="1"/>
        <c:axPos val="b"/>
        <c:tickLblPos val="none"/>
        <c:crossAx val="1027381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BP!$O$8:$O$57</c:f>
              <c:numCache>
                <c:formatCode>General</c:formatCode>
                <c:ptCount val="50"/>
                <c:pt idx="0">
                  <c:v>0.12962962962962962</c:v>
                </c:pt>
                <c:pt idx="1">
                  <c:v>0.14814814814814814</c:v>
                </c:pt>
                <c:pt idx="2">
                  <c:v>0.16666666666666666</c:v>
                </c:pt>
                <c:pt idx="3">
                  <c:v>0.14814814814814814</c:v>
                </c:pt>
                <c:pt idx="4">
                  <c:v>0.12962962962962962</c:v>
                </c:pt>
                <c:pt idx="5">
                  <c:v>0.14814814814814814</c:v>
                </c:pt>
                <c:pt idx="6">
                  <c:v>0.16666666666666666</c:v>
                </c:pt>
                <c:pt idx="7">
                  <c:v>0.18518518518518517</c:v>
                </c:pt>
                <c:pt idx="8">
                  <c:v>0.16666666666666666</c:v>
                </c:pt>
                <c:pt idx="9">
                  <c:v>0.14814814814814814</c:v>
                </c:pt>
                <c:pt idx="10">
                  <c:v>0.12962962962962962</c:v>
                </c:pt>
                <c:pt idx="11">
                  <c:v>0.1111111111111111</c:v>
                </c:pt>
                <c:pt idx="12">
                  <c:v>9.2592592592592587E-2</c:v>
                </c:pt>
                <c:pt idx="13">
                  <c:v>0.1111111111111111</c:v>
                </c:pt>
                <c:pt idx="14">
                  <c:v>0.12962962962962962</c:v>
                </c:pt>
                <c:pt idx="15">
                  <c:v>0.14814814814814814</c:v>
                </c:pt>
                <c:pt idx="16">
                  <c:v>0.16666666666666666</c:v>
                </c:pt>
                <c:pt idx="17">
                  <c:v>0.14814814814814814</c:v>
                </c:pt>
                <c:pt idx="18">
                  <c:v>0.12962962962962962</c:v>
                </c:pt>
                <c:pt idx="19">
                  <c:v>0.1111111111111111</c:v>
                </c:pt>
                <c:pt idx="20">
                  <c:v>9.2592592592592587E-2</c:v>
                </c:pt>
                <c:pt idx="21">
                  <c:v>0.1111111111111111</c:v>
                </c:pt>
                <c:pt idx="22">
                  <c:v>0.12962962962962962</c:v>
                </c:pt>
                <c:pt idx="23">
                  <c:v>0.14814814814814814</c:v>
                </c:pt>
                <c:pt idx="24">
                  <c:v>0.12962962962962962</c:v>
                </c:pt>
                <c:pt idx="25">
                  <c:v>0.1111111111111111</c:v>
                </c:pt>
                <c:pt idx="26">
                  <c:v>9.2592592592592587E-2</c:v>
                </c:pt>
                <c:pt idx="27">
                  <c:v>7.407407407407407E-2</c:v>
                </c:pt>
                <c:pt idx="28">
                  <c:v>9.2592592592592587E-2</c:v>
                </c:pt>
                <c:pt idx="29">
                  <c:v>0.1111111111111111</c:v>
                </c:pt>
                <c:pt idx="30">
                  <c:v>9.2592592592592587E-2</c:v>
                </c:pt>
                <c:pt idx="31">
                  <c:v>7.407407407407407E-2</c:v>
                </c:pt>
                <c:pt idx="32">
                  <c:v>5.5555555555555552E-2</c:v>
                </c:pt>
                <c:pt idx="33">
                  <c:v>3.7037037037037035E-2</c:v>
                </c:pt>
                <c:pt idx="34">
                  <c:v>1.8518518518518517E-2</c:v>
                </c:pt>
                <c:pt idx="35">
                  <c:v>3.7037037037037035E-2</c:v>
                </c:pt>
                <c:pt idx="36">
                  <c:v>5.5555555555555552E-2</c:v>
                </c:pt>
                <c:pt idx="37">
                  <c:v>7.407407407407407E-2</c:v>
                </c:pt>
                <c:pt idx="38">
                  <c:v>9.2592592592592587E-2</c:v>
                </c:pt>
                <c:pt idx="39">
                  <c:v>0.1111111111111111</c:v>
                </c:pt>
                <c:pt idx="40">
                  <c:v>0.12962962962962962</c:v>
                </c:pt>
                <c:pt idx="41">
                  <c:v>0.14814814814814814</c:v>
                </c:pt>
                <c:pt idx="42">
                  <c:v>0.12962962962962962</c:v>
                </c:pt>
                <c:pt idx="43">
                  <c:v>0.1111111111111111</c:v>
                </c:pt>
                <c:pt idx="44">
                  <c:v>9.2592592592592587E-2</c:v>
                </c:pt>
                <c:pt idx="45">
                  <c:v>7.407407407407407E-2</c:v>
                </c:pt>
                <c:pt idx="46">
                  <c:v>5.5555555555555552E-2</c:v>
                </c:pt>
                <c:pt idx="47">
                  <c:v>3.7037037037037035E-2</c:v>
                </c:pt>
                <c:pt idx="48">
                  <c:v>1.8518518518518517E-2</c:v>
                </c:pt>
                <c:pt idx="49">
                  <c:v>0</c:v>
                </c:pt>
              </c:numCache>
            </c:numRef>
          </c:xVal>
          <c:yVal>
            <c:numRef>
              <c:f>BP!$N$8:$N$57</c:f>
              <c:numCache>
                <c:formatCode>General</c:formatCode>
                <c:ptCount val="50"/>
                <c:pt idx="0">
                  <c:v>0.93103448275862066</c:v>
                </c:pt>
                <c:pt idx="1">
                  <c:v>0.91379310344827591</c:v>
                </c:pt>
                <c:pt idx="2">
                  <c:v>0.89655172413793105</c:v>
                </c:pt>
                <c:pt idx="3">
                  <c:v>0.87931034482758619</c:v>
                </c:pt>
                <c:pt idx="4">
                  <c:v>0.86206896551724133</c:v>
                </c:pt>
                <c:pt idx="5">
                  <c:v>0.84482758620689657</c:v>
                </c:pt>
                <c:pt idx="6">
                  <c:v>0.82758620689655171</c:v>
                </c:pt>
                <c:pt idx="7">
                  <c:v>0.81034482758620685</c:v>
                </c:pt>
                <c:pt idx="8">
                  <c:v>0.7931034482758621</c:v>
                </c:pt>
                <c:pt idx="9">
                  <c:v>0.77586206896551724</c:v>
                </c:pt>
                <c:pt idx="10">
                  <c:v>0.7931034482758621</c:v>
                </c:pt>
                <c:pt idx="11">
                  <c:v>0.81034482758620685</c:v>
                </c:pt>
                <c:pt idx="12">
                  <c:v>0.7931034482758621</c:v>
                </c:pt>
                <c:pt idx="13">
                  <c:v>0.77586206896551724</c:v>
                </c:pt>
                <c:pt idx="14">
                  <c:v>0.75862068965517238</c:v>
                </c:pt>
                <c:pt idx="15">
                  <c:v>0.74137931034482762</c:v>
                </c:pt>
                <c:pt idx="16">
                  <c:v>0.72413793103448276</c:v>
                </c:pt>
                <c:pt idx="17">
                  <c:v>0.7068965517241379</c:v>
                </c:pt>
                <c:pt idx="18">
                  <c:v>0.68965517241379315</c:v>
                </c:pt>
                <c:pt idx="19">
                  <c:v>0.67241379310344829</c:v>
                </c:pt>
                <c:pt idx="20">
                  <c:v>0.65517241379310343</c:v>
                </c:pt>
                <c:pt idx="21">
                  <c:v>0.63793103448275867</c:v>
                </c:pt>
                <c:pt idx="22">
                  <c:v>0.62068965517241381</c:v>
                </c:pt>
                <c:pt idx="23">
                  <c:v>0.60344827586206895</c:v>
                </c:pt>
                <c:pt idx="24">
                  <c:v>0.58620689655172409</c:v>
                </c:pt>
                <c:pt idx="25">
                  <c:v>0.56896551724137934</c:v>
                </c:pt>
                <c:pt idx="26">
                  <c:v>0.58620689655172409</c:v>
                </c:pt>
                <c:pt idx="27">
                  <c:v>0.60344827586206895</c:v>
                </c:pt>
                <c:pt idx="28">
                  <c:v>0.62068965517241381</c:v>
                </c:pt>
                <c:pt idx="29">
                  <c:v>0.63793103448275867</c:v>
                </c:pt>
                <c:pt idx="30">
                  <c:v>0.65517241379310343</c:v>
                </c:pt>
                <c:pt idx="31">
                  <c:v>0.67241379310344829</c:v>
                </c:pt>
                <c:pt idx="32">
                  <c:v>0.68965517241379315</c:v>
                </c:pt>
                <c:pt idx="33">
                  <c:v>0.7068965517241379</c:v>
                </c:pt>
                <c:pt idx="34">
                  <c:v>0.68965517241379315</c:v>
                </c:pt>
                <c:pt idx="35">
                  <c:v>0.67241379310344829</c:v>
                </c:pt>
                <c:pt idx="36">
                  <c:v>0.65517241379310343</c:v>
                </c:pt>
                <c:pt idx="37">
                  <c:v>0.63793103448275867</c:v>
                </c:pt>
                <c:pt idx="38">
                  <c:v>0.62068965517241381</c:v>
                </c:pt>
                <c:pt idx="39">
                  <c:v>0.60344827586206895</c:v>
                </c:pt>
                <c:pt idx="40">
                  <c:v>0.58620689655172409</c:v>
                </c:pt>
                <c:pt idx="41">
                  <c:v>0.56896551724137934</c:v>
                </c:pt>
                <c:pt idx="42">
                  <c:v>0.55172413793103448</c:v>
                </c:pt>
                <c:pt idx="43">
                  <c:v>0.53448275862068961</c:v>
                </c:pt>
                <c:pt idx="44">
                  <c:v>0.55172413793103448</c:v>
                </c:pt>
                <c:pt idx="45">
                  <c:v>0.56896551724137934</c:v>
                </c:pt>
                <c:pt idx="46">
                  <c:v>0.58620689655172409</c:v>
                </c:pt>
                <c:pt idx="47">
                  <c:v>0.60344827586206895</c:v>
                </c:pt>
                <c:pt idx="48">
                  <c:v>0.58620689655172409</c:v>
                </c:pt>
                <c:pt idx="49">
                  <c:v>0.60344827586206895</c:v>
                </c:pt>
              </c:numCache>
            </c:numRef>
          </c:yVal>
        </c:ser>
        <c:axId val="102755712"/>
        <c:axId val="103064704"/>
      </c:scatterChart>
      <c:valAx>
        <c:axId val="102755712"/>
        <c:scaling>
          <c:orientation val="minMax"/>
        </c:scaling>
        <c:axPos val="b"/>
        <c:numFmt formatCode="General" sourceLinked="1"/>
        <c:tickLblPos val="nextTo"/>
        <c:crossAx val="103064704"/>
        <c:crosses val="autoZero"/>
        <c:crossBetween val="midCat"/>
      </c:valAx>
      <c:valAx>
        <c:axId val="103064704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10275571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BP!$B$8:$B$57</c:f>
              <c:numCache>
                <c:formatCode>General</c:formatCode>
                <c:ptCount val="50"/>
                <c:pt idx="0">
                  <c:v>50.99</c:v>
                </c:pt>
                <c:pt idx="1">
                  <c:v>51.02</c:v>
                </c:pt>
                <c:pt idx="2">
                  <c:v>51.08</c:v>
                </c:pt>
                <c:pt idx="3">
                  <c:v>51.65</c:v>
                </c:pt>
                <c:pt idx="4">
                  <c:v>50.26</c:v>
                </c:pt>
                <c:pt idx="5">
                  <c:v>50.12</c:v>
                </c:pt>
                <c:pt idx="6">
                  <c:v>50.11</c:v>
                </c:pt>
                <c:pt idx="7">
                  <c:v>50.36</c:v>
                </c:pt>
                <c:pt idx="8">
                  <c:v>50.57</c:v>
                </c:pt>
                <c:pt idx="9">
                  <c:v>50.77</c:v>
                </c:pt>
                <c:pt idx="10">
                  <c:v>50.31</c:v>
                </c:pt>
                <c:pt idx="11">
                  <c:v>50.03</c:v>
                </c:pt>
                <c:pt idx="12">
                  <c:v>48.39</c:v>
                </c:pt>
                <c:pt idx="13">
                  <c:v>48.94</c:v>
                </c:pt>
                <c:pt idx="14">
                  <c:v>48.38</c:v>
                </c:pt>
                <c:pt idx="15">
                  <c:v>48.41</c:v>
                </c:pt>
                <c:pt idx="16">
                  <c:v>48.74</c:v>
                </c:pt>
                <c:pt idx="17">
                  <c:v>47.98</c:v>
                </c:pt>
                <c:pt idx="18">
                  <c:v>47.85</c:v>
                </c:pt>
                <c:pt idx="19">
                  <c:v>47.36</c:v>
                </c:pt>
                <c:pt idx="20">
                  <c:v>47.4</c:v>
                </c:pt>
                <c:pt idx="21">
                  <c:v>47.44</c:v>
                </c:pt>
                <c:pt idx="22">
                  <c:v>47.44</c:v>
                </c:pt>
                <c:pt idx="23">
                  <c:v>47.13</c:v>
                </c:pt>
                <c:pt idx="24">
                  <c:v>47.41</c:v>
                </c:pt>
                <c:pt idx="25">
                  <c:v>47.39</c:v>
                </c:pt>
                <c:pt idx="26">
                  <c:v>47.9</c:v>
                </c:pt>
                <c:pt idx="27">
                  <c:v>48.3</c:v>
                </c:pt>
                <c:pt idx="28">
                  <c:v>48.19</c:v>
                </c:pt>
                <c:pt idx="29">
                  <c:v>48.27</c:v>
                </c:pt>
                <c:pt idx="30">
                  <c:v>48.13</c:v>
                </c:pt>
                <c:pt idx="31">
                  <c:v>48.55</c:v>
                </c:pt>
                <c:pt idx="32">
                  <c:v>48.18</c:v>
                </c:pt>
                <c:pt idx="33">
                  <c:v>48.36</c:v>
                </c:pt>
                <c:pt idx="34">
                  <c:v>47.92</c:v>
                </c:pt>
                <c:pt idx="35">
                  <c:v>47.84</c:v>
                </c:pt>
                <c:pt idx="36">
                  <c:v>47.2</c:v>
                </c:pt>
                <c:pt idx="37">
                  <c:v>47.71</c:v>
                </c:pt>
                <c:pt idx="38">
                  <c:v>44.89</c:v>
                </c:pt>
                <c:pt idx="39">
                  <c:v>45.93</c:v>
                </c:pt>
                <c:pt idx="40">
                  <c:v>45.33</c:v>
                </c:pt>
                <c:pt idx="41">
                  <c:v>45.15</c:v>
                </c:pt>
                <c:pt idx="42">
                  <c:v>46.52</c:v>
                </c:pt>
                <c:pt idx="43">
                  <c:v>46.24</c:v>
                </c:pt>
                <c:pt idx="44">
                  <c:v>45.94</c:v>
                </c:pt>
                <c:pt idx="45">
                  <c:v>45.89</c:v>
                </c:pt>
                <c:pt idx="46">
                  <c:v>46.23</c:v>
                </c:pt>
                <c:pt idx="47">
                  <c:v>46.23</c:v>
                </c:pt>
                <c:pt idx="48">
                  <c:v>46.42</c:v>
                </c:pt>
                <c:pt idx="49">
                  <c:v>46.46</c:v>
                </c:pt>
              </c:numCache>
            </c:numRef>
          </c:val>
        </c:ser>
        <c:marker val="1"/>
        <c:axId val="102827904"/>
        <c:axId val="10282944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BP!$K$8:$K$57</c:f>
              <c:numCache>
                <c:formatCode>General</c:formatCode>
                <c:ptCount val="50"/>
                <c:pt idx="0">
                  <c:v>53.650000000000013</c:v>
                </c:pt>
                <c:pt idx="1">
                  <c:v>53.680000000000014</c:v>
                </c:pt>
                <c:pt idx="2">
                  <c:v>53.740000000000009</c:v>
                </c:pt>
                <c:pt idx="3">
                  <c:v>54.310000000000009</c:v>
                </c:pt>
                <c:pt idx="4">
                  <c:v>52.920000000000009</c:v>
                </c:pt>
                <c:pt idx="5">
                  <c:v>52.780000000000008</c:v>
                </c:pt>
                <c:pt idx="6">
                  <c:v>52.77000000000001</c:v>
                </c:pt>
                <c:pt idx="7">
                  <c:v>53.02000000000001</c:v>
                </c:pt>
                <c:pt idx="8">
                  <c:v>53.230000000000011</c:v>
                </c:pt>
                <c:pt idx="9">
                  <c:v>53.430000000000014</c:v>
                </c:pt>
                <c:pt idx="10">
                  <c:v>52.970000000000013</c:v>
                </c:pt>
                <c:pt idx="11">
                  <c:v>53.250000000000014</c:v>
                </c:pt>
                <c:pt idx="12">
                  <c:v>54.890000000000015</c:v>
                </c:pt>
                <c:pt idx="13">
                  <c:v>55.440000000000012</c:v>
                </c:pt>
                <c:pt idx="14">
                  <c:v>54.880000000000017</c:v>
                </c:pt>
                <c:pt idx="15">
                  <c:v>54.910000000000011</c:v>
                </c:pt>
                <c:pt idx="16">
                  <c:v>55.240000000000016</c:v>
                </c:pt>
                <c:pt idx="17">
                  <c:v>54.480000000000011</c:v>
                </c:pt>
                <c:pt idx="18">
                  <c:v>54.350000000000016</c:v>
                </c:pt>
                <c:pt idx="19">
                  <c:v>53.860000000000014</c:v>
                </c:pt>
                <c:pt idx="20">
                  <c:v>53.900000000000013</c:v>
                </c:pt>
                <c:pt idx="21">
                  <c:v>53.940000000000012</c:v>
                </c:pt>
                <c:pt idx="22">
                  <c:v>53.940000000000012</c:v>
                </c:pt>
                <c:pt idx="23">
                  <c:v>53.630000000000017</c:v>
                </c:pt>
                <c:pt idx="24">
                  <c:v>53.910000000000011</c:v>
                </c:pt>
                <c:pt idx="25">
                  <c:v>53.890000000000015</c:v>
                </c:pt>
                <c:pt idx="26">
                  <c:v>54.400000000000013</c:v>
                </c:pt>
                <c:pt idx="27">
                  <c:v>54.000000000000014</c:v>
                </c:pt>
                <c:pt idx="28">
                  <c:v>54.110000000000014</c:v>
                </c:pt>
                <c:pt idx="29">
                  <c:v>54.190000000000019</c:v>
                </c:pt>
                <c:pt idx="30">
                  <c:v>54.050000000000018</c:v>
                </c:pt>
                <c:pt idx="31">
                  <c:v>53.630000000000024</c:v>
                </c:pt>
                <c:pt idx="32">
                  <c:v>54.000000000000021</c:v>
                </c:pt>
                <c:pt idx="33">
                  <c:v>53.820000000000022</c:v>
                </c:pt>
                <c:pt idx="34">
                  <c:v>54.260000000000019</c:v>
                </c:pt>
                <c:pt idx="35">
                  <c:v>54.180000000000021</c:v>
                </c:pt>
                <c:pt idx="36">
                  <c:v>53.54000000000002</c:v>
                </c:pt>
                <c:pt idx="37">
                  <c:v>54.050000000000018</c:v>
                </c:pt>
                <c:pt idx="38">
                  <c:v>51.230000000000018</c:v>
                </c:pt>
                <c:pt idx="39">
                  <c:v>52.270000000000017</c:v>
                </c:pt>
                <c:pt idx="40">
                  <c:v>51.670000000000016</c:v>
                </c:pt>
                <c:pt idx="41">
                  <c:v>51.490000000000016</c:v>
                </c:pt>
                <c:pt idx="42">
                  <c:v>52.860000000000021</c:v>
                </c:pt>
                <c:pt idx="43">
                  <c:v>52.58000000000002</c:v>
                </c:pt>
                <c:pt idx="44">
                  <c:v>52.280000000000015</c:v>
                </c:pt>
                <c:pt idx="45">
                  <c:v>52.330000000000013</c:v>
                </c:pt>
                <c:pt idx="46">
                  <c:v>51.990000000000016</c:v>
                </c:pt>
                <c:pt idx="47">
                  <c:v>51.990000000000016</c:v>
                </c:pt>
                <c:pt idx="48">
                  <c:v>51.800000000000011</c:v>
                </c:pt>
                <c:pt idx="49">
                  <c:v>51.840000000000011</c:v>
                </c:pt>
              </c:numCache>
            </c:numRef>
          </c:val>
        </c:ser>
        <c:marker val="1"/>
        <c:axId val="102845056"/>
        <c:axId val="102843520"/>
      </c:lineChart>
      <c:catAx>
        <c:axId val="102827904"/>
        <c:scaling>
          <c:orientation val="minMax"/>
        </c:scaling>
        <c:axPos val="b"/>
        <c:tickLblPos val="nextTo"/>
        <c:crossAx val="102829440"/>
        <c:crosses val="autoZero"/>
        <c:auto val="1"/>
        <c:lblAlgn val="ctr"/>
        <c:lblOffset val="100"/>
      </c:catAx>
      <c:valAx>
        <c:axId val="102829440"/>
        <c:scaling>
          <c:orientation val="minMax"/>
        </c:scaling>
        <c:axPos val="l"/>
        <c:majorGridlines/>
        <c:numFmt formatCode="General" sourceLinked="1"/>
        <c:tickLblPos val="nextTo"/>
        <c:crossAx val="102827904"/>
        <c:crosses val="autoZero"/>
        <c:crossBetween val="between"/>
      </c:valAx>
      <c:valAx>
        <c:axId val="102843520"/>
        <c:scaling>
          <c:orientation val="minMax"/>
        </c:scaling>
        <c:axPos val="r"/>
        <c:numFmt formatCode="General" sourceLinked="1"/>
        <c:tickLblPos val="nextTo"/>
        <c:crossAx val="102845056"/>
        <c:crosses val="max"/>
        <c:crossBetween val="between"/>
      </c:valAx>
      <c:catAx>
        <c:axId val="102845056"/>
        <c:scaling>
          <c:orientation val="minMax"/>
        </c:scaling>
        <c:delete val="1"/>
        <c:axPos val="b"/>
        <c:tickLblPos val="none"/>
        <c:crossAx val="1028435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BP!$T$9:$T$57</c:f>
              <c:numCache>
                <c:formatCode>0.00%</c:formatCode>
                <c:ptCount val="49"/>
                <c:pt idx="0">
                  <c:v>1.9784018723167512E-3</c:v>
                </c:pt>
                <c:pt idx="1">
                  <c:v>1.9784018723167512E-3</c:v>
                </c:pt>
                <c:pt idx="2">
                  <c:v>1.9784018723167512E-3</c:v>
                </c:pt>
                <c:pt idx="3">
                  <c:v>1.4146016855368783E-3</c:v>
                </c:pt>
                <c:pt idx="4">
                  <c:v>1.4146016855368783E-3</c:v>
                </c:pt>
                <c:pt idx="5">
                  <c:v>1.9784018723167512E-3</c:v>
                </c:pt>
                <c:pt idx="6">
                  <c:v>1.9784018723167512E-3</c:v>
                </c:pt>
                <c:pt idx="7">
                  <c:v>1.9784018723167512E-3</c:v>
                </c:pt>
                <c:pt idx="8">
                  <c:v>1.4146016855368783E-3</c:v>
                </c:pt>
                <c:pt idx="9">
                  <c:v>1.4146016855368783E-3</c:v>
                </c:pt>
                <c:pt idx="10">
                  <c:v>2.0045306532423565E-3</c:v>
                </c:pt>
                <c:pt idx="11">
                  <c:v>2.0045306532423565E-3</c:v>
                </c:pt>
                <c:pt idx="12">
                  <c:v>1.4146016855368783E-3</c:v>
                </c:pt>
                <c:pt idx="13">
                  <c:v>1.9784018723167512E-3</c:v>
                </c:pt>
                <c:pt idx="14">
                  <c:v>1.9784018723167512E-3</c:v>
                </c:pt>
                <c:pt idx="15">
                  <c:v>1.9784018723167512E-3</c:v>
                </c:pt>
                <c:pt idx="16">
                  <c:v>1.9784018723167512E-3</c:v>
                </c:pt>
                <c:pt idx="17">
                  <c:v>1.4146016855368783E-3</c:v>
                </c:pt>
                <c:pt idx="18">
                  <c:v>1.4146016855368783E-3</c:v>
                </c:pt>
                <c:pt idx="19">
                  <c:v>1.4146016855368783E-3</c:v>
                </c:pt>
                <c:pt idx="20">
                  <c:v>1.4146016855368783E-3</c:v>
                </c:pt>
                <c:pt idx="21">
                  <c:v>1.9784018723167512E-3</c:v>
                </c:pt>
                <c:pt idx="22">
                  <c:v>1.9784018723167512E-3</c:v>
                </c:pt>
                <c:pt idx="23">
                  <c:v>1.9784018723167512E-3</c:v>
                </c:pt>
                <c:pt idx="24">
                  <c:v>1.4146016855368783E-3</c:v>
                </c:pt>
                <c:pt idx="25">
                  <c:v>1.4146016855368783E-3</c:v>
                </c:pt>
                <c:pt idx="26">
                  <c:v>2.0045306532423565E-3</c:v>
                </c:pt>
                <c:pt idx="27">
                  <c:v>2.0045306532423565E-3</c:v>
                </c:pt>
                <c:pt idx="28">
                  <c:v>1.0961844505844079E-3</c:v>
                </c:pt>
                <c:pt idx="29">
                  <c:v>1.0961844505844079E-3</c:v>
                </c:pt>
                <c:pt idx="30">
                  <c:v>2.0045306532423565E-3</c:v>
                </c:pt>
                <c:pt idx="31">
                  <c:v>2.0045306532423565E-3</c:v>
                </c:pt>
                <c:pt idx="32">
                  <c:v>2.0045306532423565E-3</c:v>
                </c:pt>
                <c:pt idx="33">
                  <c:v>2.0045306532423565E-3</c:v>
                </c:pt>
                <c:pt idx="34">
                  <c:v>1.4146016855368783E-3</c:v>
                </c:pt>
                <c:pt idx="35">
                  <c:v>1.9784018723167512E-3</c:v>
                </c:pt>
                <c:pt idx="36">
                  <c:v>1.9784018723167512E-3</c:v>
                </c:pt>
                <c:pt idx="37">
                  <c:v>1.9784018723167512E-3</c:v>
                </c:pt>
                <c:pt idx="38">
                  <c:v>1.9784018723167512E-3</c:v>
                </c:pt>
                <c:pt idx="39">
                  <c:v>1.9784018723167512E-3</c:v>
                </c:pt>
                <c:pt idx="40">
                  <c:v>1.9784018723167512E-3</c:v>
                </c:pt>
                <c:pt idx="41">
                  <c:v>1.9784018723167512E-3</c:v>
                </c:pt>
                <c:pt idx="42">
                  <c:v>1.4146016855368783E-3</c:v>
                </c:pt>
                <c:pt idx="43">
                  <c:v>1.4146016855368783E-3</c:v>
                </c:pt>
                <c:pt idx="44">
                  <c:v>2.0045306532423565E-3</c:v>
                </c:pt>
                <c:pt idx="45">
                  <c:v>2.0045306532423565E-3</c:v>
                </c:pt>
                <c:pt idx="46">
                  <c:v>2.0045306532423565E-3</c:v>
                </c:pt>
                <c:pt idx="47">
                  <c:v>2.0045306532423565E-3</c:v>
                </c:pt>
                <c:pt idx="48">
                  <c:v>1.4146016855368783E-3</c:v>
                </c:pt>
              </c:numCache>
            </c:numRef>
          </c:xVal>
          <c:yVal>
            <c:numRef>
              <c:f>BP!$V$9:$V$57</c:f>
              <c:numCache>
                <c:formatCode>0.00%</c:formatCode>
                <c:ptCount val="49"/>
                <c:pt idx="0">
                  <c:v>5.8835065699158924E-4</c:v>
                </c:pt>
                <c:pt idx="1">
                  <c:v>1.1760094080751698E-3</c:v>
                </c:pt>
                <c:pt idx="2">
                  <c:v>1.1158966327329685E-2</c:v>
                </c:pt>
                <c:pt idx="3">
                  <c:v>-2.6911907066795752E-2</c:v>
                </c:pt>
                <c:pt idx="4">
                  <c:v>-2.7855153203342731E-3</c:v>
                </c:pt>
                <c:pt idx="5">
                  <c:v>-1.9952114924177996E-4</c:v>
                </c:pt>
                <c:pt idx="6">
                  <c:v>4.9890241468768708E-3</c:v>
                </c:pt>
                <c:pt idx="7">
                  <c:v>4.1699761715647508E-3</c:v>
                </c:pt>
                <c:pt idx="8">
                  <c:v>3.9549139806209777E-3</c:v>
                </c:pt>
                <c:pt idx="9">
                  <c:v>-9.0604687807760657E-3</c:v>
                </c:pt>
                <c:pt idx="10">
                  <c:v>5.5654939375869832E-3</c:v>
                </c:pt>
                <c:pt idx="11">
                  <c:v>3.2780331800919459E-2</c:v>
                </c:pt>
                <c:pt idx="12">
                  <c:v>1.1365984707584154E-2</c:v>
                </c:pt>
                <c:pt idx="13">
                  <c:v>-1.1442582754393036E-2</c:v>
                </c:pt>
                <c:pt idx="14">
                  <c:v>6.2009094667205521E-4</c:v>
                </c:pt>
                <c:pt idx="15">
                  <c:v>6.8167733939269864E-3</c:v>
                </c:pt>
                <c:pt idx="16">
                  <c:v>-1.5592942141977945E-2</c:v>
                </c:pt>
                <c:pt idx="17">
                  <c:v>-2.7094622759482171E-3</c:v>
                </c:pt>
                <c:pt idx="18">
                  <c:v>-1.0240334378265454E-2</c:v>
                </c:pt>
                <c:pt idx="19">
                  <c:v>8.4459459459457664E-4</c:v>
                </c:pt>
                <c:pt idx="20">
                  <c:v>8.4388185654006641E-4</c:v>
                </c:pt>
                <c:pt idx="21">
                  <c:v>0</c:v>
                </c:pt>
                <c:pt idx="22">
                  <c:v>-6.534569983136492E-3</c:v>
                </c:pt>
                <c:pt idx="23">
                  <c:v>5.9410142159981756E-3</c:v>
                </c:pt>
                <c:pt idx="24">
                  <c:v>-4.2185192997249571E-4</c:v>
                </c:pt>
                <c:pt idx="25">
                  <c:v>1.076176408525001E-2</c:v>
                </c:pt>
                <c:pt idx="26">
                  <c:v>-8.3507306889352532E-3</c:v>
                </c:pt>
                <c:pt idx="27">
                  <c:v>2.2774327122153091E-3</c:v>
                </c:pt>
                <c:pt idx="28">
                  <c:v>1.6600954554888028E-3</c:v>
                </c:pt>
                <c:pt idx="29">
                  <c:v>-2.9003521856225513E-3</c:v>
                </c:pt>
                <c:pt idx="30">
                  <c:v>-8.7263660918345011E-3</c:v>
                </c:pt>
                <c:pt idx="31">
                  <c:v>7.6210092687950043E-3</c:v>
                </c:pt>
                <c:pt idx="32">
                  <c:v>-3.7359900373598945E-3</c:v>
                </c:pt>
                <c:pt idx="33">
                  <c:v>9.0984284532671152E-3</c:v>
                </c:pt>
                <c:pt idx="34">
                  <c:v>-1.6694490818029693E-3</c:v>
                </c:pt>
                <c:pt idx="35">
                  <c:v>-1.3377926421404692E-2</c:v>
                </c:pt>
                <c:pt idx="36">
                  <c:v>1.080508474576267E-2</c:v>
                </c:pt>
                <c:pt idx="37">
                  <c:v>-5.9107105428631318E-2</c:v>
                </c:pt>
                <c:pt idx="38">
                  <c:v>2.3167743372688777E-2</c:v>
                </c:pt>
                <c:pt idx="39">
                  <c:v>-1.3063357282821717E-2</c:v>
                </c:pt>
                <c:pt idx="40">
                  <c:v>-3.9708802117802717E-3</c:v>
                </c:pt>
                <c:pt idx="41">
                  <c:v>3.0343300110742072E-2</c:v>
                </c:pt>
                <c:pt idx="42">
                  <c:v>-6.0189165950129218E-3</c:v>
                </c:pt>
                <c:pt idx="43">
                  <c:v>-6.487889273356493E-3</c:v>
                </c:pt>
                <c:pt idx="44">
                  <c:v>1.0883761427948882E-3</c:v>
                </c:pt>
                <c:pt idx="45">
                  <c:v>-7.409021573327442E-3</c:v>
                </c:pt>
                <c:pt idx="46">
                  <c:v>0</c:v>
                </c:pt>
                <c:pt idx="47">
                  <c:v>-4.1098853558296528E-3</c:v>
                </c:pt>
                <c:pt idx="48">
                  <c:v>8.6169754416198069E-4</c:v>
                </c:pt>
              </c:numCache>
            </c:numRef>
          </c:yVal>
        </c:ser>
        <c:axId val="102860288"/>
        <c:axId val="102861824"/>
      </c:scatterChart>
      <c:valAx>
        <c:axId val="102860288"/>
        <c:scaling>
          <c:orientation val="minMax"/>
        </c:scaling>
        <c:axPos val="b"/>
        <c:numFmt formatCode="0.00%" sourceLinked="1"/>
        <c:tickLblPos val="nextTo"/>
        <c:crossAx val="102861824"/>
        <c:crosses val="autoZero"/>
        <c:crossBetween val="midCat"/>
      </c:valAx>
      <c:valAx>
        <c:axId val="102861824"/>
        <c:scaling>
          <c:orientation val="minMax"/>
        </c:scaling>
        <c:axPos val="l"/>
        <c:majorGridlines/>
        <c:numFmt formatCode="0.00%" sourceLinked="1"/>
        <c:tickLblPos val="nextTo"/>
        <c:crossAx val="102860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BP!$U$9:$U$57</c:f>
              <c:numCache>
                <c:formatCode>0.00%</c:formatCode>
                <c:ptCount val="49"/>
                <c:pt idx="0">
                  <c:v>1.9784018723167512E-3</c:v>
                </c:pt>
                <c:pt idx="1">
                  <c:v>3.9568037446335025E-3</c:v>
                </c:pt>
                <c:pt idx="2">
                  <c:v>5.9352056169502537E-3</c:v>
                </c:pt>
                <c:pt idx="3">
                  <c:v>7.3498073024871324E-3</c:v>
                </c:pt>
                <c:pt idx="4">
                  <c:v>8.7644089880240111E-3</c:v>
                </c:pt>
                <c:pt idx="5">
                  <c:v>1.0742810860340762E-2</c:v>
                </c:pt>
                <c:pt idx="6">
                  <c:v>1.2721212732657514E-2</c:v>
                </c:pt>
                <c:pt idx="7">
                  <c:v>1.4699614604974265E-2</c:v>
                </c:pt>
                <c:pt idx="8">
                  <c:v>1.6114216290511144E-2</c:v>
                </c:pt>
                <c:pt idx="9">
                  <c:v>1.7528817976048022E-2</c:v>
                </c:pt>
                <c:pt idx="10">
                  <c:v>1.9533348629290379E-2</c:v>
                </c:pt>
                <c:pt idx="11">
                  <c:v>2.1537879282532736E-2</c:v>
                </c:pt>
                <c:pt idx="12">
                  <c:v>2.2952480968069615E-2</c:v>
                </c:pt>
                <c:pt idx="13">
                  <c:v>2.4930882840386366E-2</c:v>
                </c:pt>
                <c:pt idx="14">
                  <c:v>2.6909284712703117E-2</c:v>
                </c:pt>
                <c:pt idx="15">
                  <c:v>2.8887686585019869E-2</c:v>
                </c:pt>
                <c:pt idx="16">
                  <c:v>3.086608845733662E-2</c:v>
                </c:pt>
                <c:pt idx="17">
                  <c:v>3.2280690142873499E-2</c:v>
                </c:pt>
                <c:pt idx="18">
                  <c:v>3.3695291828410377E-2</c:v>
                </c:pt>
                <c:pt idx="19">
                  <c:v>3.5109893513947256E-2</c:v>
                </c:pt>
                <c:pt idx="20">
                  <c:v>3.6524495199484135E-2</c:v>
                </c:pt>
                <c:pt idx="21">
                  <c:v>3.8502897071800886E-2</c:v>
                </c:pt>
                <c:pt idx="22">
                  <c:v>4.0481298944117637E-2</c:v>
                </c:pt>
                <c:pt idx="23">
                  <c:v>4.2459700816434388E-2</c:v>
                </c:pt>
                <c:pt idx="24">
                  <c:v>4.3874302501971267E-2</c:v>
                </c:pt>
                <c:pt idx="25">
                  <c:v>4.5288904187508146E-2</c:v>
                </c:pt>
                <c:pt idx="26">
                  <c:v>4.7293434840750499E-2</c:v>
                </c:pt>
                <c:pt idx="27">
                  <c:v>4.9297965493992853E-2</c:v>
                </c:pt>
                <c:pt idx="28">
                  <c:v>5.0394149944577263E-2</c:v>
                </c:pt>
                <c:pt idx="29">
                  <c:v>5.1490334395161673E-2</c:v>
                </c:pt>
                <c:pt idx="30">
                  <c:v>5.3494865048404026E-2</c:v>
                </c:pt>
                <c:pt idx="31">
                  <c:v>5.549939570164638E-2</c:v>
                </c:pt>
                <c:pt idx="32">
                  <c:v>5.7503926354888733E-2</c:v>
                </c:pt>
                <c:pt idx="33">
                  <c:v>5.9508457008131087E-2</c:v>
                </c:pt>
                <c:pt idx="34">
                  <c:v>6.0923058693667966E-2</c:v>
                </c:pt>
                <c:pt idx="35">
                  <c:v>6.2901460565984724E-2</c:v>
                </c:pt>
                <c:pt idx="36">
                  <c:v>6.4879862438301475E-2</c:v>
                </c:pt>
                <c:pt idx="37">
                  <c:v>6.6858264310618226E-2</c:v>
                </c:pt>
                <c:pt idx="38">
                  <c:v>6.8836666182934977E-2</c:v>
                </c:pt>
                <c:pt idx="39">
                  <c:v>7.0815068055251729E-2</c:v>
                </c:pt>
                <c:pt idx="40">
                  <c:v>7.279346992756848E-2</c:v>
                </c:pt>
                <c:pt idx="41">
                  <c:v>7.4771871799885231E-2</c:v>
                </c:pt>
                <c:pt idx="42">
                  <c:v>7.618647348542211E-2</c:v>
                </c:pt>
                <c:pt idx="43">
                  <c:v>7.7601075170958989E-2</c:v>
                </c:pt>
                <c:pt idx="44">
                  <c:v>7.9605605824201342E-2</c:v>
                </c:pt>
                <c:pt idx="45">
                  <c:v>8.1610136477443695E-2</c:v>
                </c:pt>
                <c:pt idx="46">
                  <c:v>8.3614667130686049E-2</c:v>
                </c:pt>
                <c:pt idx="47">
                  <c:v>8.5619197783928402E-2</c:v>
                </c:pt>
                <c:pt idx="48">
                  <c:v>8.7033799469465281E-2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BP!$W$9:$W$57</c:f>
              <c:numCache>
                <c:formatCode>0.00%</c:formatCode>
                <c:ptCount val="49"/>
                <c:pt idx="0">
                  <c:v>5.8835065699158924E-4</c:v>
                </c:pt>
                <c:pt idx="1">
                  <c:v>1.764360065066759E-3</c:v>
                </c:pt>
                <c:pt idx="2">
                  <c:v>1.2923326392396444E-2</c:v>
                </c:pt>
                <c:pt idx="3">
                  <c:v>-1.3988580674399308E-2</c:v>
                </c:pt>
                <c:pt idx="4">
                  <c:v>-1.677409599473358E-2</c:v>
                </c:pt>
                <c:pt idx="5">
                  <c:v>-1.6973617143975359E-2</c:v>
                </c:pt>
                <c:pt idx="6">
                  <c:v>-1.1984592997098489E-2</c:v>
                </c:pt>
                <c:pt idx="7">
                  <c:v>-7.8146168255337385E-3</c:v>
                </c:pt>
                <c:pt idx="8">
                  <c:v>-3.8597028449127609E-3</c:v>
                </c:pt>
                <c:pt idx="9">
                  <c:v>-1.2920171625688827E-2</c:v>
                </c:pt>
                <c:pt idx="10">
                  <c:v>-7.3546776881018433E-3</c:v>
                </c:pt>
                <c:pt idx="11">
                  <c:v>2.5425654112817615E-2</c:v>
                </c:pt>
                <c:pt idx="12">
                  <c:v>3.6791638820401769E-2</c:v>
                </c:pt>
                <c:pt idx="13">
                  <c:v>2.5349056066008735E-2</c:v>
                </c:pt>
                <c:pt idx="14">
                  <c:v>2.5969147012680792E-2</c:v>
                </c:pt>
                <c:pt idx="15">
                  <c:v>3.2785920406607778E-2</c:v>
                </c:pt>
                <c:pt idx="16">
                  <c:v>1.7192978264629833E-2</c:v>
                </c:pt>
                <c:pt idx="17">
                  <c:v>1.4483515988681616E-2</c:v>
                </c:pt>
                <c:pt idx="18">
                  <c:v>4.2431816104161624E-3</c:v>
                </c:pt>
                <c:pt idx="19">
                  <c:v>5.0877762050107389E-3</c:v>
                </c:pt>
                <c:pt idx="20">
                  <c:v>5.9316580615508055E-3</c:v>
                </c:pt>
                <c:pt idx="21">
                  <c:v>5.9316580615508055E-3</c:v>
                </c:pt>
                <c:pt idx="22">
                  <c:v>-6.0291192158568648E-4</c:v>
                </c:pt>
                <c:pt idx="23">
                  <c:v>5.3381022944124891E-3</c:v>
                </c:pt>
                <c:pt idx="24">
                  <c:v>4.9162503644399934E-3</c:v>
                </c:pt>
                <c:pt idx="25">
                  <c:v>1.5678014449690005E-2</c:v>
                </c:pt>
                <c:pt idx="26">
                  <c:v>7.3272837607547513E-3</c:v>
                </c:pt>
                <c:pt idx="27">
                  <c:v>9.6047164729700599E-3</c:v>
                </c:pt>
                <c:pt idx="28">
                  <c:v>1.1264811928458863E-2</c:v>
                </c:pt>
                <c:pt idx="29">
                  <c:v>8.364459742836311E-3</c:v>
                </c:pt>
                <c:pt idx="30">
                  <c:v>-3.619063489981901E-4</c:v>
                </c:pt>
                <c:pt idx="31">
                  <c:v>7.2591029197968142E-3</c:v>
                </c:pt>
                <c:pt idx="32">
                  <c:v>3.5231128824369197E-3</c:v>
                </c:pt>
                <c:pt idx="33">
                  <c:v>1.2621541335704034E-2</c:v>
                </c:pt>
                <c:pt idx="34">
                  <c:v>1.0952092253901065E-2</c:v>
                </c:pt>
                <c:pt idx="35">
                  <c:v>-2.4258341675036273E-3</c:v>
                </c:pt>
                <c:pt idx="36">
                  <c:v>8.3792505782590426E-3</c:v>
                </c:pt>
                <c:pt idx="37">
                  <c:v>-5.0727854850372275E-2</c:v>
                </c:pt>
                <c:pt idx="38">
                  <c:v>-2.7560111477683499E-2</c:v>
                </c:pt>
                <c:pt idx="39">
                  <c:v>-4.0623468760505217E-2</c:v>
                </c:pt>
                <c:pt idx="40">
                  <c:v>-4.4594348972285487E-2</c:v>
                </c:pt>
                <c:pt idx="41">
                  <c:v>-1.4251048861543415E-2</c:v>
                </c:pt>
                <c:pt idx="42">
                  <c:v>-2.0269965456556335E-2</c:v>
                </c:pt>
                <c:pt idx="43">
                  <c:v>-2.6757854729912829E-2</c:v>
                </c:pt>
                <c:pt idx="44">
                  <c:v>-2.566947858711794E-2</c:v>
                </c:pt>
                <c:pt idx="45">
                  <c:v>-3.3078500160445383E-2</c:v>
                </c:pt>
                <c:pt idx="46">
                  <c:v>-3.3078500160445383E-2</c:v>
                </c:pt>
                <c:pt idx="47">
                  <c:v>-3.7188385516275034E-2</c:v>
                </c:pt>
                <c:pt idx="48">
                  <c:v>-3.6326687972113053E-2</c:v>
                </c:pt>
              </c:numCache>
            </c:numRef>
          </c:val>
        </c:ser>
        <c:marker val="1"/>
        <c:axId val="102890496"/>
        <c:axId val="102896384"/>
      </c:lineChart>
      <c:catAx>
        <c:axId val="102890496"/>
        <c:scaling>
          <c:orientation val="minMax"/>
        </c:scaling>
        <c:axPos val="b"/>
        <c:tickLblPos val="nextTo"/>
        <c:crossAx val="102896384"/>
        <c:crosses val="autoZero"/>
        <c:auto val="1"/>
        <c:lblAlgn val="ctr"/>
        <c:lblOffset val="100"/>
      </c:catAx>
      <c:valAx>
        <c:axId val="102896384"/>
        <c:scaling>
          <c:orientation val="minMax"/>
        </c:scaling>
        <c:axPos val="l"/>
        <c:majorGridlines/>
        <c:numFmt formatCode="0.00%" sourceLinked="1"/>
        <c:tickLblPos val="nextTo"/>
        <c:crossAx val="102890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spy!$U$9:$U$57</c:f>
              <c:numCache>
                <c:formatCode>0.00%</c:formatCode>
                <c:ptCount val="49"/>
                <c:pt idx="0">
                  <c:v>6.4930662622489745E-4</c:v>
                </c:pt>
                <c:pt idx="1">
                  <c:v>1.3646212151456703E-3</c:v>
                </c:pt>
                <c:pt idx="2">
                  <c:v>3.6691359808876185E-3</c:v>
                </c:pt>
                <c:pt idx="3">
                  <c:v>4.3184426071125161E-3</c:v>
                </c:pt>
                <c:pt idx="4">
                  <c:v>6.2692423671741916E-3</c:v>
                </c:pt>
                <c:pt idx="5">
                  <c:v>6.9185489933990887E-3</c:v>
                </c:pt>
                <c:pt idx="6">
                  <c:v>7.5678556196239859E-3</c:v>
                </c:pt>
                <c:pt idx="7">
                  <c:v>8.283170208544759E-3</c:v>
                </c:pt>
                <c:pt idx="8">
                  <c:v>8.9984847974655321E-3</c:v>
                </c:pt>
                <c:pt idx="9">
                  <c:v>9.7137993863863053E-3</c:v>
                </c:pt>
                <c:pt idx="10">
                  <c:v>1.0429113975307078E-2</c:v>
                </c:pt>
                <c:pt idx="11">
                  <c:v>1.1078420601531976E-2</c:v>
                </c:pt>
                <c:pt idx="12">
                  <c:v>1.1727727227756873E-2</c:v>
                </c:pt>
                <c:pt idx="13">
                  <c:v>1.237703385398177E-2</c:v>
                </c:pt>
                <c:pt idx="14">
                  <c:v>1.4327833614043446E-2</c:v>
                </c:pt>
                <c:pt idx="15">
                  <c:v>1.6278633374105123E-2</c:v>
                </c:pt>
                <c:pt idx="16">
                  <c:v>1.8229433134166799E-2</c:v>
                </c:pt>
                <c:pt idx="17">
                  <c:v>2.0180232894228475E-2</c:v>
                </c:pt>
                <c:pt idx="18">
                  <c:v>2.2131032654290152E-2</c:v>
                </c:pt>
                <c:pt idx="19">
                  <c:v>2.4435547420032101E-2</c:v>
                </c:pt>
                <c:pt idx="20">
                  <c:v>2.6740062185774051E-2</c:v>
                </c:pt>
                <c:pt idx="21">
                  <c:v>2.8690861945835727E-2</c:v>
                </c:pt>
                <c:pt idx="22">
                  <c:v>3.0995376711577677E-2</c:v>
                </c:pt>
                <c:pt idx="23">
                  <c:v>3.1710691300498452E-2</c:v>
                </c:pt>
                <c:pt idx="24">
                  <c:v>3.2426005889419227E-2</c:v>
                </c:pt>
                <c:pt idx="25">
                  <c:v>3.3141320478340001E-2</c:v>
                </c:pt>
                <c:pt idx="26">
                  <c:v>3.3790627104564902E-2</c:v>
                </c:pt>
                <c:pt idx="27">
                  <c:v>3.4439933730789803E-2</c:v>
                </c:pt>
                <c:pt idx="28">
                  <c:v>3.5155248319710578E-2</c:v>
                </c:pt>
                <c:pt idx="29">
                  <c:v>3.5870562908631352E-2</c:v>
                </c:pt>
                <c:pt idx="30">
                  <c:v>3.6585877497552127E-2</c:v>
                </c:pt>
                <c:pt idx="31">
                  <c:v>3.7235184123777028E-2</c:v>
                </c:pt>
                <c:pt idx="32">
                  <c:v>3.7884490750001928E-2</c:v>
                </c:pt>
                <c:pt idx="33">
                  <c:v>3.8599805338922703E-2</c:v>
                </c:pt>
                <c:pt idx="34">
                  <c:v>3.9315119927843478E-2</c:v>
                </c:pt>
                <c:pt idx="35">
                  <c:v>4.0030434516764253E-2</c:v>
                </c:pt>
                <c:pt idx="36">
                  <c:v>4.0679741142989154E-2</c:v>
                </c:pt>
                <c:pt idx="37">
                  <c:v>4.1329047769214054E-2</c:v>
                </c:pt>
                <c:pt idx="38">
                  <c:v>4.1978354395438955E-2</c:v>
                </c:pt>
                <c:pt idx="39">
                  <c:v>4.2627661021663855E-2</c:v>
                </c:pt>
                <c:pt idx="40">
                  <c:v>4.3276967647888756E-2</c:v>
                </c:pt>
                <c:pt idx="41">
                  <c:v>4.5227767407950432E-2</c:v>
                </c:pt>
                <c:pt idx="42">
                  <c:v>4.7178567168012109E-2</c:v>
                </c:pt>
                <c:pt idx="43">
                  <c:v>4.9483081933754058E-2</c:v>
                </c:pt>
                <c:pt idx="44">
                  <c:v>5.1787596699496008E-2</c:v>
                </c:pt>
                <c:pt idx="45">
                  <c:v>5.3738396459557684E-2</c:v>
                </c:pt>
                <c:pt idx="46">
                  <c:v>5.5689196219619361E-2</c:v>
                </c:pt>
                <c:pt idx="47">
                  <c:v>5.7639995979681037E-2</c:v>
                </c:pt>
                <c:pt idx="48">
                  <c:v>5.8289302605905938E-2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spy!$W$9:$W$57</c:f>
              <c:numCache>
                <c:formatCode>0.00%</c:formatCode>
                <c:ptCount val="49"/>
                <c:pt idx="0">
                  <c:v>5.0076647930506809E-3</c:v>
                </c:pt>
                <c:pt idx="1">
                  <c:v>6.8888931843462094E-3</c:v>
                </c:pt>
                <c:pt idx="2">
                  <c:v>1.0607501507916022E-2</c:v>
                </c:pt>
                <c:pt idx="3">
                  <c:v>-7.6074859358611288E-4</c:v>
                </c:pt>
                <c:pt idx="4">
                  <c:v>9.4548571559004407E-3</c:v>
                </c:pt>
                <c:pt idx="5">
                  <c:v>7.5746803176464407E-3</c:v>
                </c:pt>
                <c:pt idx="6">
                  <c:v>1.1953053192099213E-2</c:v>
                </c:pt>
                <c:pt idx="7">
                  <c:v>9.7227206697959E-3</c:v>
                </c:pt>
                <c:pt idx="8">
                  <c:v>9.6721440968645274E-3</c:v>
                </c:pt>
                <c:pt idx="9">
                  <c:v>1.4375527498472672E-2</c:v>
                </c:pt>
                <c:pt idx="10">
                  <c:v>1.3969023433432103E-2</c:v>
                </c:pt>
                <c:pt idx="11">
                  <c:v>9.6516727629729696E-3</c:v>
                </c:pt>
                <c:pt idx="12">
                  <c:v>9.8047105633096588E-3</c:v>
                </c:pt>
                <c:pt idx="13">
                  <c:v>-9.9341448891028927E-3</c:v>
                </c:pt>
                <c:pt idx="14">
                  <c:v>-1.3004023654907583E-2</c:v>
                </c:pt>
                <c:pt idx="15">
                  <c:v>-5.7493263688949796E-3</c:v>
                </c:pt>
                <c:pt idx="16">
                  <c:v>-1.5438947592792613E-2</c:v>
                </c:pt>
                <c:pt idx="17">
                  <c:v>-1.5125008706229185E-2</c:v>
                </c:pt>
                <c:pt idx="18">
                  <c:v>-2.0564908277314133E-2</c:v>
                </c:pt>
                <c:pt idx="19">
                  <c:v>-8.9944864828468089E-3</c:v>
                </c:pt>
                <c:pt idx="20">
                  <c:v>-6.0829756166723148E-3</c:v>
                </c:pt>
                <c:pt idx="21">
                  <c:v>-7.4826645746816989E-3</c:v>
                </c:pt>
                <c:pt idx="22">
                  <c:v>-7.3397537777565407E-4</c:v>
                </c:pt>
                <c:pt idx="23">
                  <c:v>-5.4779551642964988E-3</c:v>
                </c:pt>
                <c:pt idx="24">
                  <c:v>-5.2726690467702376E-3</c:v>
                </c:pt>
                <c:pt idx="25">
                  <c:v>-1.3639795990972257E-2</c:v>
                </c:pt>
                <c:pt idx="26">
                  <c:v>-8.3964646938840815E-3</c:v>
                </c:pt>
                <c:pt idx="27">
                  <c:v>-5.7631533048122718E-3</c:v>
                </c:pt>
                <c:pt idx="28">
                  <c:v>-8.6925941856647593E-3</c:v>
                </c:pt>
                <c:pt idx="29">
                  <c:v>-7.1314318751445286E-3</c:v>
                </c:pt>
                <c:pt idx="30">
                  <c:v>-1.2225752464270018E-2</c:v>
                </c:pt>
                <c:pt idx="31">
                  <c:v>-1.1573371272921618E-2</c:v>
                </c:pt>
                <c:pt idx="32">
                  <c:v>-1.1974574883754179E-2</c:v>
                </c:pt>
                <c:pt idx="33">
                  <c:v>-1.1422698504063303E-2</c:v>
                </c:pt>
                <c:pt idx="34">
                  <c:v>-1.4284000647529962E-2</c:v>
                </c:pt>
                <c:pt idx="35">
                  <c:v>-1.3783450041863758E-2</c:v>
                </c:pt>
                <c:pt idx="36">
                  <c:v>-1.4334331452120236E-2</c:v>
                </c:pt>
                <c:pt idx="37">
                  <c:v>-1.5787455669186889E-2</c:v>
                </c:pt>
                <c:pt idx="38">
                  <c:v>-1.1321377788817628E-2</c:v>
                </c:pt>
                <c:pt idx="39">
                  <c:v>-1.3869212129627894E-2</c:v>
                </c:pt>
                <c:pt idx="40">
                  <c:v>-2.0230025512378621E-2</c:v>
                </c:pt>
                <c:pt idx="41">
                  <c:v>-1.6449593030902741E-2</c:v>
                </c:pt>
                <c:pt idx="42">
                  <c:v>-1.5294626675574739E-2</c:v>
                </c:pt>
                <c:pt idx="43">
                  <c:v>-2.1163112405624476E-2</c:v>
                </c:pt>
                <c:pt idx="44">
                  <c:v>-2.1919923707339802E-2</c:v>
                </c:pt>
                <c:pt idx="45">
                  <c:v>-1.4346078718700569E-2</c:v>
                </c:pt>
                <c:pt idx="46">
                  <c:v>-1.299303436891364E-2</c:v>
                </c:pt>
                <c:pt idx="47">
                  <c:v>-7.6882600720464475E-3</c:v>
                </c:pt>
                <c:pt idx="48">
                  <c:v>-8.5843174197167329E-3</c:v>
                </c:pt>
              </c:numCache>
            </c:numRef>
          </c:val>
        </c:ser>
        <c:marker val="1"/>
        <c:axId val="82082816"/>
        <c:axId val="82096896"/>
      </c:lineChart>
      <c:catAx>
        <c:axId val="82082816"/>
        <c:scaling>
          <c:orientation val="minMax"/>
        </c:scaling>
        <c:axPos val="b"/>
        <c:tickLblPos val="nextTo"/>
        <c:crossAx val="82096896"/>
        <c:crosses val="autoZero"/>
        <c:auto val="1"/>
        <c:lblAlgn val="ctr"/>
        <c:lblOffset val="100"/>
      </c:catAx>
      <c:valAx>
        <c:axId val="82096896"/>
        <c:scaling>
          <c:orientation val="minMax"/>
        </c:scaling>
        <c:axPos val="l"/>
        <c:majorGridlines/>
        <c:numFmt formatCode="0.00%" sourceLinked="1"/>
        <c:tickLblPos val="nextTo"/>
        <c:crossAx val="82082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BP!$F$17:$F$57</c:f>
              <c:numCache>
                <c:formatCode>General</c:formatCode>
                <c:ptCount val="41"/>
                <c:pt idx="0">
                  <c:v>0.89148785359881411</c:v>
                </c:pt>
                <c:pt idx="1">
                  <c:v>0.89456472710870538</c:v>
                </c:pt>
                <c:pt idx="2">
                  <c:v>0.89543462851987876</c:v>
                </c:pt>
                <c:pt idx="3">
                  <c:v>0.88564018300148184</c:v>
                </c:pt>
                <c:pt idx="4">
                  <c:v>0.87056189187447663</c:v>
                </c:pt>
                <c:pt idx="5">
                  <c:v>0.85098911012307488</c:v>
                </c:pt>
                <c:pt idx="6">
                  <c:v>0.83160963979637847</c:v>
                </c:pt>
                <c:pt idx="7">
                  <c:v>0.81878664862426698</c:v>
                </c:pt>
                <c:pt idx="8">
                  <c:v>0.80915329595979124</c:v>
                </c:pt>
                <c:pt idx="9">
                  <c:v>0.80403054320510337</c:v>
                </c:pt>
                <c:pt idx="10">
                  <c:v>0.79399445840582494</c:v>
                </c:pt>
                <c:pt idx="11">
                  <c:v>0.78444165216830974</c:v>
                </c:pt>
                <c:pt idx="12">
                  <c:v>0.7744377859398156</c:v>
                </c:pt>
                <c:pt idx="13">
                  <c:v>0.76569044397190522</c:v>
                </c:pt>
                <c:pt idx="14">
                  <c:v>0.7603904890779043</c:v>
                </c:pt>
                <c:pt idx="15">
                  <c:v>0.75758747341967891</c:v>
                </c:pt>
                <c:pt idx="16">
                  <c:v>0.75726528771183677</c:v>
                </c:pt>
                <c:pt idx="17">
                  <c:v>0.75947225981055455</c:v>
                </c:pt>
                <c:pt idx="18">
                  <c:v>0.76552935111798426</c:v>
                </c:pt>
                <c:pt idx="19">
                  <c:v>0.77371286809717099</c:v>
                </c:pt>
                <c:pt idx="20">
                  <c:v>0.78320123719311796</c:v>
                </c:pt>
                <c:pt idx="21">
                  <c:v>0.78998324634319206</c:v>
                </c:pt>
                <c:pt idx="22">
                  <c:v>0.79628197693150327</c:v>
                </c:pt>
                <c:pt idx="23">
                  <c:v>0.79834396546169195</c:v>
                </c:pt>
                <c:pt idx="24">
                  <c:v>0.79905277401894426</c:v>
                </c:pt>
                <c:pt idx="25">
                  <c:v>0.79811843546620265</c:v>
                </c:pt>
                <c:pt idx="26">
                  <c:v>0.79505767124170357</c:v>
                </c:pt>
                <c:pt idx="27">
                  <c:v>0.78785682067143492</c:v>
                </c:pt>
                <c:pt idx="28">
                  <c:v>0.77980217797538498</c:v>
                </c:pt>
                <c:pt idx="29">
                  <c:v>0.7606482376441781</c:v>
                </c:pt>
                <c:pt idx="30">
                  <c:v>0.73893292093562746</c:v>
                </c:pt>
                <c:pt idx="31">
                  <c:v>0.71654101424060834</c:v>
                </c:pt>
                <c:pt idx="32">
                  <c:v>0.69464849539274409</c:v>
                </c:pt>
                <c:pt idx="33">
                  <c:v>0.68382305560925305</c:v>
                </c:pt>
                <c:pt idx="34">
                  <c:v>0.6807139635285776</c:v>
                </c:pt>
                <c:pt idx="35">
                  <c:v>0.68870416908305943</c:v>
                </c:pt>
                <c:pt idx="36">
                  <c:v>0.69223210258392942</c:v>
                </c:pt>
                <c:pt idx="37">
                  <c:v>0.69803144532508521</c:v>
                </c:pt>
                <c:pt idx="38">
                  <c:v>0.70175269025066023</c:v>
                </c:pt>
                <c:pt idx="39">
                  <c:v>0.70170436239448397</c:v>
                </c:pt>
                <c:pt idx="40">
                  <c:v>0.70486178233133556</c:v>
                </c:pt>
              </c:numCache>
            </c:numRef>
          </c:val>
        </c:ser>
        <c:marker val="1"/>
        <c:axId val="102922880"/>
        <c:axId val="10293286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BP!$G$17:$G$57</c:f>
              <c:numCache>
                <c:formatCode>General</c:formatCode>
                <c:ptCount val="41"/>
                <c:pt idx="0">
                  <c:v>2.7463553878815643E-2</c:v>
                </c:pt>
                <c:pt idx="1">
                  <c:v>2.163692167600505E-2</c:v>
                </c:pt>
                <c:pt idx="2">
                  <c:v>2.0365970331701573E-2</c:v>
                </c:pt>
                <c:pt idx="3">
                  <c:v>3.633048942685542E-2</c:v>
                </c:pt>
                <c:pt idx="4">
                  <c:v>6.4391919101465453E-2</c:v>
                </c:pt>
                <c:pt idx="5">
                  <c:v>8.9196508983646186E-2</c:v>
                </c:pt>
                <c:pt idx="6">
                  <c:v>0.10709556059824263</c:v>
                </c:pt>
                <c:pt idx="7">
                  <c:v>0.10296782783032801</c:v>
                </c:pt>
                <c:pt idx="8">
                  <c:v>8.2697988028997776E-2</c:v>
                </c:pt>
                <c:pt idx="9">
                  <c:v>6.5172723420542214E-2</c:v>
                </c:pt>
                <c:pt idx="10">
                  <c:v>5.6132137941377093E-2</c:v>
                </c:pt>
                <c:pt idx="11">
                  <c:v>6.8872238371348135E-2</c:v>
                </c:pt>
                <c:pt idx="12">
                  <c:v>9.1478826873068603E-2</c:v>
                </c:pt>
                <c:pt idx="13">
                  <c:v>9.933353275113764E-2</c:v>
                </c:pt>
                <c:pt idx="14">
                  <c:v>9.6290262414230346E-2</c:v>
                </c:pt>
                <c:pt idx="15">
                  <c:v>7.8619669158849756E-2</c:v>
                </c:pt>
                <c:pt idx="16">
                  <c:v>5.2135438315029238E-2</c:v>
                </c:pt>
                <c:pt idx="17">
                  <c:v>4.1522239355849928E-2</c:v>
                </c:pt>
                <c:pt idx="18">
                  <c:v>4.5487866487532294E-2</c:v>
                </c:pt>
                <c:pt idx="19">
                  <c:v>4.6359622587869478E-2</c:v>
                </c:pt>
                <c:pt idx="20">
                  <c:v>4.3391282277160721E-2</c:v>
                </c:pt>
                <c:pt idx="21">
                  <c:v>3.5415900755746729E-2</c:v>
                </c:pt>
                <c:pt idx="22">
                  <c:v>2.7513075667188774E-2</c:v>
                </c:pt>
                <c:pt idx="23">
                  <c:v>1.9410059558312043E-2</c:v>
                </c:pt>
                <c:pt idx="24">
                  <c:v>1.6004654400763433E-2</c:v>
                </c:pt>
                <c:pt idx="25">
                  <c:v>2.0587469746799626E-2</c:v>
                </c:pt>
                <c:pt idx="26">
                  <c:v>2.8282713308495116E-2</c:v>
                </c:pt>
                <c:pt idx="27">
                  <c:v>4.1152228520935766E-2</c:v>
                </c:pt>
                <c:pt idx="28">
                  <c:v>5.380207845858849E-2</c:v>
                </c:pt>
                <c:pt idx="29">
                  <c:v>0.19712201807221602</c:v>
                </c:pt>
                <c:pt idx="30">
                  <c:v>0.30671934605345602</c:v>
                </c:pt>
                <c:pt idx="31">
                  <c:v>0.36199666671971287</c:v>
                </c:pt>
                <c:pt idx="32">
                  <c:v>0.34487119075355921</c:v>
                </c:pt>
                <c:pt idx="33">
                  <c:v>0.29020970966907517</c:v>
                </c:pt>
                <c:pt idx="34">
                  <c:v>0.16721943519806962</c:v>
                </c:pt>
                <c:pt idx="35">
                  <c:v>0.14527356877041661</c:v>
                </c:pt>
                <c:pt idx="36">
                  <c:v>0.13108395804242204</c:v>
                </c:pt>
                <c:pt idx="37">
                  <c:v>0.10863898966920471</c:v>
                </c:pt>
                <c:pt idx="38">
                  <c:v>6.5537231834526005E-2</c:v>
                </c:pt>
                <c:pt idx="39">
                  <c:v>4.5969598045453766E-2</c:v>
                </c:pt>
                <c:pt idx="40">
                  <c:v>4.2985289924986361E-2</c:v>
                </c:pt>
              </c:numCache>
            </c:numRef>
          </c:val>
        </c:ser>
        <c:marker val="1"/>
        <c:axId val="102935936"/>
        <c:axId val="102934400"/>
      </c:lineChart>
      <c:catAx>
        <c:axId val="102922880"/>
        <c:scaling>
          <c:orientation val="minMax"/>
        </c:scaling>
        <c:axPos val="b"/>
        <c:tickLblPos val="nextTo"/>
        <c:crossAx val="102932864"/>
        <c:crosses val="autoZero"/>
        <c:auto val="1"/>
        <c:lblAlgn val="ctr"/>
        <c:lblOffset val="100"/>
      </c:catAx>
      <c:valAx>
        <c:axId val="102932864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102922880"/>
        <c:crosses val="autoZero"/>
        <c:crossBetween val="between"/>
      </c:valAx>
      <c:valAx>
        <c:axId val="102934400"/>
        <c:scaling>
          <c:orientation val="minMax"/>
        </c:scaling>
        <c:axPos val="r"/>
        <c:numFmt formatCode="General" sourceLinked="1"/>
        <c:tickLblPos val="nextTo"/>
        <c:crossAx val="102935936"/>
        <c:crosses val="max"/>
        <c:crossBetween val="between"/>
      </c:valAx>
      <c:catAx>
        <c:axId val="102935936"/>
        <c:scaling>
          <c:orientation val="minMax"/>
        </c:scaling>
        <c:delete val="1"/>
        <c:axPos val="b"/>
        <c:tickLblPos val="none"/>
        <c:crossAx val="1029344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CVX!$O$8:$O$57</c:f>
              <c:numCache>
                <c:formatCode>General</c:formatCode>
                <c:ptCount val="50"/>
                <c:pt idx="0">
                  <c:v>0.21212121212121213</c:v>
                </c:pt>
                <c:pt idx="1">
                  <c:v>0.19696969696969696</c:v>
                </c:pt>
                <c:pt idx="2">
                  <c:v>0.18181818181818182</c:v>
                </c:pt>
                <c:pt idx="3">
                  <c:v>0.19696969696969696</c:v>
                </c:pt>
                <c:pt idx="4">
                  <c:v>0.21212121212121213</c:v>
                </c:pt>
                <c:pt idx="5">
                  <c:v>0.22727272727272727</c:v>
                </c:pt>
                <c:pt idx="6">
                  <c:v>0.24242424242424243</c:v>
                </c:pt>
                <c:pt idx="7">
                  <c:v>0.22727272727272727</c:v>
                </c:pt>
                <c:pt idx="8">
                  <c:v>0.21212121212121213</c:v>
                </c:pt>
                <c:pt idx="9">
                  <c:v>0.19696969696969696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0.15151515151515152</c:v>
                </c:pt>
                <c:pt idx="13">
                  <c:v>0.13636363636363635</c:v>
                </c:pt>
                <c:pt idx="14">
                  <c:v>0.12121212121212122</c:v>
                </c:pt>
                <c:pt idx="15">
                  <c:v>0.13636363636363635</c:v>
                </c:pt>
                <c:pt idx="16">
                  <c:v>0.15151515151515152</c:v>
                </c:pt>
                <c:pt idx="17">
                  <c:v>0.16666666666666666</c:v>
                </c:pt>
                <c:pt idx="18">
                  <c:v>0.18181818181818182</c:v>
                </c:pt>
                <c:pt idx="19">
                  <c:v>0.19696969696969696</c:v>
                </c:pt>
                <c:pt idx="20">
                  <c:v>0.21212121212121213</c:v>
                </c:pt>
                <c:pt idx="21">
                  <c:v>0.22727272727272727</c:v>
                </c:pt>
                <c:pt idx="22">
                  <c:v>0.21212121212121213</c:v>
                </c:pt>
                <c:pt idx="23">
                  <c:v>0.19696969696969696</c:v>
                </c:pt>
                <c:pt idx="24">
                  <c:v>0.18181818181818182</c:v>
                </c:pt>
                <c:pt idx="25">
                  <c:v>0.16666666666666666</c:v>
                </c:pt>
                <c:pt idx="26">
                  <c:v>0.15151515151515152</c:v>
                </c:pt>
                <c:pt idx="27">
                  <c:v>0.13636363636363635</c:v>
                </c:pt>
                <c:pt idx="28">
                  <c:v>0.12121212121212122</c:v>
                </c:pt>
                <c:pt idx="29">
                  <c:v>0.10606060606060606</c:v>
                </c:pt>
                <c:pt idx="30">
                  <c:v>9.0909090909090912E-2</c:v>
                </c:pt>
                <c:pt idx="31">
                  <c:v>7.575757575757576E-2</c:v>
                </c:pt>
                <c:pt idx="32">
                  <c:v>6.0606060606060608E-2</c:v>
                </c:pt>
                <c:pt idx="33">
                  <c:v>4.5454545454545456E-2</c:v>
                </c:pt>
                <c:pt idx="34">
                  <c:v>3.0303030303030304E-2</c:v>
                </c:pt>
                <c:pt idx="35">
                  <c:v>1.5151515151515152E-2</c:v>
                </c:pt>
                <c:pt idx="36">
                  <c:v>0</c:v>
                </c:pt>
                <c:pt idx="37">
                  <c:v>1.5151515151515152E-2</c:v>
                </c:pt>
                <c:pt idx="38">
                  <c:v>3.0303030303030304E-2</c:v>
                </c:pt>
                <c:pt idx="39">
                  <c:v>4.5454545454545456E-2</c:v>
                </c:pt>
                <c:pt idx="40">
                  <c:v>6.0606060606060608E-2</c:v>
                </c:pt>
                <c:pt idx="41">
                  <c:v>7.575757575757576E-2</c:v>
                </c:pt>
                <c:pt idx="42">
                  <c:v>9.0909090909090912E-2</c:v>
                </c:pt>
                <c:pt idx="43">
                  <c:v>0.10606060606060606</c:v>
                </c:pt>
                <c:pt idx="44">
                  <c:v>0.12121212121212122</c:v>
                </c:pt>
                <c:pt idx="45">
                  <c:v>0.13636363636363635</c:v>
                </c:pt>
                <c:pt idx="46">
                  <c:v>0.15151515151515152</c:v>
                </c:pt>
                <c:pt idx="47">
                  <c:v>0.16666666666666666</c:v>
                </c:pt>
                <c:pt idx="48">
                  <c:v>0.18181818181818182</c:v>
                </c:pt>
                <c:pt idx="49">
                  <c:v>0.16666666666666666</c:v>
                </c:pt>
              </c:numCache>
            </c:numRef>
          </c:xVal>
          <c:yVal>
            <c:numRef>
              <c:f>CVX!$N$8:$N$57</c:f>
              <c:numCache>
                <c:formatCode>General</c:formatCode>
                <c:ptCount val="50"/>
                <c:pt idx="0">
                  <c:v>0.95161290322580649</c:v>
                </c:pt>
                <c:pt idx="1">
                  <c:v>0.94354838709677424</c:v>
                </c:pt>
                <c:pt idx="2">
                  <c:v>0.93548387096774188</c:v>
                </c:pt>
                <c:pt idx="3">
                  <c:v>0.94354838709677424</c:v>
                </c:pt>
                <c:pt idx="4">
                  <c:v>0.95161290322580649</c:v>
                </c:pt>
                <c:pt idx="5">
                  <c:v>0.95967741935483875</c:v>
                </c:pt>
                <c:pt idx="6">
                  <c:v>0.967741935483871</c:v>
                </c:pt>
                <c:pt idx="7">
                  <c:v>0.97580645161290325</c:v>
                </c:pt>
                <c:pt idx="8">
                  <c:v>0.9838709677419355</c:v>
                </c:pt>
                <c:pt idx="9">
                  <c:v>0.99193548387096775</c:v>
                </c:pt>
                <c:pt idx="10">
                  <c:v>1</c:v>
                </c:pt>
                <c:pt idx="11">
                  <c:v>0.99193548387096775</c:v>
                </c:pt>
                <c:pt idx="12">
                  <c:v>0.9838709677419355</c:v>
                </c:pt>
                <c:pt idx="13">
                  <c:v>0.97580645161290325</c:v>
                </c:pt>
                <c:pt idx="14">
                  <c:v>0.967741935483871</c:v>
                </c:pt>
                <c:pt idx="15">
                  <c:v>0.95967741935483875</c:v>
                </c:pt>
                <c:pt idx="16">
                  <c:v>0.95161290322580649</c:v>
                </c:pt>
                <c:pt idx="17">
                  <c:v>0.94354838709677424</c:v>
                </c:pt>
                <c:pt idx="18">
                  <c:v>0.93548387096774188</c:v>
                </c:pt>
                <c:pt idx="19">
                  <c:v>0.92741935483870963</c:v>
                </c:pt>
                <c:pt idx="20">
                  <c:v>0.93548387096774188</c:v>
                </c:pt>
                <c:pt idx="21">
                  <c:v>0.94354838709677424</c:v>
                </c:pt>
                <c:pt idx="22">
                  <c:v>0.95161290322580649</c:v>
                </c:pt>
                <c:pt idx="23">
                  <c:v>0.94354838709677424</c:v>
                </c:pt>
                <c:pt idx="24">
                  <c:v>0.93548387096774188</c:v>
                </c:pt>
                <c:pt idx="25">
                  <c:v>0.92741935483870963</c:v>
                </c:pt>
                <c:pt idx="26">
                  <c:v>0.91935483870967738</c:v>
                </c:pt>
                <c:pt idx="27">
                  <c:v>0.92741935483870963</c:v>
                </c:pt>
                <c:pt idx="28">
                  <c:v>0.93548387096774188</c:v>
                </c:pt>
                <c:pt idx="29">
                  <c:v>0.94354838709677424</c:v>
                </c:pt>
                <c:pt idx="30">
                  <c:v>0.93548387096774188</c:v>
                </c:pt>
                <c:pt idx="31">
                  <c:v>0.94354838709677424</c:v>
                </c:pt>
                <c:pt idx="32">
                  <c:v>0.95161290322580649</c:v>
                </c:pt>
                <c:pt idx="33">
                  <c:v>0.95967741935483875</c:v>
                </c:pt>
                <c:pt idx="34">
                  <c:v>0.967741935483871</c:v>
                </c:pt>
                <c:pt idx="35">
                  <c:v>0.97580645161290325</c:v>
                </c:pt>
                <c:pt idx="36">
                  <c:v>0.967741935483871</c:v>
                </c:pt>
                <c:pt idx="37">
                  <c:v>0.95967741935483875</c:v>
                </c:pt>
                <c:pt idx="38">
                  <c:v>0.95161290322580649</c:v>
                </c:pt>
                <c:pt idx="39">
                  <c:v>0.94354838709677424</c:v>
                </c:pt>
                <c:pt idx="40">
                  <c:v>0.93548387096774188</c:v>
                </c:pt>
                <c:pt idx="41">
                  <c:v>0.92741935483870963</c:v>
                </c:pt>
                <c:pt idx="42">
                  <c:v>0.91935483870967738</c:v>
                </c:pt>
                <c:pt idx="43">
                  <c:v>0.91129032258064513</c:v>
                </c:pt>
                <c:pt idx="44">
                  <c:v>0.90322580645161288</c:v>
                </c:pt>
                <c:pt idx="45">
                  <c:v>0.89516129032258063</c:v>
                </c:pt>
                <c:pt idx="46">
                  <c:v>0.90322580645161288</c:v>
                </c:pt>
                <c:pt idx="47">
                  <c:v>0.91129032258064513</c:v>
                </c:pt>
                <c:pt idx="48">
                  <c:v>0.90322580645161288</c:v>
                </c:pt>
                <c:pt idx="49">
                  <c:v>0.89516129032258063</c:v>
                </c:pt>
              </c:numCache>
            </c:numRef>
          </c:yVal>
        </c:ser>
        <c:axId val="103222272"/>
        <c:axId val="103236352"/>
      </c:scatterChart>
      <c:valAx>
        <c:axId val="103222272"/>
        <c:scaling>
          <c:orientation val="minMax"/>
        </c:scaling>
        <c:axPos val="b"/>
        <c:numFmt formatCode="General" sourceLinked="1"/>
        <c:tickLblPos val="nextTo"/>
        <c:crossAx val="103236352"/>
        <c:crosses val="autoZero"/>
        <c:crossBetween val="midCat"/>
      </c:valAx>
      <c:valAx>
        <c:axId val="103236352"/>
        <c:scaling>
          <c:orientation val="minMax"/>
        </c:scaling>
        <c:axPos val="l"/>
        <c:majorGridlines/>
        <c:numFmt formatCode="General" sourceLinked="1"/>
        <c:tickLblPos val="nextTo"/>
        <c:crossAx val="10322227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CVX!$B$8:$B$57</c:f>
              <c:numCache>
                <c:formatCode>General</c:formatCode>
                <c:ptCount val="50"/>
                <c:pt idx="0">
                  <c:v>127.39</c:v>
                </c:pt>
                <c:pt idx="1">
                  <c:v>128.16999999999999</c:v>
                </c:pt>
                <c:pt idx="2">
                  <c:v>128.16999999999999</c:v>
                </c:pt>
                <c:pt idx="3">
                  <c:v>129.79</c:v>
                </c:pt>
                <c:pt idx="4">
                  <c:v>128.97999999999999</c:v>
                </c:pt>
                <c:pt idx="5">
                  <c:v>129.29</c:v>
                </c:pt>
                <c:pt idx="6">
                  <c:v>130.18</c:v>
                </c:pt>
                <c:pt idx="7">
                  <c:v>131.46</c:v>
                </c:pt>
                <c:pt idx="8">
                  <c:v>132.75</c:v>
                </c:pt>
                <c:pt idx="9">
                  <c:v>133.71</c:v>
                </c:pt>
                <c:pt idx="10">
                  <c:v>132.44</c:v>
                </c:pt>
                <c:pt idx="11">
                  <c:v>132.12</c:v>
                </c:pt>
                <c:pt idx="12">
                  <c:v>131.30000000000001</c:v>
                </c:pt>
                <c:pt idx="13">
                  <c:v>131.41</c:v>
                </c:pt>
                <c:pt idx="14">
                  <c:v>128.15</c:v>
                </c:pt>
                <c:pt idx="15">
                  <c:v>126.82</c:v>
                </c:pt>
                <c:pt idx="16">
                  <c:v>127.09</c:v>
                </c:pt>
                <c:pt idx="17">
                  <c:v>123.91</c:v>
                </c:pt>
                <c:pt idx="18">
                  <c:v>124.67</c:v>
                </c:pt>
                <c:pt idx="19">
                  <c:v>124.59</c:v>
                </c:pt>
                <c:pt idx="20">
                  <c:v>126.78</c:v>
                </c:pt>
                <c:pt idx="21">
                  <c:v>126.63</c:v>
                </c:pt>
                <c:pt idx="22">
                  <c:v>126.02</c:v>
                </c:pt>
                <c:pt idx="23">
                  <c:v>126.52</c:v>
                </c:pt>
                <c:pt idx="24">
                  <c:v>125.89</c:v>
                </c:pt>
                <c:pt idx="25">
                  <c:v>126.1</c:v>
                </c:pt>
                <c:pt idx="26">
                  <c:v>126.3</c:v>
                </c:pt>
                <c:pt idx="27">
                  <c:v>127.63</c:v>
                </c:pt>
                <c:pt idx="28">
                  <c:v>127.49</c:v>
                </c:pt>
                <c:pt idx="29">
                  <c:v>127.93</c:v>
                </c:pt>
                <c:pt idx="30">
                  <c:v>127.11</c:v>
                </c:pt>
                <c:pt idx="31">
                  <c:v>127.84</c:v>
                </c:pt>
                <c:pt idx="32">
                  <c:v>128.25</c:v>
                </c:pt>
                <c:pt idx="33">
                  <c:v>128.63999999999999</c:v>
                </c:pt>
                <c:pt idx="34">
                  <c:v>128.75</c:v>
                </c:pt>
                <c:pt idx="35">
                  <c:v>129.44999999999999</c:v>
                </c:pt>
                <c:pt idx="36">
                  <c:v>127.54</c:v>
                </c:pt>
                <c:pt idx="37">
                  <c:v>127.86</c:v>
                </c:pt>
                <c:pt idx="38">
                  <c:v>126.8</c:v>
                </c:pt>
                <c:pt idx="39">
                  <c:v>127.4</c:v>
                </c:pt>
                <c:pt idx="40">
                  <c:v>126.21</c:v>
                </c:pt>
                <c:pt idx="41">
                  <c:v>125.18</c:v>
                </c:pt>
                <c:pt idx="42">
                  <c:v>124.28</c:v>
                </c:pt>
                <c:pt idx="43">
                  <c:v>123.83</c:v>
                </c:pt>
                <c:pt idx="44">
                  <c:v>122.66</c:v>
                </c:pt>
                <c:pt idx="45">
                  <c:v>124.24</c:v>
                </c:pt>
                <c:pt idx="46">
                  <c:v>124.96</c:v>
                </c:pt>
                <c:pt idx="47">
                  <c:v>124.72</c:v>
                </c:pt>
                <c:pt idx="48">
                  <c:v>124.14</c:v>
                </c:pt>
                <c:pt idx="49">
                  <c:v>124.8</c:v>
                </c:pt>
              </c:numCache>
            </c:numRef>
          </c:val>
        </c:ser>
        <c:marker val="1"/>
        <c:axId val="103249408"/>
        <c:axId val="10325094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CVX!$K$8:$K$57</c:f>
              <c:numCache>
                <c:formatCode>General</c:formatCode>
                <c:ptCount val="50"/>
                <c:pt idx="0">
                  <c:v>63.269999999999996</c:v>
                </c:pt>
                <c:pt idx="1">
                  <c:v>63.269999999999996</c:v>
                </c:pt>
                <c:pt idx="2">
                  <c:v>63.269999999999996</c:v>
                </c:pt>
                <c:pt idx="3">
                  <c:v>63.269999999999996</c:v>
                </c:pt>
                <c:pt idx="4">
                  <c:v>62.459999999999994</c:v>
                </c:pt>
                <c:pt idx="5">
                  <c:v>62.769999999999996</c:v>
                </c:pt>
                <c:pt idx="6">
                  <c:v>63.660000000000011</c:v>
                </c:pt>
                <c:pt idx="7">
                  <c:v>64.940000000000012</c:v>
                </c:pt>
                <c:pt idx="8">
                  <c:v>64.940000000000012</c:v>
                </c:pt>
                <c:pt idx="9">
                  <c:v>64.940000000000012</c:v>
                </c:pt>
                <c:pt idx="10">
                  <c:v>64.940000000000012</c:v>
                </c:pt>
                <c:pt idx="11">
                  <c:v>64.940000000000012</c:v>
                </c:pt>
                <c:pt idx="12">
                  <c:v>64.940000000000012</c:v>
                </c:pt>
                <c:pt idx="13">
                  <c:v>64.940000000000012</c:v>
                </c:pt>
                <c:pt idx="14">
                  <c:v>64.940000000000012</c:v>
                </c:pt>
                <c:pt idx="15">
                  <c:v>64.940000000000012</c:v>
                </c:pt>
                <c:pt idx="16">
                  <c:v>65.210000000000022</c:v>
                </c:pt>
                <c:pt idx="17">
                  <c:v>62.030000000000015</c:v>
                </c:pt>
                <c:pt idx="18">
                  <c:v>62.79000000000002</c:v>
                </c:pt>
                <c:pt idx="19">
                  <c:v>62.710000000000022</c:v>
                </c:pt>
                <c:pt idx="20">
                  <c:v>64.90000000000002</c:v>
                </c:pt>
                <c:pt idx="21">
                  <c:v>64.750000000000014</c:v>
                </c:pt>
                <c:pt idx="22">
                  <c:v>64.140000000000015</c:v>
                </c:pt>
                <c:pt idx="23">
                  <c:v>64.140000000000015</c:v>
                </c:pt>
                <c:pt idx="24">
                  <c:v>64.140000000000015</c:v>
                </c:pt>
                <c:pt idx="25">
                  <c:v>64.140000000000015</c:v>
                </c:pt>
                <c:pt idx="26">
                  <c:v>64.140000000000015</c:v>
                </c:pt>
                <c:pt idx="27">
                  <c:v>64.140000000000015</c:v>
                </c:pt>
                <c:pt idx="28">
                  <c:v>64.140000000000015</c:v>
                </c:pt>
                <c:pt idx="29">
                  <c:v>64.140000000000015</c:v>
                </c:pt>
                <c:pt idx="30">
                  <c:v>64.140000000000015</c:v>
                </c:pt>
                <c:pt idx="31">
                  <c:v>64.140000000000015</c:v>
                </c:pt>
                <c:pt idx="32">
                  <c:v>64.140000000000015</c:v>
                </c:pt>
                <c:pt idx="33">
                  <c:v>64.140000000000015</c:v>
                </c:pt>
                <c:pt idx="34">
                  <c:v>64.140000000000015</c:v>
                </c:pt>
                <c:pt idx="35">
                  <c:v>64.140000000000015</c:v>
                </c:pt>
                <c:pt idx="36">
                  <c:v>64.140000000000015</c:v>
                </c:pt>
                <c:pt idx="37">
                  <c:v>64.140000000000015</c:v>
                </c:pt>
                <c:pt idx="38">
                  <c:v>63.080000000000013</c:v>
                </c:pt>
                <c:pt idx="39">
                  <c:v>63.680000000000021</c:v>
                </c:pt>
                <c:pt idx="40">
                  <c:v>62.490000000000009</c:v>
                </c:pt>
                <c:pt idx="41">
                  <c:v>61.460000000000022</c:v>
                </c:pt>
                <c:pt idx="42">
                  <c:v>60.560000000000016</c:v>
                </c:pt>
                <c:pt idx="43">
                  <c:v>60.110000000000014</c:v>
                </c:pt>
                <c:pt idx="44">
                  <c:v>58.940000000000012</c:v>
                </c:pt>
                <c:pt idx="45">
                  <c:v>60.52000000000001</c:v>
                </c:pt>
                <c:pt idx="46">
                  <c:v>61.240000000000009</c:v>
                </c:pt>
                <c:pt idx="47">
                  <c:v>61.000000000000014</c:v>
                </c:pt>
                <c:pt idx="48">
                  <c:v>60.420000000000016</c:v>
                </c:pt>
                <c:pt idx="49">
                  <c:v>61.080000000000013</c:v>
                </c:pt>
              </c:numCache>
            </c:numRef>
          </c:val>
        </c:ser>
        <c:marker val="1"/>
        <c:axId val="103262464"/>
        <c:axId val="103260928"/>
      </c:lineChart>
      <c:catAx>
        <c:axId val="103249408"/>
        <c:scaling>
          <c:orientation val="minMax"/>
        </c:scaling>
        <c:axPos val="b"/>
        <c:tickLblPos val="nextTo"/>
        <c:crossAx val="103250944"/>
        <c:crosses val="autoZero"/>
        <c:auto val="1"/>
        <c:lblAlgn val="ctr"/>
        <c:lblOffset val="100"/>
      </c:catAx>
      <c:valAx>
        <c:axId val="103250944"/>
        <c:scaling>
          <c:orientation val="minMax"/>
        </c:scaling>
        <c:axPos val="l"/>
        <c:majorGridlines/>
        <c:numFmt formatCode="General" sourceLinked="1"/>
        <c:tickLblPos val="nextTo"/>
        <c:crossAx val="103249408"/>
        <c:crosses val="autoZero"/>
        <c:crossBetween val="between"/>
      </c:valAx>
      <c:valAx>
        <c:axId val="103260928"/>
        <c:scaling>
          <c:orientation val="minMax"/>
        </c:scaling>
        <c:axPos val="r"/>
        <c:numFmt formatCode="General" sourceLinked="1"/>
        <c:tickLblPos val="nextTo"/>
        <c:crossAx val="103262464"/>
        <c:crosses val="max"/>
        <c:crossBetween val="between"/>
      </c:valAx>
      <c:catAx>
        <c:axId val="103262464"/>
        <c:scaling>
          <c:orientation val="minMax"/>
        </c:scaling>
        <c:delete val="1"/>
        <c:axPos val="b"/>
        <c:tickLblPos val="none"/>
        <c:crossAx val="1032609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CVX!$T$9:$T$57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1.6675749783830835E-3</c:v>
                </c:pt>
                <c:pt idx="4">
                  <c:v>1.6675749783830835E-3</c:v>
                </c:pt>
                <c:pt idx="5">
                  <c:v>1.6675749783830835E-3</c:v>
                </c:pt>
                <c:pt idx="6">
                  <c:v>1.6675749783830835E-3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1.4041213963329666E-3</c:v>
                </c:pt>
                <c:pt idx="16">
                  <c:v>1.4041213963329666E-3</c:v>
                </c:pt>
                <c:pt idx="17">
                  <c:v>1.4041213963329666E-3</c:v>
                </c:pt>
                <c:pt idx="18">
                  <c:v>1.4041213963329666E-3</c:v>
                </c:pt>
                <c:pt idx="19">
                  <c:v>1.4041213963329666E-3</c:v>
                </c:pt>
                <c:pt idx="20">
                  <c:v>1.6675749783830835E-3</c:v>
                </c:pt>
                <c:pt idx="21">
                  <c:v>1.6675749783830835E-3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1.4041213963329666E-3</c:v>
                </c:pt>
                <c:pt idx="38">
                  <c:v>1.4041213963329666E-3</c:v>
                </c:pt>
                <c:pt idx="39">
                  <c:v>1.4041213963329666E-3</c:v>
                </c:pt>
                <c:pt idx="40">
                  <c:v>1.4041213963329666E-3</c:v>
                </c:pt>
                <c:pt idx="41">
                  <c:v>1.4041213963329666E-3</c:v>
                </c:pt>
                <c:pt idx="42">
                  <c:v>1.4041213963329666E-3</c:v>
                </c:pt>
                <c:pt idx="43">
                  <c:v>1.4041213963329666E-3</c:v>
                </c:pt>
                <c:pt idx="44">
                  <c:v>1.4041213963329666E-3</c:v>
                </c:pt>
                <c:pt idx="45">
                  <c:v>1.4041213963329666E-3</c:v>
                </c:pt>
                <c:pt idx="46">
                  <c:v>1.6675749783830835E-3</c:v>
                </c:pt>
                <c:pt idx="47">
                  <c:v>1.6675749783830835E-3</c:v>
                </c:pt>
                <c:pt idx="48">
                  <c:v>1.4041213963329666E-3</c:v>
                </c:pt>
              </c:numCache>
            </c:numRef>
          </c:xVal>
          <c:yVal>
            <c:numRef>
              <c:f>AZO!$V$9:$V$57</c:f>
              <c:numCache>
                <c:formatCode>0.00%</c:formatCode>
                <c:ptCount val="49"/>
                <c:pt idx="0">
                  <c:v>-3.9366388602478711E-4</c:v>
                </c:pt>
                <c:pt idx="1">
                  <c:v>-2.8107783982306576E-4</c:v>
                </c:pt>
                <c:pt idx="2">
                  <c:v>-3.1677006991432978E-3</c:v>
                </c:pt>
                <c:pt idx="3">
                  <c:v>-1.3406791771652053E-2</c:v>
                </c:pt>
                <c:pt idx="4">
                  <c:v>-7.8713144904612418E-3</c:v>
                </c:pt>
                <c:pt idx="5">
                  <c:v>-1.0354233901951719E-2</c:v>
                </c:pt>
                <c:pt idx="6">
                  <c:v>-6.3085971621017209E-3</c:v>
                </c:pt>
                <c:pt idx="7">
                  <c:v>-8.2044069385841314E-3</c:v>
                </c:pt>
                <c:pt idx="8">
                  <c:v>1.3984085716536717E-2</c:v>
                </c:pt>
                <c:pt idx="9">
                  <c:v>-4.8560661978944093E-4</c:v>
                </c:pt>
                <c:pt idx="10">
                  <c:v>-2.623549759993825E-3</c:v>
                </c:pt>
                <c:pt idx="11">
                  <c:v>-6.1961731810919419E-3</c:v>
                </c:pt>
                <c:pt idx="12">
                  <c:v>2.3135440357619032E-2</c:v>
                </c:pt>
                <c:pt idx="13">
                  <c:v>-9.217384638969912E-3</c:v>
                </c:pt>
                <c:pt idx="14">
                  <c:v>-5.0674042125215266E-3</c:v>
                </c:pt>
                <c:pt idx="15">
                  <c:v>9.8753912248985068E-3</c:v>
                </c:pt>
                <c:pt idx="16">
                  <c:v>2.733450114535331E-3</c:v>
                </c:pt>
                <c:pt idx="17">
                  <c:v>-2.9532688632809708E-3</c:v>
                </c:pt>
                <c:pt idx="18">
                  <c:v>4.5034642032333178E-3</c:v>
                </c:pt>
                <c:pt idx="19">
                  <c:v>1.6877392413873135E-2</c:v>
                </c:pt>
                <c:pt idx="20">
                  <c:v>-9.88611950797509E-4</c:v>
                </c:pt>
                <c:pt idx="21">
                  <c:v>-1.693721810950171E-3</c:v>
                </c:pt>
                <c:pt idx="22">
                  <c:v>1.0484578138702737E-3</c:v>
                </c:pt>
                <c:pt idx="23">
                  <c:v>-1.267103028452567E-2</c:v>
                </c:pt>
                <c:pt idx="24">
                  <c:v>-3.0904328490398677E-3</c:v>
                </c:pt>
                <c:pt idx="25">
                  <c:v>9.2055270967620079E-3</c:v>
                </c:pt>
                <c:pt idx="26">
                  <c:v>5.5066491852407843E-3</c:v>
                </c:pt>
                <c:pt idx="27">
                  <c:v>-2.0862826913046802E-3</c:v>
                </c:pt>
                <c:pt idx="28">
                  <c:v>3.3459736783415805E-4</c:v>
                </c:pt>
                <c:pt idx="29">
                  <c:v>-5.9503886347565241E-4</c:v>
                </c:pt>
                <c:pt idx="30">
                  <c:v>6.4562944219103066E-3</c:v>
                </c:pt>
                <c:pt idx="31">
                  <c:v>9.2063668127112652E-3</c:v>
                </c:pt>
                <c:pt idx="32">
                  <c:v>-4.7205896072394296E-3</c:v>
                </c:pt>
                <c:pt idx="33">
                  <c:v>5.3855296389831303E-4</c:v>
                </c:pt>
                <c:pt idx="34">
                  <c:v>1.2992557120858626E-4</c:v>
                </c:pt>
                <c:pt idx="35">
                  <c:v>4.231311706629215E-3</c:v>
                </c:pt>
                <c:pt idx="36">
                  <c:v>-1.0623229461757307E-3</c:v>
                </c:pt>
                <c:pt idx="37">
                  <c:v>-4.0213728520096959E-3</c:v>
                </c:pt>
                <c:pt idx="38">
                  <c:v>5.7386395498811825E-3</c:v>
                </c:pt>
                <c:pt idx="39">
                  <c:v>-3.7915396624785586E-3</c:v>
                </c:pt>
                <c:pt idx="40">
                  <c:v>-1.468283582089553E-2</c:v>
                </c:pt>
                <c:pt idx="41">
                  <c:v>-1.4579743623728662E-3</c:v>
                </c:pt>
                <c:pt idx="42">
                  <c:v>5.6318264563107309E-3</c:v>
                </c:pt>
                <c:pt idx="43">
                  <c:v>-6.2225406822175044E-4</c:v>
                </c:pt>
                <c:pt idx="44">
                  <c:v>1.0754716981133019E-3</c:v>
                </c:pt>
                <c:pt idx="45">
                  <c:v>1.9375388732872142E-2</c:v>
                </c:pt>
                <c:pt idx="46">
                  <c:v>-7.6361283165387725E-3</c:v>
                </c:pt>
                <c:pt idx="47">
                  <c:v>-8.2165747503355219E-3</c:v>
                </c:pt>
                <c:pt idx="48">
                  <c:v>-1.1027408840712915E-2</c:v>
                </c:pt>
              </c:numCache>
            </c:numRef>
          </c:yVal>
        </c:ser>
        <c:axId val="103351424"/>
        <c:axId val="103352960"/>
      </c:scatterChart>
      <c:valAx>
        <c:axId val="103351424"/>
        <c:scaling>
          <c:orientation val="minMax"/>
        </c:scaling>
        <c:axPos val="b"/>
        <c:numFmt formatCode="0.00%" sourceLinked="1"/>
        <c:tickLblPos val="nextTo"/>
        <c:crossAx val="103352960"/>
        <c:crosses val="autoZero"/>
        <c:crossBetween val="midCat"/>
      </c:valAx>
      <c:valAx>
        <c:axId val="103352960"/>
        <c:scaling>
          <c:orientation val="minMax"/>
        </c:scaling>
        <c:axPos val="l"/>
        <c:majorGridlines/>
        <c:numFmt formatCode="0.00%" sourceLinked="1"/>
        <c:tickLblPos val="nextTo"/>
        <c:crossAx val="1033514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CVX!$U$9:$U$57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1.6675749783830835E-3</c:v>
                </c:pt>
                <c:pt idx="4">
                  <c:v>3.3351499567661671E-3</c:v>
                </c:pt>
                <c:pt idx="5">
                  <c:v>5.0027249351492506E-3</c:v>
                </c:pt>
                <c:pt idx="6">
                  <c:v>6.6702999135323342E-3</c:v>
                </c:pt>
                <c:pt idx="7">
                  <c:v>6.6702999135323342E-3</c:v>
                </c:pt>
                <c:pt idx="8">
                  <c:v>6.6702999135323342E-3</c:v>
                </c:pt>
                <c:pt idx="9">
                  <c:v>6.6702999135323342E-3</c:v>
                </c:pt>
                <c:pt idx="10">
                  <c:v>6.6702999135323342E-3</c:v>
                </c:pt>
                <c:pt idx="11">
                  <c:v>6.6702999135323342E-3</c:v>
                </c:pt>
                <c:pt idx="12">
                  <c:v>6.6702999135323342E-3</c:v>
                </c:pt>
                <c:pt idx="13">
                  <c:v>6.6702999135323342E-3</c:v>
                </c:pt>
                <c:pt idx="14">
                  <c:v>6.6702999135323342E-3</c:v>
                </c:pt>
                <c:pt idx="15">
                  <c:v>8.0744213098653001E-3</c:v>
                </c:pt>
                <c:pt idx="16">
                  <c:v>9.4785427061982661E-3</c:v>
                </c:pt>
                <c:pt idx="17">
                  <c:v>1.0882664102531232E-2</c:v>
                </c:pt>
                <c:pt idx="18">
                  <c:v>1.2286785498864198E-2</c:v>
                </c:pt>
                <c:pt idx="19">
                  <c:v>1.3690906895197164E-2</c:v>
                </c:pt>
                <c:pt idx="20">
                  <c:v>1.5358481873580247E-2</c:v>
                </c:pt>
                <c:pt idx="21">
                  <c:v>1.7026056851963331E-2</c:v>
                </c:pt>
                <c:pt idx="22">
                  <c:v>1.7026056851963331E-2</c:v>
                </c:pt>
                <c:pt idx="23">
                  <c:v>1.7026056851963331E-2</c:v>
                </c:pt>
                <c:pt idx="24">
                  <c:v>1.7026056851963331E-2</c:v>
                </c:pt>
                <c:pt idx="25">
                  <c:v>1.7026056851963331E-2</c:v>
                </c:pt>
                <c:pt idx="26">
                  <c:v>1.7026056851963331E-2</c:v>
                </c:pt>
                <c:pt idx="27">
                  <c:v>1.7026056851963331E-2</c:v>
                </c:pt>
                <c:pt idx="28">
                  <c:v>1.7026056851963331E-2</c:v>
                </c:pt>
                <c:pt idx="29">
                  <c:v>1.7026056851963331E-2</c:v>
                </c:pt>
                <c:pt idx="30">
                  <c:v>1.7026056851963331E-2</c:v>
                </c:pt>
                <c:pt idx="31">
                  <c:v>1.7026056851963331E-2</c:v>
                </c:pt>
                <c:pt idx="32">
                  <c:v>1.7026056851963331E-2</c:v>
                </c:pt>
                <c:pt idx="33">
                  <c:v>1.7026056851963331E-2</c:v>
                </c:pt>
                <c:pt idx="34">
                  <c:v>1.7026056851963331E-2</c:v>
                </c:pt>
                <c:pt idx="35">
                  <c:v>1.7026056851963331E-2</c:v>
                </c:pt>
                <c:pt idx="36">
                  <c:v>1.7026056851963331E-2</c:v>
                </c:pt>
                <c:pt idx="37">
                  <c:v>1.8430178248296299E-2</c:v>
                </c:pt>
                <c:pt idx="38">
                  <c:v>1.9834299644629266E-2</c:v>
                </c:pt>
                <c:pt idx="39">
                  <c:v>2.1238421040962234E-2</c:v>
                </c:pt>
                <c:pt idx="40">
                  <c:v>2.2642542437295202E-2</c:v>
                </c:pt>
                <c:pt idx="41">
                  <c:v>2.4046663833628169E-2</c:v>
                </c:pt>
                <c:pt idx="42">
                  <c:v>2.5450785229961137E-2</c:v>
                </c:pt>
                <c:pt idx="43">
                  <c:v>2.6854906626294105E-2</c:v>
                </c:pt>
                <c:pt idx="44">
                  <c:v>2.8259028022627072E-2</c:v>
                </c:pt>
                <c:pt idx="45">
                  <c:v>2.966314941896004E-2</c:v>
                </c:pt>
                <c:pt idx="46">
                  <c:v>3.1330724397343121E-2</c:v>
                </c:pt>
                <c:pt idx="47">
                  <c:v>3.2998299375726202E-2</c:v>
                </c:pt>
                <c:pt idx="48">
                  <c:v>3.440242077205917E-2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CVX!$W$9:$W$57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-6.2408506048231942E-3</c:v>
                </c:pt>
                <c:pt idx="4">
                  <c:v>-3.8373771980934508E-3</c:v>
                </c:pt>
                <c:pt idx="5">
                  <c:v>3.0463725118610304E-3</c:v>
                </c:pt>
                <c:pt idx="6">
                  <c:v>1.2878912072469426E-2</c:v>
                </c:pt>
                <c:pt idx="7">
                  <c:v>1.2878912072469426E-2</c:v>
                </c:pt>
                <c:pt idx="8">
                  <c:v>1.2878912072469426E-2</c:v>
                </c:pt>
                <c:pt idx="9">
                  <c:v>1.2878912072469426E-2</c:v>
                </c:pt>
                <c:pt idx="10">
                  <c:v>1.2878912072469426E-2</c:v>
                </c:pt>
                <c:pt idx="11">
                  <c:v>1.2878912072469426E-2</c:v>
                </c:pt>
                <c:pt idx="12">
                  <c:v>1.2878912072469426E-2</c:v>
                </c:pt>
                <c:pt idx="13">
                  <c:v>1.2878912072469426E-2</c:v>
                </c:pt>
                <c:pt idx="14">
                  <c:v>1.2878912072469426E-2</c:v>
                </c:pt>
                <c:pt idx="15">
                  <c:v>1.500791380721166E-2</c:v>
                </c:pt>
                <c:pt idx="16">
                  <c:v>-1.0013724401931521E-2</c:v>
                </c:pt>
                <c:pt idx="17">
                  <c:v>-3.8802404216231913E-3</c:v>
                </c:pt>
                <c:pt idx="18">
                  <c:v>-4.5219344939741845E-3</c:v>
                </c:pt>
                <c:pt idx="19">
                  <c:v>1.3055720213466201E-2</c:v>
                </c:pt>
                <c:pt idx="20">
                  <c:v>1.1872568296760051E-2</c:v>
                </c:pt>
                <c:pt idx="21">
                  <c:v>7.0553843750985213E-3</c:v>
                </c:pt>
                <c:pt idx="22">
                  <c:v>7.0553843750985213E-3</c:v>
                </c:pt>
                <c:pt idx="23">
                  <c:v>7.0553843750985213E-3</c:v>
                </c:pt>
                <c:pt idx="24">
                  <c:v>7.0553843750985213E-3</c:v>
                </c:pt>
                <c:pt idx="25">
                  <c:v>7.0553843750985213E-3</c:v>
                </c:pt>
                <c:pt idx="26">
                  <c:v>7.0553843750985213E-3</c:v>
                </c:pt>
                <c:pt idx="27">
                  <c:v>7.0553843750985213E-3</c:v>
                </c:pt>
                <c:pt idx="28">
                  <c:v>7.0553843750985213E-3</c:v>
                </c:pt>
                <c:pt idx="29">
                  <c:v>7.0553843750985213E-3</c:v>
                </c:pt>
                <c:pt idx="30">
                  <c:v>7.0553843750985213E-3</c:v>
                </c:pt>
                <c:pt idx="31">
                  <c:v>7.0553843750985213E-3</c:v>
                </c:pt>
                <c:pt idx="32">
                  <c:v>7.0553843750985213E-3</c:v>
                </c:pt>
                <c:pt idx="33">
                  <c:v>7.0553843750985213E-3</c:v>
                </c:pt>
                <c:pt idx="34">
                  <c:v>7.0553843750985213E-3</c:v>
                </c:pt>
                <c:pt idx="35">
                  <c:v>7.0553843750985213E-3</c:v>
                </c:pt>
                <c:pt idx="36">
                  <c:v>7.0553843750985213E-3</c:v>
                </c:pt>
                <c:pt idx="37">
                  <c:v>-1.2349331597051889E-3</c:v>
                </c:pt>
                <c:pt idx="38">
                  <c:v>3.4969280390330492E-3</c:v>
                </c:pt>
                <c:pt idx="39">
                  <c:v>-5.8437313016263849E-3</c:v>
                </c:pt>
                <c:pt idx="40">
                  <c:v>-1.4004732807053744E-2</c:v>
                </c:pt>
                <c:pt idx="41">
                  <c:v>-2.1194379715505619E-2</c:v>
                </c:pt>
                <c:pt idx="42">
                  <c:v>-2.4815235846822024E-2</c:v>
                </c:pt>
                <c:pt idx="43">
                  <c:v>-3.4263673220640986E-2</c:v>
                </c:pt>
                <c:pt idx="44">
                  <c:v>-2.1382538376355984E-2</c:v>
                </c:pt>
                <c:pt idx="45">
                  <c:v>-1.5587303347379818E-2</c:v>
                </c:pt>
                <c:pt idx="46">
                  <c:v>-1.750791794405071E-2</c:v>
                </c:pt>
                <c:pt idx="47">
                  <c:v>-2.2158334877982706E-2</c:v>
                </c:pt>
                <c:pt idx="48">
                  <c:v>-1.6841756820950349E-2</c:v>
                </c:pt>
              </c:numCache>
            </c:numRef>
          </c:val>
        </c:ser>
        <c:marker val="1"/>
        <c:axId val="103393920"/>
        <c:axId val="103399808"/>
      </c:lineChart>
      <c:catAx>
        <c:axId val="103393920"/>
        <c:scaling>
          <c:orientation val="minMax"/>
        </c:scaling>
        <c:axPos val="b"/>
        <c:tickLblPos val="nextTo"/>
        <c:crossAx val="103399808"/>
        <c:crosses val="autoZero"/>
        <c:auto val="1"/>
        <c:lblAlgn val="ctr"/>
        <c:lblOffset val="100"/>
      </c:catAx>
      <c:valAx>
        <c:axId val="103399808"/>
        <c:scaling>
          <c:orientation val="minMax"/>
        </c:scaling>
        <c:axPos val="l"/>
        <c:majorGridlines/>
        <c:numFmt formatCode="0.00%" sourceLinked="1"/>
        <c:tickLblPos val="nextTo"/>
        <c:crossAx val="103393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CVX!$F$8:$F$57</c:f>
              <c:numCache>
                <c:formatCode>General</c:formatCode>
                <c:ptCount val="50"/>
                <c:pt idx="0">
                  <c:v>0.92348960850652473</c:v>
                </c:pt>
                <c:pt idx="1">
                  <c:v>0.91045593684549675</c:v>
                </c:pt>
                <c:pt idx="2">
                  <c:v>0.90697599484452973</c:v>
                </c:pt>
                <c:pt idx="3">
                  <c:v>0.91857580151441898</c:v>
                </c:pt>
                <c:pt idx="4">
                  <c:v>0.9251006927662313</c:v>
                </c:pt>
                <c:pt idx="5">
                  <c:v>0.92920895762848366</c:v>
                </c:pt>
                <c:pt idx="6">
                  <c:v>0.93159336233284973</c:v>
                </c:pt>
                <c:pt idx="7">
                  <c:v>0.94501369421620751</c:v>
                </c:pt>
                <c:pt idx="8">
                  <c:v>0.96379893668438854</c:v>
                </c:pt>
                <c:pt idx="9">
                  <c:v>0.98293861768970514</c:v>
                </c:pt>
                <c:pt idx="10">
                  <c:v>0.98922184630256149</c:v>
                </c:pt>
                <c:pt idx="11">
                  <c:v>0.9841308200418879</c:v>
                </c:pt>
                <c:pt idx="12">
                  <c:v>0.97196713388110179</c:v>
                </c:pt>
                <c:pt idx="13">
                  <c:v>0.96566779442564832</c:v>
                </c:pt>
                <c:pt idx="14">
                  <c:v>0.94665700016110832</c:v>
                </c:pt>
                <c:pt idx="15">
                  <c:v>0.91975189302400484</c:v>
                </c:pt>
                <c:pt idx="16">
                  <c:v>0.89672949895279497</c:v>
                </c:pt>
                <c:pt idx="17">
                  <c:v>0.8766714999194456</c:v>
                </c:pt>
                <c:pt idx="18">
                  <c:v>0.86115675849846918</c:v>
                </c:pt>
                <c:pt idx="19">
                  <c:v>0.85029805058804586</c:v>
                </c:pt>
                <c:pt idx="20">
                  <c:v>0.86404059932334443</c:v>
                </c:pt>
                <c:pt idx="21">
                  <c:v>0.87704204929917817</c:v>
                </c:pt>
                <c:pt idx="22">
                  <c:v>0.88371193813436444</c:v>
                </c:pt>
                <c:pt idx="23">
                  <c:v>0.88147253101337197</c:v>
                </c:pt>
                <c:pt idx="24">
                  <c:v>0.87870146608667621</c:v>
                </c:pt>
                <c:pt idx="25">
                  <c:v>0.87807314322539065</c:v>
                </c:pt>
                <c:pt idx="26">
                  <c:v>0.87734815530852239</c:v>
                </c:pt>
                <c:pt idx="27">
                  <c:v>0.88608023199613295</c:v>
                </c:pt>
                <c:pt idx="28">
                  <c:v>0.89494119542452044</c:v>
                </c:pt>
                <c:pt idx="29">
                  <c:v>0.90259384565812795</c:v>
                </c:pt>
                <c:pt idx="30">
                  <c:v>0.90078943128725641</c:v>
                </c:pt>
                <c:pt idx="31">
                  <c:v>0.90115998066698877</c:v>
                </c:pt>
                <c:pt idx="32">
                  <c:v>0.9038827130658933</c:v>
                </c:pt>
                <c:pt idx="33">
                  <c:v>0.91193813436442706</c:v>
                </c:pt>
                <c:pt idx="34">
                  <c:v>0.91696471725471229</c:v>
                </c:pt>
                <c:pt idx="35">
                  <c:v>0.92294183985822431</c:v>
                </c:pt>
                <c:pt idx="36">
                  <c:v>0.91875302078298648</c:v>
                </c:pt>
                <c:pt idx="37">
                  <c:v>0.91137425487352974</c:v>
                </c:pt>
                <c:pt idx="38">
                  <c:v>0.89908168197196692</c:v>
                </c:pt>
                <c:pt idx="39">
                  <c:v>0.89669727726760073</c:v>
                </c:pt>
                <c:pt idx="40">
                  <c:v>0.88968906073787646</c:v>
                </c:pt>
                <c:pt idx="41">
                  <c:v>0.87994200096665054</c:v>
                </c:pt>
                <c:pt idx="42">
                  <c:v>0.86320283550829713</c:v>
                </c:pt>
                <c:pt idx="43">
                  <c:v>0.8502497180602544</c:v>
                </c:pt>
                <c:pt idx="44">
                  <c:v>0.83734493314000313</c:v>
                </c:pt>
                <c:pt idx="45">
                  <c:v>0.83526663444498117</c:v>
                </c:pt>
                <c:pt idx="46">
                  <c:v>0.84327372321572402</c:v>
                </c:pt>
                <c:pt idx="47">
                  <c:v>0.85439020460770088</c:v>
                </c:pt>
                <c:pt idx="48">
                  <c:v>0.85352021910745923</c:v>
                </c:pt>
                <c:pt idx="49">
                  <c:v>0.85181246979216985</c:v>
                </c:pt>
              </c:numCache>
            </c:numRef>
          </c:val>
        </c:ser>
        <c:marker val="1"/>
        <c:axId val="103437824"/>
        <c:axId val="1034393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CVX!$G$8:$G$57</c:f>
              <c:numCache>
                <c:formatCode>General</c:formatCode>
                <c:ptCount val="50"/>
                <c:pt idx="0">
                  <c:v>9.9118554708935616E-2</c:v>
                </c:pt>
                <c:pt idx="1">
                  <c:v>9.8505929894041611E-2</c:v>
                </c:pt>
                <c:pt idx="2">
                  <c:v>0.10099941379846632</c:v>
                </c:pt>
                <c:pt idx="3">
                  <c:v>0.10240594378186856</c:v>
                </c:pt>
                <c:pt idx="4">
                  <c:v>0.10598638160731573</c:v>
                </c:pt>
                <c:pt idx="5">
                  <c:v>0.10695287033294897</c:v>
                </c:pt>
                <c:pt idx="6">
                  <c:v>0.10412501748981949</c:v>
                </c:pt>
                <c:pt idx="7">
                  <c:v>0.10110115383395048</c:v>
                </c:pt>
                <c:pt idx="8">
                  <c:v>9.954931660968494E-2</c:v>
                </c:pt>
                <c:pt idx="9">
                  <c:v>9.9303517677331171E-2</c:v>
                </c:pt>
                <c:pt idx="10">
                  <c:v>9.8829875160399192E-2</c:v>
                </c:pt>
                <c:pt idx="11">
                  <c:v>9.7964543909719759E-2</c:v>
                </c:pt>
                <c:pt idx="12">
                  <c:v>9.7310827771700789E-2</c:v>
                </c:pt>
                <c:pt idx="13">
                  <c:v>9.7106099356738751E-2</c:v>
                </c:pt>
                <c:pt idx="14">
                  <c:v>0.10467541235662896</c:v>
                </c:pt>
                <c:pt idx="15">
                  <c:v>0.11624054964586041</c:v>
                </c:pt>
                <c:pt idx="16">
                  <c:v>0.12907254803133553</c:v>
                </c:pt>
                <c:pt idx="17">
                  <c:v>0.14452856549150683</c:v>
                </c:pt>
                <c:pt idx="18">
                  <c:v>0.15604222939673257</c:v>
                </c:pt>
                <c:pt idx="19">
                  <c:v>0.16419272974860954</c:v>
                </c:pt>
                <c:pt idx="20">
                  <c:v>0.1656718509352437</c:v>
                </c:pt>
                <c:pt idx="21">
                  <c:v>0.15979670718063069</c:v>
                </c:pt>
                <c:pt idx="22">
                  <c:v>0.14881858284868976</c:v>
                </c:pt>
                <c:pt idx="23">
                  <c:v>0.13069780868816211</c:v>
                </c:pt>
                <c:pt idx="24">
                  <c:v>0.11548569683862089</c:v>
                </c:pt>
                <c:pt idx="25">
                  <c:v>0.1055576794741559</c:v>
                </c:pt>
                <c:pt idx="26">
                  <c:v>9.9443311398889067E-2</c:v>
                </c:pt>
                <c:pt idx="27">
                  <c:v>9.8506179562840343E-2</c:v>
                </c:pt>
                <c:pt idx="28">
                  <c:v>9.6544198919454247E-2</c:v>
                </c:pt>
                <c:pt idx="29">
                  <c:v>9.2189018005801676E-2</c:v>
                </c:pt>
                <c:pt idx="30">
                  <c:v>8.7513803303638352E-2</c:v>
                </c:pt>
                <c:pt idx="31">
                  <c:v>7.9108932057317699E-2</c:v>
                </c:pt>
                <c:pt idx="32">
                  <c:v>7.1065706065963546E-2</c:v>
                </c:pt>
                <c:pt idx="33">
                  <c:v>6.0879988889738473E-2</c:v>
                </c:pt>
                <c:pt idx="34">
                  <c:v>5.0521084790124779E-2</c:v>
                </c:pt>
                <c:pt idx="35">
                  <c:v>4.5763271327046877E-2</c:v>
                </c:pt>
                <c:pt idx="36">
                  <c:v>4.7258350511066839E-2</c:v>
                </c:pt>
                <c:pt idx="37">
                  <c:v>5.1578161678232072E-2</c:v>
                </c:pt>
                <c:pt idx="38">
                  <c:v>5.9753545687049534E-2</c:v>
                </c:pt>
                <c:pt idx="39">
                  <c:v>6.9390324397791067E-2</c:v>
                </c:pt>
                <c:pt idx="40">
                  <c:v>7.9242171972908865E-2</c:v>
                </c:pt>
                <c:pt idx="41">
                  <c:v>9.2237432947022885E-2</c:v>
                </c:pt>
                <c:pt idx="42">
                  <c:v>0.11501706850339681</c:v>
                </c:pt>
                <c:pt idx="43">
                  <c:v>0.13586405950023586</c:v>
                </c:pt>
                <c:pt idx="44">
                  <c:v>0.14930021476718125</c:v>
                </c:pt>
                <c:pt idx="45">
                  <c:v>0.15780033466021895</c:v>
                </c:pt>
                <c:pt idx="46">
                  <c:v>0.16552342283439625</c:v>
                </c:pt>
                <c:pt idx="47">
                  <c:v>0.1658950964527785</c:v>
                </c:pt>
                <c:pt idx="48">
                  <c:v>0.16187326499690255</c:v>
                </c:pt>
                <c:pt idx="49">
                  <c:v>0.16343729438083959</c:v>
                </c:pt>
              </c:numCache>
            </c:numRef>
          </c:val>
        </c:ser>
        <c:marker val="1"/>
        <c:axId val="103446784"/>
        <c:axId val="103445248"/>
      </c:lineChart>
      <c:catAx>
        <c:axId val="103437824"/>
        <c:scaling>
          <c:orientation val="minMax"/>
        </c:scaling>
        <c:axPos val="b"/>
        <c:tickLblPos val="nextTo"/>
        <c:crossAx val="103439360"/>
        <c:crosses val="autoZero"/>
        <c:auto val="1"/>
        <c:lblAlgn val="ctr"/>
        <c:lblOffset val="100"/>
      </c:catAx>
      <c:valAx>
        <c:axId val="103439360"/>
        <c:scaling>
          <c:orientation val="minMax"/>
        </c:scaling>
        <c:axPos val="l"/>
        <c:majorGridlines/>
        <c:numFmt formatCode="General" sourceLinked="1"/>
        <c:tickLblPos val="nextTo"/>
        <c:crossAx val="103437824"/>
        <c:crosses val="autoZero"/>
        <c:crossBetween val="between"/>
      </c:valAx>
      <c:valAx>
        <c:axId val="103445248"/>
        <c:scaling>
          <c:orientation val="minMax"/>
        </c:scaling>
        <c:axPos val="r"/>
        <c:numFmt formatCode="General" sourceLinked="1"/>
        <c:tickLblPos val="nextTo"/>
        <c:crossAx val="103446784"/>
        <c:crosses val="max"/>
        <c:crossBetween val="between"/>
      </c:valAx>
      <c:catAx>
        <c:axId val="103446784"/>
        <c:scaling>
          <c:orientation val="minMax"/>
        </c:scaling>
        <c:delete val="1"/>
        <c:axPos val="b"/>
        <c:tickLblPos val="none"/>
        <c:crossAx val="10344524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pm!$O$8:$O$57</c:f>
              <c:numCache>
                <c:formatCode>General</c:formatCode>
                <c:ptCount val="50"/>
                <c:pt idx="0">
                  <c:v>0.31428571428571428</c:v>
                </c:pt>
                <c:pt idx="1">
                  <c:v>0.34285714285714286</c:v>
                </c:pt>
                <c:pt idx="2">
                  <c:v>0.37142857142857144</c:v>
                </c:pt>
                <c:pt idx="3">
                  <c:v>0.4</c:v>
                </c:pt>
                <c:pt idx="4">
                  <c:v>0.42857142857142855</c:v>
                </c:pt>
                <c:pt idx="5">
                  <c:v>0.45714285714285713</c:v>
                </c:pt>
                <c:pt idx="6">
                  <c:v>0.48571428571428571</c:v>
                </c:pt>
                <c:pt idx="7">
                  <c:v>0.45714285714285713</c:v>
                </c:pt>
                <c:pt idx="8">
                  <c:v>0.42857142857142855</c:v>
                </c:pt>
                <c:pt idx="9">
                  <c:v>0.4</c:v>
                </c:pt>
                <c:pt idx="10">
                  <c:v>0.37142857142857144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0.34285714285714286</c:v>
                </c:pt>
                <c:pt idx="14">
                  <c:v>0.37142857142857144</c:v>
                </c:pt>
                <c:pt idx="15">
                  <c:v>0.4</c:v>
                </c:pt>
                <c:pt idx="16">
                  <c:v>0.42857142857142855</c:v>
                </c:pt>
                <c:pt idx="17">
                  <c:v>0.45714285714285713</c:v>
                </c:pt>
                <c:pt idx="18">
                  <c:v>0.42857142857142855</c:v>
                </c:pt>
                <c:pt idx="19">
                  <c:v>0.45714285714285713</c:v>
                </c:pt>
                <c:pt idx="20">
                  <c:v>0.48571428571428571</c:v>
                </c:pt>
                <c:pt idx="21">
                  <c:v>0.51428571428571423</c:v>
                </c:pt>
                <c:pt idx="22">
                  <c:v>0.48571428571428571</c:v>
                </c:pt>
                <c:pt idx="23">
                  <c:v>0.45714285714285713</c:v>
                </c:pt>
                <c:pt idx="24">
                  <c:v>0.42857142857142855</c:v>
                </c:pt>
                <c:pt idx="25">
                  <c:v>0.4</c:v>
                </c:pt>
                <c:pt idx="26">
                  <c:v>0.42857142857142855</c:v>
                </c:pt>
                <c:pt idx="27">
                  <c:v>0.45714285714285713</c:v>
                </c:pt>
                <c:pt idx="28">
                  <c:v>0.48571428571428571</c:v>
                </c:pt>
                <c:pt idx="29">
                  <c:v>0.45714285714285713</c:v>
                </c:pt>
                <c:pt idx="30">
                  <c:v>0.42857142857142855</c:v>
                </c:pt>
                <c:pt idx="31">
                  <c:v>0.45714285714285713</c:v>
                </c:pt>
                <c:pt idx="32">
                  <c:v>0.48571428571428571</c:v>
                </c:pt>
                <c:pt idx="33">
                  <c:v>0.51428571428571423</c:v>
                </c:pt>
                <c:pt idx="34">
                  <c:v>0.48571428571428571</c:v>
                </c:pt>
                <c:pt idx="35">
                  <c:v>0.45714285714285713</c:v>
                </c:pt>
                <c:pt idx="36">
                  <c:v>0.42857142857142855</c:v>
                </c:pt>
                <c:pt idx="37">
                  <c:v>0.45714285714285713</c:v>
                </c:pt>
                <c:pt idx="38">
                  <c:v>0.48571428571428571</c:v>
                </c:pt>
                <c:pt idx="39">
                  <c:v>0.51428571428571423</c:v>
                </c:pt>
                <c:pt idx="40">
                  <c:v>0.54285714285714282</c:v>
                </c:pt>
                <c:pt idx="41">
                  <c:v>0.5714285714285714</c:v>
                </c:pt>
                <c:pt idx="42">
                  <c:v>0.6</c:v>
                </c:pt>
                <c:pt idx="43">
                  <c:v>0.62857142857142856</c:v>
                </c:pt>
                <c:pt idx="44">
                  <c:v>0.65714285714285714</c:v>
                </c:pt>
                <c:pt idx="45">
                  <c:v>0.62857142857142856</c:v>
                </c:pt>
                <c:pt idx="46">
                  <c:v>0.65714285714285714</c:v>
                </c:pt>
                <c:pt idx="47">
                  <c:v>0.62857142857142856</c:v>
                </c:pt>
                <c:pt idx="48">
                  <c:v>0.6</c:v>
                </c:pt>
                <c:pt idx="49">
                  <c:v>0.62857142857142856</c:v>
                </c:pt>
              </c:numCache>
            </c:numRef>
          </c:xVal>
          <c:yVal>
            <c:numRef>
              <c:f>pm!$N$8:$N$57</c:f>
              <c:numCache>
                <c:formatCode>General</c:formatCode>
                <c:ptCount val="50"/>
                <c:pt idx="0">
                  <c:v>0.96815286624203822</c:v>
                </c:pt>
                <c:pt idx="1">
                  <c:v>0.96178343949044587</c:v>
                </c:pt>
                <c:pt idx="2">
                  <c:v>0.95541401273885351</c:v>
                </c:pt>
                <c:pt idx="3">
                  <c:v>0.94904458598726116</c:v>
                </c:pt>
                <c:pt idx="4">
                  <c:v>0.9426751592356688</c:v>
                </c:pt>
                <c:pt idx="5">
                  <c:v>0.94904458598726116</c:v>
                </c:pt>
                <c:pt idx="6">
                  <c:v>0.95541401273885351</c:v>
                </c:pt>
                <c:pt idx="7">
                  <c:v>0.96178343949044587</c:v>
                </c:pt>
                <c:pt idx="8">
                  <c:v>0.96815286624203822</c:v>
                </c:pt>
                <c:pt idx="9">
                  <c:v>0.97452229299363058</c:v>
                </c:pt>
                <c:pt idx="10">
                  <c:v>0.96815286624203822</c:v>
                </c:pt>
                <c:pt idx="11">
                  <c:v>0.96178343949044587</c:v>
                </c:pt>
                <c:pt idx="12">
                  <c:v>0.95541401273885351</c:v>
                </c:pt>
                <c:pt idx="13">
                  <c:v>0.94904458598726116</c:v>
                </c:pt>
                <c:pt idx="14">
                  <c:v>0.9426751592356688</c:v>
                </c:pt>
                <c:pt idx="15">
                  <c:v>0.93630573248407645</c:v>
                </c:pt>
                <c:pt idx="16">
                  <c:v>0.92993630573248409</c:v>
                </c:pt>
                <c:pt idx="17">
                  <c:v>0.92356687898089174</c:v>
                </c:pt>
                <c:pt idx="18">
                  <c:v>0.91719745222929938</c:v>
                </c:pt>
                <c:pt idx="19">
                  <c:v>0.92356687898089174</c:v>
                </c:pt>
                <c:pt idx="20">
                  <c:v>0.92993630573248409</c:v>
                </c:pt>
                <c:pt idx="21">
                  <c:v>0.93630573248407645</c:v>
                </c:pt>
                <c:pt idx="22">
                  <c:v>0.9426751592356688</c:v>
                </c:pt>
                <c:pt idx="23">
                  <c:v>0.94904458598726116</c:v>
                </c:pt>
                <c:pt idx="24">
                  <c:v>0.95541401273885351</c:v>
                </c:pt>
                <c:pt idx="25">
                  <c:v>0.96178343949044587</c:v>
                </c:pt>
                <c:pt idx="26">
                  <c:v>0.96815286624203822</c:v>
                </c:pt>
                <c:pt idx="27">
                  <c:v>0.97452229299363058</c:v>
                </c:pt>
                <c:pt idx="28">
                  <c:v>0.98089171974522293</c:v>
                </c:pt>
                <c:pt idx="29">
                  <c:v>0.98726114649681529</c:v>
                </c:pt>
                <c:pt idx="30">
                  <c:v>0.98089171974522293</c:v>
                </c:pt>
                <c:pt idx="31">
                  <c:v>0.98726114649681529</c:v>
                </c:pt>
                <c:pt idx="32">
                  <c:v>0.98089171974522293</c:v>
                </c:pt>
                <c:pt idx="33">
                  <c:v>0.97452229299363058</c:v>
                </c:pt>
                <c:pt idx="34">
                  <c:v>0.98089171974522293</c:v>
                </c:pt>
                <c:pt idx="35">
                  <c:v>0.98726114649681529</c:v>
                </c:pt>
                <c:pt idx="36">
                  <c:v>0.99363057324840764</c:v>
                </c:pt>
                <c:pt idx="37">
                  <c:v>1</c:v>
                </c:pt>
                <c:pt idx="38">
                  <c:v>0.99363057324840764</c:v>
                </c:pt>
                <c:pt idx="39">
                  <c:v>0.98726114649681529</c:v>
                </c:pt>
                <c:pt idx="40">
                  <c:v>0.98089171974522293</c:v>
                </c:pt>
                <c:pt idx="41">
                  <c:v>0.97452229299363058</c:v>
                </c:pt>
                <c:pt idx="42">
                  <c:v>0.96815286624203822</c:v>
                </c:pt>
                <c:pt idx="43">
                  <c:v>0.96178343949044587</c:v>
                </c:pt>
                <c:pt idx="44">
                  <c:v>0.95541401273885351</c:v>
                </c:pt>
                <c:pt idx="45">
                  <c:v>0.94904458598726116</c:v>
                </c:pt>
                <c:pt idx="46">
                  <c:v>0.95541401273885351</c:v>
                </c:pt>
                <c:pt idx="47">
                  <c:v>0.96178343949044587</c:v>
                </c:pt>
                <c:pt idx="48">
                  <c:v>0.96815286624203822</c:v>
                </c:pt>
                <c:pt idx="49">
                  <c:v>0.97452229299363058</c:v>
                </c:pt>
              </c:numCache>
            </c:numRef>
          </c:yVal>
        </c:ser>
        <c:axId val="103483264"/>
        <c:axId val="103484800"/>
      </c:scatterChart>
      <c:valAx>
        <c:axId val="103483264"/>
        <c:scaling>
          <c:orientation val="minMax"/>
        </c:scaling>
        <c:axPos val="b"/>
        <c:numFmt formatCode="General" sourceLinked="1"/>
        <c:tickLblPos val="nextTo"/>
        <c:crossAx val="103484800"/>
        <c:crosses val="autoZero"/>
        <c:crossBetween val="midCat"/>
      </c:valAx>
      <c:valAx>
        <c:axId val="103484800"/>
        <c:scaling>
          <c:orientation val="minMax"/>
        </c:scaling>
        <c:axPos val="l"/>
        <c:majorGridlines/>
        <c:numFmt formatCode="General" sourceLinked="1"/>
        <c:tickLblPos val="nextTo"/>
        <c:crossAx val="10348326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pm!$B$8:$B$57</c:f>
              <c:numCache>
                <c:formatCode>General</c:formatCode>
                <c:ptCount val="50"/>
                <c:pt idx="0">
                  <c:v>85.41</c:v>
                </c:pt>
                <c:pt idx="1">
                  <c:v>85.95</c:v>
                </c:pt>
                <c:pt idx="2">
                  <c:v>84.59</c:v>
                </c:pt>
                <c:pt idx="3">
                  <c:v>84.7</c:v>
                </c:pt>
                <c:pt idx="4">
                  <c:v>84.55</c:v>
                </c:pt>
                <c:pt idx="5">
                  <c:v>86.02</c:v>
                </c:pt>
                <c:pt idx="6">
                  <c:v>85.57</c:v>
                </c:pt>
                <c:pt idx="7">
                  <c:v>85.38</c:v>
                </c:pt>
                <c:pt idx="8">
                  <c:v>85.08</c:v>
                </c:pt>
                <c:pt idx="9">
                  <c:v>85.54</c:v>
                </c:pt>
                <c:pt idx="10">
                  <c:v>84.85</c:v>
                </c:pt>
                <c:pt idx="11">
                  <c:v>84.48</c:v>
                </c:pt>
                <c:pt idx="12">
                  <c:v>84.65</c:v>
                </c:pt>
                <c:pt idx="13">
                  <c:v>83.19</c:v>
                </c:pt>
                <c:pt idx="14">
                  <c:v>82.01</c:v>
                </c:pt>
                <c:pt idx="15">
                  <c:v>81.900000000000006</c:v>
                </c:pt>
                <c:pt idx="16">
                  <c:v>82.13</c:v>
                </c:pt>
                <c:pt idx="17">
                  <c:v>81.58</c:v>
                </c:pt>
                <c:pt idx="18">
                  <c:v>83.48</c:v>
                </c:pt>
                <c:pt idx="19">
                  <c:v>82.71</c:v>
                </c:pt>
                <c:pt idx="20">
                  <c:v>83.84</c:v>
                </c:pt>
                <c:pt idx="21">
                  <c:v>84.35</c:v>
                </c:pt>
                <c:pt idx="22">
                  <c:v>84.18</c:v>
                </c:pt>
                <c:pt idx="23">
                  <c:v>84.47</c:v>
                </c:pt>
                <c:pt idx="24">
                  <c:v>84.93</c:v>
                </c:pt>
                <c:pt idx="25">
                  <c:v>84.5</c:v>
                </c:pt>
                <c:pt idx="26">
                  <c:v>84.99</c:v>
                </c:pt>
                <c:pt idx="27">
                  <c:v>85.38</c:v>
                </c:pt>
                <c:pt idx="28">
                  <c:v>85.09</c:v>
                </c:pt>
                <c:pt idx="29">
                  <c:v>85.15</c:v>
                </c:pt>
                <c:pt idx="30">
                  <c:v>84.34</c:v>
                </c:pt>
                <c:pt idx="31">
                  <c:v>85.19</c:v>
                </c:pt>
                <c:pt idx="32">
                  <c:v>85.26</c:v>
                </c:pt>
                <c:pt idx="33">
                  <c:v>85.25</c:v>
                </c:pt>
                <c:pt idx="34">
                  <c:v>85.26</c:v>
                </c:pt>
                <c:pt idx="35">
                  <c:v>85.58</c:v>
                </c:pt>
                <c:pt idx="36">
                  <c:v>85.49</c:v>
                </c:pt>
                <c:pt idx="37">
                  <c:v>85.4</c:v>
                </c:pt>
                <c:pt idx="38">
                  <c:v>84.99</c:v>
                </c:pt>
                <c:pt idx="39">
                  <c:v>85.45</c:v>
                </c:pt>
                <c:pt idx="40">
                  <c:v>84</c:v>
                </c:pt>
                <c:pt idx="41">
                  <c:v>83.83</c:v>
                </c:pt>
                <c:pt idx="42">
                  <c:v>84.19</c:v>
                </c:pt>
                <c:pt idx="43">
                  <c:v>84.5</c:v>
                </c:pt>
                <c:pt idx="44">
                  <c:v>84.02</c:v>
                </c:pt>
                <c:pt idx="45">
                  <c:v>84.2</c:v>
                </c:pt>
                <c:pt idx="46">
                  <c:v>84.82</c:v>
                </c:pt>
                <c:pt idx="47">
                  <c:v>84.9</c:v>
                </c:pt>
                <c:pt idx="48">
                  <c:v>84.72</c:v>
                </c:pt>
                <c:pt idx="49">
                  <c:v>85.55</c:v>
                </c:pt>
              </c:numCache>
            </c:numRef>
          </c:val>
        </c:ser>
        <c:marker val="1"/>
        <c:axId val="103522688"/>
        <c:axId val="10352422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pm!$K$8:$K$57</c:f>
              <c:numCache>
                <c:formatCode>General</c:formatCode>
                <c:ptCount val="50"/>
                <c:pt idx="0">
                  <c:v>66.420000000000044</c:v>
                </c:pt>
                <c:pt idx="1">
                  <c:v>66.960000000000051</c:v>
                </c:pt>
                <c:pt idx="2">
                  <c:v>68.32000000000005</c:v>
                </c:pt>
                <c:pt idx="3">
                  <c:v>68.210000000000051</c:v>
                </c:pt>
                <c:pt idx="4">
                  <c:v>68.360000000000056</c:v>
                </c:pt>
                <c:pt idx="5">
                  <c:v>66.890000000000057</c:v>
                </c:pt>
                <c:pt idx="6">
                  <c:v>66.440000000000055</c:v>
                </c:pt>
                <c:pt idx="7">
                  <c:v>66.250000000000057</c:v>
                </c:pt>
                <c:pt idx="8">
                  <c:v>65.95000000000006</c:v>
                </c:pt>
                <c:pt idx="9">
                  <c:v>66.410000000000068</c:v>
                </c:pt>
                <c:pt idx="10">
                  <c:v>65.720000000000056</c:v>
                </c:pt>
                <c:pt idx="11">
                  <c:v>65.350000000000065</c:v>
                </c:pt>
                <c:pt idx="12">
                  <c:v>65.520000000000067</c:v>
                </c:pt>
                <c:pt idx="13">
                  <c:v>66.980000000000075</c:v>
                </c:pt>
                <c:pt idx="14">
                  <c:v>65.800000000000082</c:v>
                </c:pt>
                <c:pt idx="15">
                  <c:v>65.910000000000082</c:v>
                </c:pt>
                <c:pt idx="16">
                  <c:v>65.680000000000092</c:v>
                </c:pt>
                <c:pt idx="17">
                  <c:v>66.230000000000089</c:v>
                </c:pt>
                <c:pt idx="18">
                  <c:v>64.330000000000084</c:v>
                </c:pt>
                <c:pt idx="19">
                  <c:v>63.560000000000073</c:v>
                </c:pt>
                <c:pt idx="20">
                  <c:v>64.690000000000083</c:v>
                </c:pt>
                <c:pt idx="21">
                  <c:v>65.200000000000074</c:v>
                </c:pt>
                <c:pt idx="22">
                  <c:v>65.030000000000086</c:v>
                </c:pt>
                <c:pt idx="23">
                  <c:v>65.320000000000078</c:v>
                </c:pt>
                <c:pt idx="24">
                  <c:v>65.780000000000086</c:v>
                </c:pt>
                <c:pt idx="25">
                  <c:v>65.35000000000008</c:v>
                </c:pt>
                <c:pt idx="26">
                  <c:v>65.840000000000074</c:v>
                </c:pt>
                <c:pt idx="27">
                  <c:v>66.230000000000075</c:v>
                </c:pt>
                <c:pt idx="28">
                  <c:v>65.940000000000083</c:v>
                </c:pt>
                <c:pt idx="29">
                  <c:v>66.000000000000085</c:v>
                </c:pt>
                <c:pt idx="30">
                  <c:v>65.190000000000083</c:v>
                </c:pt>
                <c:pt idx="31">
                  <c:v>66.040000000000077</c:v>
                </c:pt>
                <c:pt idx="32">
                  <c:v>66.110000000000085</c:v>
                </c:pt>
                <c:pt idx="33">
                  <c:v>66.12000000000009</c:v>
                </c:pt>
                <c:pt idx="34">
                  <c:v>66.110000000000085</c:v>
                </c:pt>
                <c:pt idx="35">
                  <c:v>66.430000000000078</c:v>
                </c:pt>
                <c:pt idx="36">
                  <c:v>66.340000000000074</c:v>
                </c:pt>
                <c:pt idx="37">
                  <c:v>66.250000000000085</c:v>
                </c:pt>
                <c:pt idx="38">
                  <c:v>65.840000000000074</c:v>
                </c:pt>
                <c:pt idx="39">
                  <c:v>65.380000000000067</c:v>
                </c:pt>
                <c:pt idx="40">
                  <c:v>66.830000000000069</c:v>
                </c:pt>
                <c:pt idx="41">
                  <c:v>67.000000000000071</c:v>
                </c:pt>
                <c:pt idx="42">
                  <c:v>66.640000000000072</c:v>
                </c:pt>
                <c:pt idx="43">
                  <c:v>66.330000000000069</c:v>
                </c:pt>
                <c:pt idx="44">
                  <c:v>66.810000000000073</c:v>
                </c:pt>
                <c:pt idx="45">
                  <c:v>66.630000000000067</c:v>
                </c:pt>
                <c:pt idx="46">
                  <c:v>67.250000000000057</c:v>
                </c:pt>
                <c:pt idx="47">
                  <c:v>67.330000000000069</c:v>
                </c:pt>
                <c:pt idx="48">
                  <c:v>67.150000000000063</c:v>
                </c:pt>
                <c:pt idx="49">
                  <c:v>67.980000000000061</c:v>
                </c:pt>
              </c:numCache>
            </c:numRef>
          </c:val>
        </c:ser>
        <c:marker val="1"/>
        <c:axId val="103539840"/>
        <c:axId val="103525760"/>
      </c:lineChart>
      <c:catAx>
        <c:axId val="103522688"/>
        <c:scaling>
          <c:orientation val="minMax"/>
        </c:scaling>
        <c:axPos val="b"/>
        <c:tickLblPos val="nextTo"/>
        <c:crossAx val="103524224"/>
        <c:crosses val="autoZero"/>
        <c:auto val="1"/>
        <c:lblAlgn val="ctr"/>
        <c:lblOffset val="100"/>
      </c:catAx>
      <c:valAx>
        <c:axId val="103524224"/>
        <c:scaling>
          <c:orientation val="minMax"/>
        </c:scaling>
        <c:axPos val="l"/>
        <c:majorGridlines/>
        <c:numFmt formatCode="General" sourceLinked="1"/>
        <c:tickLblPos val="nextTo"/>
        <c:crossAx val="103522688"/>
        <c:crosses val="autoZero"/>
        <c:crossBetween val="between"/>
      </c:valAx>
      <c:valAx>
        <c:axId val="103525760"/>
        <c:scaling>
          <c:orientation val="minMax"/>
        </c:scaling>
        <c:axPos val="r"/>
        <c:numFmt formatCode="General" sourceLinked="1"/>
        <c:tickLblPos val="nextTo"/>
        <c:crossAx val="103539840"/>
        <c:crosses val="max"/>
        <c:crossBetween val="between"/>
      </c:valAx>
      <c:catAx>
        <c:axId val="103539840"/>
        <c:scaling>
          <c:orientation val="minMax"/>
        </c:scaling>
        <c:delete val="1"/>
        <c:axPos val="b"/>
        <c:tickLblPos val="none"/>
        <c:crossAx val="1035257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pm!$T$9:$T$57</c:f>
              <c:numCache>
                <c:formatCode>0.00%</c:formatCode>
                <c:ptCount val="49"/>
                <c:pt idx="0">
                  <c:v>1.0075531416966258E-3</c:v>
                </c:pt>
                <c:pt idx="1">
                  <c:v>9.8147973711751346E-4</c:v>
                </c:pt>
                <c:pt idx="2">
                  <c:v>9.8147973711751346E-4</c:v>
                </c:pt>
                <c:pt idx="3">
                  <c:v>9.8147973711751346E-4</c:v>
                </c:pt>
                <c:pt idx="4">
                  <c:v>9.8147973711751346E-4</c:v>
                </c:pt>
                <c:pt idx="5">
                  <c:v>1.0075531416966258E-3</c:v>
                </c:pt>
                <c:pt idx="6">
                  <c:v>1.0075531416966258E-3</c:v>
                </c:pt>
                <c:pt idx="7">
                  <c:v>8.4846244538069751E-4</c:v>
                </c:pt>
                <c:pt idx="8">
                  <c:v>8.4846244538069751E-4</c:v>
                </c:pt>
                <c:pt idx="9">
                  <c:v>8.4846244538069751E-4</c:v>
                </c:pt>
                <c:pt idx="10">
                  <c:v>1.8123886863629099E-3</c:v>
                </c:pt>
                <c:pt idx="11">
                  <c:v>1.8123886863629099E-3</c:v>
                </c:pt>
                <c:pt idx="12">
                  <c:v>9.8147973711751346E-4</c:v>
                </c:pt>
                <c:pt idx="13">
                  <c:v>1.8123886863629099E-3</c:v>
                </c:pt>
                <c:pt idx="14">
                  <c:v>9.8147973711751346E-4</c:v>
                </c:pt>
                <c:pt idx="15">
                  <c:v>9.8147973711751346E-4</c:v>
                </c:pt>
                <c:pt idx="16">
                  <c:v>9.8147973711751346E-4</c:v>
                </c:pt>
                <c:pt idx="17">
                  <c:v>9.8147973711751346E-4</c:v>
                </c:pt>
                <c:pt idx="18">
                  <c:v>1.8123886863629099E-3</c:v>
                </c:pt>
                <c:pt idx="19">
                  <c:v>1.0075531416966258E-3</c:v>
                </c:pt>
                <c:pt idx="20">
                  <c:v>1.0075531416966258E-3</c:v>
                </c:pt>
                <c:pt idx="21">
                  <c:v>1.0075531416966258E-3</c:v>
                </c:pt>
                <c:pt idx="22">
                  <c:v>8.4846244538069751E-4</c:v>
                </c:pt>
                <c:pt idx="23">
                  <c:v>8.4846244538069751E-4</c:v>
                </c:pt>
                <c:pt idx="24">
                  <c:v>8.4846244538069751E-4</c:v>
                </c:pt>
                <c:pt idx="25">
                  <c:v>8.4846244538069751E-4</c:v>
                </c:pt>
                <c:pt idx="26">
                  <c:v>1.0075531416966258E-3</c:v>
                </c:pt>
                <c:pt idx="27">
                  <c:v>1.0075531416966258E-3</c:v>
                </c:pt>
                <c:pt idx="28">
                  <c:v>1.0075531416966258E-3</c:v>
                </c:pt>
                <c:pt idx="29">
                  <c:v>8.4846244538069751E-4</c:v>
                </c:pt>
                <c:pt idx="30">
                  <c:v>1.8123886863629099E-3</c:v>
                </c:pt>
                <c:pt idx="31">
                  <c:v>1.0075531416966258E-3</c:v>
                </c:pt>
                <c:pt idx="32">
                  <c:v>9.8147973711751346E-4</c:v>
                </c:pt>
                <c:pt idx="33">
                  <c:v>9.8147973711751346E-4</c:v>
                </c:pt>
                <c:pt idx="34">
                  <c:v>8.4846244538069751E-4</c:v>
                </c:pt>
                <c:pt idx="35">
                  <c:v>8.4846244538069751E-4</c:v>
                </c:pt>
                <c:pt idx="36">
                  <c:v>8.4846244538069751E-4</c:v>
                </c:pt>
                <c:pt idx="37">
                  <c:v>1.0075531416966258E-3</c:v>
                </c:pt>
                <c:pt idx="38">
                  <c:v>9.8147973711751346E-4</c:v>
                </c:pt>
                <c:pt idx="39">
                  <c:v>9.8147973711751346E-4</c:v>
                </c:pt>
                <c:pt idx="40">
                  <c:v>9.8147973711751346E-4</c:v>
                </c:pt>
                <c:pt idx="41">
                  <c:v>9.8147973711751346E-4</c:v>
                </c:pt>
                <c:pt idx="42">
                  <c:v>9.8147973711751346E-4</c:v>
                </c:pt>
                <c:pt idx="43">
                  <c:v>9.8147973711751346E-4</c:v>
                </c:pt>
                <c:pt idx="44">
                  <c:v>9.8147973711751346E-4</c:v>
                </c:pt>
                <c:pt idx="45">
                  <c:v>1.8123886863629099E-3</c:v>
                </c:pt>
                <c:pt idx="46">
                  <c:v>1.0075531416966258E-3</c:v>
                </c:pt>
                <c:pt idx="47">
                  <c:v>8.4846244538069751E-4</c:v>
                </c:pt>
                <c:pt idx="48">
                  <c:v>8.4846244538069751E-4</c:v>
                </c:pt>
              </c:numCache>
            </c:numRef>
          </c:xVal>
          <c:yVal>
            <c:numRef>
              <c:f>pm!$V$9:$V$57</c:f>
              <c:numCache>
                <c:formatCode>0.00%</c:formatCode>
                <c:ptCount val="49"/>
                <c:pt idx="0">
                  <c:v>6.3224446786091359E-3</c:v>
                </c:pt>
                <c:pt idx="1">
                  <c:v>1.5823152995927858E-2</c:v>
                </c:pt>
                <c:pt idx="2">
                  <c:v>-1.3003901170351038E-3</c:v>
                </c:pt>
                <c:pt idx="3">
                  <c:v>1.7709563164109289E-3</c:v>
                </c:pt>
                <c:pt idx="4">
                  <c:v>-1.738616203429922E-2</c:v>
                </c:pt>
                <c:pt idx="5">
                  <c:v>-5.2313415484771314E-3</c:v>
                </c:pt>
                <c:pt idx="6">
                  <c:v>-2.2204043473179587E-3</c:v>
                </c:pt>
                <c:pt idx="7">
                  <c:v>-3.5137034434293414E-3</c:v>
                </c:pt>
                <c:pt idx="8">
                  <c:v>5.4066760695816642E-3</c:v>
                </c:pt>
                <c:pt idx="9">
                  <c:v>-8.0664016834230984E-3</c:v>
                </c:pt>
                <c:pt idx="10">
                  <c:v>-4.3606364172067216E-3</c:v>
                </c:pt>
                <c:pt idx="11">
                  <c:v>2.012310606060626E-3</c:v>
                </c:pt>
                <c:pt idx="12">
                  <c:v>1.7247489663319644E-2</c:v>
                </c:pt>
                <c:pt idx="13">
                  <c:v>-1.4184397163120479E-2</c:v>
                </c:pt>
                <c:pt idx="14">
                  <c:v>1.341299841482739E-3</c:v>
                </c:pt>
                <c:pt idx="15">
                  <c:v>-2.808302808302683E-3</c:v>
                </c:pt>
                <c:pt idx="16">
                  <c:v>6.6967003530987116E-3</c:v>
                </c:pt>
                <c:pt idx="17">
                  <c:v>-2.3290022064231499E-2</c:v>
                </c:pt>
                <c:pt idx="18">
                  <c:v>-9.2237661715382155E-3</c:v>
                </c:pt>
                <c:pt idx="19">
                  <c:v>1.3662193205174825E-2</c:v>
                </c:pt>
                <c:pt idx="20">
                  <c:v>6.0830152671754638E-3</c:v>
                </c:pt>
                <c:pt idx="21">
                  <c:v>-2.0154119739180499E-3</c:v>
                </c:pt>
                <c:pt idx="22">
                  <c:v>3.4449988120692802E-3</c:v>
                </c:pt>
                <c:pt idx="23">
                  <c:v>5.4457203740974069E-3</c:v>
                </c:pt>
                <c:pt idx="24">
                  <c:v>-5.0629930531026351E-3</c:v>
                </c:pt>
                <c:pt idx="25">
                  <c:v>5.7988165680472768E-3</c:v>
                </c:pt>
                <c:pt idx="26">
                  <c:v>4.5887751500176561E-3</c:v>
                </c:pt>
                <c:pt idx="27">
                  <c:v>-3.3965799953149692E-3</c:v>
                </c:pt>
                <c:pt idx="28">
                  <c:v>7.0513573862971291E-4</c:v>
                </c:pt>
                <c:pt idx="29">
                  <c:v>-9.5126247798003778E-3</c:v>
                </c:pt>
                <c:pt idx="30">
                  <c:v>1.0078254683424168E-2</c:v>
                </c:pt>
                <c:pt idx="31">
                  <c:v>8.2169268693517308E-4</c:v>
                </c:pt>
                <c:pt idx="32">
                  <c:v>1.172882946282561E-4</c:v>
                </c:pt>
                <c:pt idx="33">
                  <c:v>-1.1730205278598376E-4</c:v>
                </c:pt>
                <c:pt idx="34">
                  <c:v>3.753225428102195E-3</c:v>
                </c:pt>
                <c:pt idx="35">
                  <c:v>-1.051647581210603E-3</c:v>
                </c:pt>
                <c:pt idx="36">
                  <c:v>-1.0527547081528742E-3</c:v>
                </c:pt>
                <c:pt idx="37">
                  <c:v>-4.8009367681500093E-3</c:v>
                </c:pt>
                <c:pt idx="38">
                  <c:v>-5.4124014589952696E-3</c:v>
                </c:pt>
                <c:pt idx="39">
                  <c:v>1.6968987712112381E-2</c:v>
                </c:pt>
                <c:pt idx="40">
                  <c:v>2.023809523809544E-3</c:v>
                </c:pt>
                <c:pt idx="41">
                  <c:v>-4.2944053441488659E-3</c:v>
                </c:pt>
                <c:pt idx="42">
                  <c:v>-3.6821475234588702E-3</c:v>
                </c:pt>
                <c:pt idx="43">
                  <c:v>5.6804733727811125E-3</c:v>
                </c:pt>
                <c:pt idx="44">
                  <c:v>-2.1423470602238374E-3</c:v>
                </c:pt>
                <c:pt idx="45">
                  <c:v>7.3634204275533294E-3</c:v>
                </c:pt>
                <c:pt idx="46">
                  <c:v>9.431737797690699E-4</c:v>
                </c:pt>
                <c:pt idx="47">
                  <c:v>-2.1201413427562638E-3</c:v>
                </c:pt>
                <c:pt idx="48">
                  <c:v>9.7969782813975247E-3</c:v>
                </c:pt>
              </c:numCache>
            </c:numRef>
          </c:yVal>
        </c:ser>
        <c:axId val="103571456"/>
        <c:axId val="103572992"/>
      </c:scatterChart>
      <c:valAx>
        <c:axId val="103571456"/>
        <c:scaling>
          <c:orientation val="minMax"/>
        </c:scaling>
        <c:axPos val="b"/>
        <c:numFmt formatCode="0.00%" sourceLinked="1"/>
        <c:tickLblPos val="nextTo"/>
        <c:crossAx val="103572992"/>
        <c:crosses val="autoZero"/>
        <c:crossBetween val="midCat"/>
      </c:valAx>
      <c:valAx>
        <c:axId val="103572992"/>
        <c:scaling>
          <c:orientation val="minMax"/>
        </c:scaling>
        <c:axPos val="l"/>
        <c:majorGridlines/>
        <c:numFmt formatCode="0.00%" sourceLinked="1"/>
        <c:tickLblPos val="nextTo"/>
        <c:crossAx val="1035714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pm!$U$9:$U$57</c:f>
              <c:numCache>
                <c:formatCode>0.00%</c:formatCode>
                <c:ptCount val="49"/>
                <c:pt idx="0">
                  <c:v>1.0075531416966258E-3</c:v>
                </c:pt>
                <c:pt idx="1">
                  <c:v>1.9890328788141395E-3</c:v>
                </c:pt>
                <c:pt idx="2">
                  <c:v>2.9705126159316527E-3</c:v>
                </c:pt>
                <c:pt idx="3">
                  <c:v>3.9519923530491659E-3</c:v>
                </c:pt>
                <c:pt idx="4">
                  <c:v>4.9334720901666792E-3</c:v>
                </c:pt>
                <c:pt idx="5">
                  <c:v>5.9410252318633054E-3</c:v>
                </c:pt>
                <c:pt idx="6">
                  <c:v>6.9485783735599316E-3</c:v>
                </c:pt>
                <c:pt idx="7">
                  <c:v>7.7970408189406287E-3</c:v>
                </c:pt>
                <c:pt idx="8">
                  <c:v>8.6455032643213258E-3</c:v>
                </c:pt>
                <c:pt idx="9">
                  <c:v>9.4939657097020229E-3</c:v>
                </c:pt>
                <c:pt idx="10">
                  <c:v>1.1306354396064932E-2</c:v>
                </c:pt>
                <c:pt idx="11">
                  <c:v>1.3118743082427841E-2</c:v>
                </c:pt>
                <c:pt idx="12">
                  <c:v>1.4100222819545354E-2</c:v>
                </c:pt>
                <c:pt idx="13">
                  <c:v>1.5912611505908263E-2</c:v>
                </c:pt>
                <c:pt idx="14">
                  <c:v>1.6894091243025777E-2</c:v>
                </c:pt>
                <c:pt idx="15">
                  <c:v>1.787557098014329E-2</c:v>
                </c:pt>
                <c:pt idx="16">
                  <c:v>1.8857050717260803E-2</c:v>
                </c:pt>
                <c:pt idx="17">
                  <c:v>1.9838530454378316E-2</c:v>
                </c:pt>
                <c:pt idx="18">
                  <c:v>2.1650919140741225E-2</c:v>
                </c:pt>
                <c:pt idx="19">
                  <c:v>2.265847228243785E-2</c:v>
                </c:pt>
                <c:pt idx="20">
                  <c:v>2.3666025424134474E-2</c:v>
                </c:pt>
                <c:pt idx="21">
                  <c:v>2.4673578565831099E-2</c:v>
                </c:pt>
                <c:pt idx="22">
                  <c:v>2.5522041011211798E-2</c:v>
                </c:pt>
                <c:pt idx="23">
                  <c:v>2.6370503456592496E-2</c:v>
                </c:pt>
                <c:pt idx="24">
                  <c:v>2.7218965901973195E-2</c:v>
                </c:pt>
                <c:pt idx="25">
                  <c:v>2.8067428347353894E-2</c:v>
                </c:pt>
                <c:pt idx="26">
                  <c:v>2.9074981489050519E-2</c:v>
                </c:pt>
                <c:pt idx="27">
                  <c:v>3.0082534630747143E-2</c:v>
                </c:pt>
                <c:pt idx="28">
                  <c:v>3.1090087772443768E-2</c:v>
                </c:pt>
                <c:pt idx="29">
                  <c:v>3.1938550217824463E-2</c:v>
                </c:pt>
                <c:pt idx="30">
                  <c:v>3.3750938904187372E-2</c:v>
                </c:pt>
                <c:pt idx="31">
                  <c:v>3.4758492045884E-2</c:v>
                </c:pt>
                <c:pt idx="32">
                  <c:v>3.5739971783001513E-2</c:v>
                </c:pt>
                <c:pt idx="33">
                  <c:v>3.6721451520119026E-2</c:v>
                </c:pt>
                <c:pt idx="34">
                  <c:v>3.7569913965499725E-2</c:v>
                </c:pt>
                <c:pt idx="35">
                  <c:v>3.8418376410880424E-2</c:v>
                </c:pt>
                <c:pt idx="36">
                  <c:v>3.9266838856261123E-2</c:v>
                </c:pt>
                <c:pt idx="37">
                  <c:v>4.0274391997957751E-2</c:v>
                </c:pt>
                <c:pt idx="38">
                  <c:v>4.1255871735075264E-2</c:v>
                </c:pt>
                <c:pt idx="39">
                  <c:v>4.2237351472192777E-2</c:v>
                </c:pt>
                <c:pt idx="40">
                  <c:v>4.3218831209310291E-2</c:v>
                </c:pt>
                <c:pt idx="41">
                  <c:v>4.4200310946427804E-2</c:v>
                </c:pt>
                <c:pt idx="42">
                  <c:v>4.5181790683545317E-2</c:v>
                </c:pt>
                <c:pt idx="43">
                  <c:v>4.616327042066283E-2</c:v>
                </c:pt>
                <c:pt idx="44">
                  <c:v>4.7144750157780344E-2</c:v>
                </c:pt>
                <c:pt idx="45">
                  <c:v>4.8957138844143253E-2</c:v>
                </c:pt>
                <c:pt idx="46">
                  <c:v>4.9964691985839881E-2</c:v>
                </c:pt>
                <c:pt idx="47">
                  <c:v>5.0813154431220579E-2</c:v>
                </c:pt>
                <c:pt idx="48">
                  <c:v>5.1661616876601278E-2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pm!$W$9:$W$57</c:f>
              <c:numCache>
                <c:formatCode>0.00%</c:formatCode>
                <c:ptCount val="49"/>
                <c:pt idx="0">
                  <c:v>6.3224446786091359E-3</c:v>
                </c:pt>
                <c:pt idx="1">
                  <c:v>2.2145597674536992E-2</c:v>
                </c:pt>
                <c:pt idx="2">
                  <c:v>2.0845207557501889E-2</c:v>
                </c:pt>
                <c:pt idx="3">
                  <c:v>2.2616163873912819E-2</c:v>
                </c:pt>
                <c:pt idx="4">
                  <c:v>5.2300018396135989E-3</c:v>
                </c:pt>
                <c:pt idx="5">
                  <c:v>-1.3397088635324836E-6</c:v>
                </c:pt>
                <c:pt idx="6">
                  <c:v>-2.2217440561814912E-3</c:v>
                </c:pt>
                <c:pt idx="7">
                  <c:v>-5.735447499610833E-3</c:v>
                </c:pt>
                <c:pt idx="8">
                  <c:v>-3.287714300291688E-4</c:v>
                </c:pt>
                <c:pt idx="9">
                  <c:v>-8.3951731134522672E-3</c:v>
                </c:pt>
                <c:pt idx="10">
                  <c:v>-1.2755809530658989E-2</c:v>
                </c:pt>
                <c:pt idx="11">
                  <c:v>-1.0743498924598364E-2</c:v>
                </c:pt>
                <c:pt idx="12">
                  <c:v>6.5039907387212798E-3</c:v>
                </c:pt>
                <c:pt idx="13">
                  <c:v>-7.6804064243991988E-3</c:v>
                </c:pt>
                <c:pt idx="14">
                  <c:v>-6.3391065829164596E-3</c:v>
                </c:pt>
                <c:pt idx="15">
                  <c:v>-9.1474093912191426E-3</c:v>
                </c:pt>
                <c:pt idx="16">
                  <c:v>-2.450709038120431E-3</c:v>
                </c:pt>
                <c:pt idx="17">
                  <c:v>-2.5740731102351928E-2</c:v>
                </c:pt>
                <c:pt idx="18">
                  <c:v>-3.4964497273890144E-2</c:v>
                </c:pt>
                <c:pt idx="19">
                  <c:v>-2.1302304068715319E-2</c:v>
                </c:pt>
                <c:pt idx="20">
                  <c:v>-1.5219288801539856E-2</c:v>
                </c:pt>
                <c:pt idx="21">
                  <c:v>-1.7234700775457905E-2</c:v>
                </c:pt>
                <c:pt idx="22">
                  <c:v>-1.3789701963388624E-2</c:v>
                </c:pt>
                <c:pt idx="23">
                  <c:v>-8.3439815892912168E-3</c:v>
                </c:pt>
                <c:pt idx="24">
                  <c:v>-1.3406974642393852E-2</c:v>
                </c:pt>
                <c:pt idx="25">
                  <c:v>-7.6081580743465752E-3</c:v>
                </c:pt>
                <c:pt idx="26">
                  <c:v>-3.0193829243289191E-3</c:v>
                </c:pt>
                <c:pt idx="27">
                  <c:v>-6.4159629196438878E-3</c:v>
                </c:pt>
                <c:pt idx="28">
                  <c:v>-5.7108271810141749E-3</c:v>
                </c:pt>
                <c:pt idx="29">
                  <c:v>-1.5223451960814552E-2</c:v>
                </c:pt>
                <c:pt idx="30">
                  <c:v>-5.1451972773903839E-3</c:v>
                </c:pt>
                <c:pt idx="31">
                  <c:v>-4.3235045904552105E-3</c:v>
                </c:pt>
                <c:pt idx="32">
                  <c:v>-4.2062162958269545E-3</c:v>
                </c:pt>
                <c:pt idx="33">
                  <c:v>-4.3235183486129381E-3</c:v>
                </c:pt>
                <c:pt idx="34">
                  <c:v>-5.7029292051074317E-4</c:v>
                </c:pt>
                <c:pt idx="35">
                  <c:v>-1.6219405017213462E-3</c:v>
                </c:pt>
                <c:pt idx="36">
                  <c:v>-2.6746952098742204E-3</c:v>
                </c:pt>
                <c:pt idx="37">
                  <c:v>-7.4756319780242293E-3</c:v>
                </c:pt>
                <c:pt idx="38">
                  <c:v>-1.2888033437019499E-2</c:v>
                </c:pt>
                <c:pt idx="39">
                  <c:v>4.080954275092882E-3</c:v>
                </c:pt>
                <c:pt idx="40">
                  <c:v>6.104763798902426E-3</c:v>
                </c:pt>
                <c:pt idx="41">
                  <c:v>1.8103584547535601E-3</c:v>
                </c:pt>
                <c:pt idx="42">
                  <c:v>-1.8717890687053101E-3</c:v>
                </c:pt>
                <c:pt idx="43">
                  <c:v>3.8086843040758024E-3</c:v>
                </c:pt>
                <c:pt idx="44">
                  <c:v>1.666337243851965E-3</c:v>
                </c:pt>
                <c:pt idx="45">
                  <c:v>9.0297576714052953E-3</c:v>
                </c:pt>
                <c:pt idx="46">
                  <c:v>9.9729314511743661E-3</c:v>
                </c:pt>
                <c:pt idx="47">
                  <c:v>7.8527901084181027E-3</c:v>
                </c:pt>
                <c:pt idx="48">
                  <c:v>1.7649768389815627E-2</c:v>
                </c:pt>
              </c:numCache>
            </c:numRef>
          </c:val>
        </c:ser>
        <c:marker val="1"/>
        <c:axId val="103601664"/>
        <c:axId val="103603200"/>
      </c:lineChart>
      <c:catAx>
        <c:axId val="103601664"/>
        <c:scaling>
          <c:orientation val="minMax"/>
        </c:scaling>
        <c:axPos val="b"/>
        <c:tickLblPos val="nextTo"/>
        <c:crossAx val="103603200"/>
        <c:crosses val="autoZero"/>
        <c:auto val="1"/>
        <c:lblAlgn val="ctr"/>
        <c:lblOffset val="100"/>
      </c:catAx>
      <c:valAx>
        <c:axId val="103603200"/>
        <c:scaling>
          <c:orientation val="minMax"/>
        </c:scaling>
        <c:axPos val="l"/>
        <c:majorGridlines/>
        <c:numFmt formatCode="0.00%" sourceLinked="1"/>
        <c:tickLblPos val="nextTo"/>
        <c:crossAx val="103601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spy!$F$8:$F$57</c:f>
              <c:numCache>
                <c:formatCode>General</c:formatCode>
                <c:ptCount val="50"/>
                <c:pt idx="0">
                  <c:v>0.95118531838835207</c:v>
                </c:pt>
                <c:pt idx="1">
                  <c:v>0.95149962264854149</c:v>
                </c:pt>
                <c:pt idx="2">
                  <c:v>0.95111947599392521</c:v>
                </c:pt>
                <c:pt idx="3">
                  <c:v>0.95115488180979635</c:v>
                </c:pt>
                <c:pt idx="4">
                  <c:v>0.95037471155130293</c:v>
                </c:pt>
                <c:pt idx="5">
                  <c:v>0.95074181395796664</c:v>
                </c:pt>
                <c:pt idx="6">
                  <c:v>0.95163876129336833</c:v>
                </c:pt>
                <c:pt idx="7">
                  <c:v>0.95270652616148166</c:v>
                </c:pt>
                <c:pt idx="8">
                  <c:v>0.95454328050412907</c:v>
                </c:pt>
                <c:pt idx="9">
                  <c:v>0.95643966569455985</c:v>
                </c:pt>
                <c:pt idx="10">
                  <c:v>0.95777452706836763</c:v>
                </c:pt>
                <c:pt idx="11">
                  <c:v>0.95912553846344961</c:v>
                </c:pt>
                <c:pt idx="12">
                  <c:v>0.95973986042654702</c:v>
                </c:pt>
                <c:pt idx="13">
                  <c:v>0.9601678359903224</c:v>
                </c:pt>
                <c:pt idx="14">
                  <c:v>0.95683720467977929</c:v>
                </c:pt>
                <c:pt idx="15">
                  <c:v>0.95110208366332194</c:v>
                </c:pt>
                <c:pt idx="16">
                  <c:v>0.94413148601936148</c:v>
                </c:pt>
                <c:pt idx="17">
                  <c:v>0.93589373286001376</c:v>
                </c:pt>
                <c:pt idx="18">
                  <c:v>0.92748826794127615</c:v>
                </c:pt>
                <c:pt idx="19">
                  <c:v>0.91915299349961654</c:v>
                </c:pt>
                <c:pt idx="20">
                  <c:v>0.91242526732943885</c:v>
                </c:pt>
                <c:pt idx="21">
                  <c:v>0.90822688295272092</c:v>
                </c:pt>
                <c:pt idx="22">
                  <c:v>0.90632055928765987</c:v>
                </c:pt>
                <c:pt idx="23">
                  <c:v>0.90787593056733162</c:v>
                </c:pt>
                <c:pt idx="24">
                  <c:v>0.91102766933452606</c:v>
                </c:pt>
                <c:pt idx="25">
                  <c:v>0.91501983036266099</c:v>
                </c:pt>
                <c:pt idx="26">
                  <c:v>0.92131461173174811</c:v>
                </c:pt>
                <c:pt idx="27">
                  <c:v>0.92878151195256897</c:v>
                </c:pt>
                <c:pt idx="28">
                  <c:v>0.93696336119212009</c:v>
                </c:pt>
                <c:pt idx="29">
                  <c:v>0.94462778859622165</c:v>
                </c:pt>
                <c:pt idx="30">
                  <c:v>0.9520574195371776</c:v>
                </c:pt>
                <c:pt idx="31">
                  <c:v>0.95946406775555093</c:v>
                </c:pt>
                <c:pt idx="32">
                  <c:v>0.96594457436929515</c:v>
                </c:pt>
                <c:pt idx="33">
                  <c:v>0.97150142399706796</c:v>
                </c:pt>
                <c:pt idx="34">
                  <c:v>0.97603212611924295</c:v>
                </c:pt>
                <c:pt idx="35">
                  <c:v>0.97928635540606435</c:v>
                </c:pt>
                <c:pt idx="36">
                  <c:v>0.98170451051459595</c:v>
                </c:pt>
                <c:pt idx="37">
                  <c:v>0.98352635714529779</c:v>
                </c:pt>
                <c:pt idx="38">
                  <c:v>0.98468418943974967</c:v>
                </c:pt>
                <c:pt idx="39">
                  <c:v>0.98591159105661541</c:v>
                </c:pt>
                <c:pt idx="40">
                  <c:v>0.98651286877176003</c:v>
                </c:pt>
                <c:pt idx="41">
                  <c:v>0.98629422232988928</c:v>
                </c:pt>
                <c:pt idx="42">
                  <c:v>0.98587307946742231</c:v>
                </c:pt>
                <c:pt idx="43">
                  <c:v>0.9853556576319723</c:v>
                </c:pt>
                <c:pt idx="44">
                  <c:v>0.98400650970088333</c:v>
                </c:pt>
                <c:pt idx="45">
                  <c:v>0.98225671701125239</c:v>
                </c:pt>
                <c:pt idx="46">
                  <c:v>0.98109143086082728</c:v>
                </c:pt>
                <c:pt idx="47">
                  <c:v>0.98060258213994</c:v>
                </c:pt>
                <c:pt idx="48">
                  <c:v>0.98115354632726803</c:v>
                </c:pt>
                <c:pt idx="49">
                  <c:v>0.98305303729102034</c:v>
                </c:pt>
              </c:numCache>
            </c:numRef>
          </c:val>
        </c:ser>
        <c:marker val="1"/>
        <c:axId val="89393024"/>
        <c:axId val="893945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spy!$G$8:$G$57</c:f>
              <c:numCache>
                <c:formatCode>General</c:formatCode>
                <c:ptCount val="50"/>
                <c:pt idx="0">
                  <c:v>6.05508224356575E-2</c:v>
                </c:pt>
                <c:pt idx="1">
                  <c:v>4.4532172104239973E-2</c:v>
                </c:pt>
                <c:pt idx="2">
                  <c:v>4.9922530696625916E-2</c:v>
                </c:pt>
                <c:pt idx="3">
                  <c:v>5.1280232471854446E-2</c:v>
                </c:pt>
                <c:pt idx="4">
                  <c:v>7.8601564197359572E-2</c:v>
                </c:pt>
                <c:pt idx="5">
                  <c:v>0.10320303113984937</c:v>
                </c:pt>
                <c:pt idx="6">
                  <c:v>9.6782871365266532E-2</c:v>
                </c:pt>
                <c:pt idx="7">
                  <c:v>8.1526050847046783E-2</c:v>
                </c:pt>
                <c:pt idx="8">
                  <c:v>4.9371865891185474E-2</c:v>
                </c:pt>
                <c:pt idx="9">
                  <c:v>2.9019128129424521E-2</c:v>
                </c:pt>
                <c:pt idx="10">
                  <c:v>3.0164177819376286E-2</c:v>
                </c:pt>
                <c:pt idx="11">
                  <c:v>3.2303636246562795E-2</c:v>
                </c:pt>
                <c:pt idx="12">
                  <c:v>3.8561109740521328E-2</c:v>
                </c:pt>
                <c:pt idx="13">
                  <c:v>5.3178635633143331E-2</c:v>
                </c:pt>
                <c:pt idx="14">
                  <c:v>9.009488892943654E-2</c:v>
                </c:pt>
                <c:pt idx="15">
                  <c:v>0.14110417587725305</c:v>
                </c:pt>
                <c:pt idx="16">
                  <c:v>0.15698423058386085</c:v>
                </c:pt>
                <c:pt idx="17">
                  <c:v>0.15769758166992556</c:v>
                </c:pt>
                <c:pt idx="18">
                  <c:v>0.12589003448384065</c:v>
                </c:pt>
                <c:pt idx="19">
                  <c:v>0.110487182953214</c:v>
                </c:pt>
                <c:pt idx="20">
                  <c:v>0.11560139125024405</c:v>
                </c:pt>
                <c:pt idx="21">
                  <c:v>9.5660276545857986E-2</c:v>
                </c:pt>
                <c:pt idx="22">
                  <c:v>8.0259953047014401E-2</c:v>
                </c:pt>
                <c:pt idx="23">
                  <c:v>5.39752630602955E-2</c:v>
                </c:pt>
                <c:pt idx="24">
                  <c:v>3.5419063649743281E-2</c:v>
                </c:pt>
                <c:pt idx="25">
                  <c:v>5.2453982757930985E-2</c:v>
                </c:pt>
                <c:pt idx="26">
                  <c:v>6.3530925784570938E-2</c:v>
                </c:pt>
                <c:pt idx="27">
                  <c:v>6.3267564355882031E-2</c:v>
                </c:pt>
                <c:pt idx="28">
                  <c:v>5.5827418110730477E-2</c:v>
                </c:pt>
                <c:pt idx="29">
                  <c:v>3.3970204022574432E-2</c:v>
                </c:pt>
                <c:pt idx="30">
                  <c:v>3.5460553112535029E-2</c:v>
                </c:pt>
                <c:pt idx="31">
                  <c:v>3.7361633013358861E-2</c:v>
                </c:pt>
                <c:pt idx="32">
                  <c:v>2.9202633495320686E-2</c:v>
                </c:pt>
                <c:pt idx="33">
                  <c:v>1.899488727878049E-2</c:v>
                </c:pt>
                <c:pt idx="34">
                  <c:v>1.1331233282460411E-2</c:v>
                </c:pt>
                <c:pt idx="35">
                  <c:v>1.3582073815851326E-2</c:v>
                </c:pt>
                <c:pt idx="36">
                  <c:v>2.3737177488204132E-2</c:v>
                </c:pt>
                <c:pt idx="37">
                  <c:v>2.8684981810811323E-2</c:v>
                </c:pt>
                <c:pt idx="38">
                  <c:v>3.5431406393154452E-2</c:v>
                </c:pt>
                <c:pt idx="39">
                  <c:v>4.8123613021386104E-2</c:v>
                </c:pt>
                <c:pt idx="40">
                  <c:v>5.2310479777307163E-2</c:v>
                </c:pt>
                <c:pt idx="41">
                  <c:v>5.8432480509246723E-2</c:v>
                </c:pt>
                <c:pt idx="42">
                  <c:v>5.106311915401944E-2</c:v>
                </c:pt>
                <c:pt idx="43">
                  <c:v>4.0995574606009964E-2</c:v>
                </c:pt>
                <c:pt idx="44">
                  <c:v>5.3613338133619556E-2</c:v>
                </c:pt>
                <c:pt idx="45">
                  <c:v>5.7457136105810921E-2</c:v>
                </c:pt>
                <c:pt idx="46">
                  <c:v>7.3447175065754849E-2</c:v>
                </c:pt>
                <c:pt idx="47">
                  <c:v>9.8386238346702917E-2</c:v>
                </c:pt>
                <c:pt idx="48">
                  <c:v>0.10283066692898715</c:v>
                </c:pt>
                <c:pt idx="49">
                  <c:v>0.11310497473529649</c:v>
                </c:pt>
              </c:numCache>
            </c:numRef>
          </c:val>
        </c:ser>
        <c:marker val="1"/>
        <c:axId val="89406080"/>
        <c:axId val="89404544"/>
      </c:lineChart>
      <c:catAx>
        <c:axId val="89393024"/>
        <c:scaling>
          <c:orientation val="minMax"/>
        </c:scaling>
        <c:axPos val="b"/>
        <c:tickLblPos val="nextTo"/>
        <c:crossAx val="89394560"/>
        <c:crosses val="autoZero"/>
        <c:auto val="1"/>
        <c:lblAlgn val="ctr"/>
        <c:lblOffset val="100"/>
      </c:catAx>
      <c:valAx>
        <c:axId val="89394560"/>
        <c:scaling>
          <c:orientation val="minMax"/>
        </c:scaling>
        <c:axPos val="l"/>
        <c:majorGridlines/>
        <c:numFmt formatCode="General" sourceLinked="1"/>
        <c:tickLblPos val="nextTo"/>
        <c:crossAx val="89393024"/>
        <c:crosses val="autoZero"/>
        <c:crossBetween val="between"/>
      </c:valAx>
      <c:valAx>
        <c:axId val="89404544"/>
        <c:scaling>
          <c:orientation val="minMax"/>
        </c:scaling>
        <c:axPos val="r"/>
        <c:numFmt formatCode="General" sourceLinked="1"/>
        <c:tickLblPos val="nextTo"/>
        <c:crossAx val="89406080"/>
        <c:crosses val="max"/>
        <c:crossBetween val="between"/>
      </c:valAx>
      <c:catAx>
        <c:axId val="89406080"/>
        <c:scaling>
          <c:orientation val="minMax"/>
        </c:scaling>
        <c:delete val="1"/>
        <c:axPos val="b"/>
        <c:tickLblPos val="none"/>
        <c:crossAx val="894045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pm!$F$8:$F$57</c:f>
              <c:numCache>
                <c:formatCode>General</c:formatCode>
                <c:ptCount val="50"/>
                <c:pt idx="0">
                  <c:v>0.86756373937677034</c:v>
                </c:pt>
                <c:pt idx="1">
                  <c:v>0.86591966815054633</c:v>
                </c:pt>
                <c:pt idx="2">
                  <c:v>0.86105490354782122</c:v>
                </c:pt>
                <c:pt idx="3">
                  <c:v>0.85549035478213931</c:v>
                </c:pt>
                <c:pt idx="4">
                  <c:v>0.85071833265884245</c:v>
                </c:pt>
                <c:pt idx="5">
                  <c:v>0.85104714690408745</c:v>
                </c:pt>
                <c:pt idx="6">
                  <c:v>0.85153615270470795</c:v>
                </c:pt>
                <c:pt idx="7">
                  <c:v>0.8528598408201804</c:v>
                </c:pt>
                <c:pt idx="8">
                  <c:v>0.85610582760016152</c:v>
                </c:pt>
                <c:pt idx="9">
                  <c:v>0.85858458114123826</c:v>
                </c:pt>
                <c:pt idx="10">
                  <c:v>0.85812086874409788</c:v>
                </c:pt>
                <c:pt idx="11">
                  <c:v>0.85314649939295806</c:v>
                </c:pt>
                <c:pt idx="12">
                  <c:v>0.84910798597059212</c:v>
                </c:pt>
                <c:pt idx="13">
                  <c:v>0.84194995278564666</c:v>
                </c:pt>
                <c:pt idx="14">
                  <c:v>0.83005362201537836</c:v>
                </c:pt>
                <c:pt idx="15">
                  <c:v>0.81497032240658307</c:v>
                </c:pt>
                <c:pt idx="16">
                  <c:v>0.8015142317550249</c:v>
                </c:pt>
                <c:pt idx="17">
                  <c:v>0.78884223661135844</c:v>
                </c:pt>
                <c:pt idx="18">
                  <c:v>0.78326925671118297</c:v>
                </c:pt>
                <c:pt idx="19">
                  <c:v>0.78426413058141087</c:v>
                </c:pt>
                <c:pt idx="20">
                  <c:v>0.79139687036287598</c:v>
                </c:pt>
                <c:pt idx="21">
                  <c:v>0.8014299204100902</c:v>
                </c:pt>
                <c:pt idx="22">
                  <c:v>0.81158943747470647</c:v>
                </c:pt>
                <c:pt idx="23">
                  <c:v>0.82146229596654485</c:v>
                </c:pt>
                <c:pt idx="24">
                  <c:v>0.82838425738567356</c:v>
                </c:pt>
                <c:pt idx="25">
                  <c:v>0.83485093754215534</c:v>
                </c:pt>
                <c:pt idx="26">
                  <c:v>0.83864494806421153</c:v>
                </c:pt>
                <c:pt idx="27">
                  <c:v>0.84264130581411023</c:v>
                </c:pt>
                <c:pt idx="28">
                  <c:v>0.84652805881559401</c:v>
                </c:pt>
                <c:pt idx="29">
                  <c:v>0.84925974639147428</c:v>
                </c:pt>
                <c:pt idx="30">
                  <c:v>0.84894779441521628</c:v>
                </c:pt>
                <c:pt idx="31">
                  <c:v>0.849403075677863</c:v>
                </c:pt>
                <c:pt idx="32">
                  <c:v>0.84913327937407235</c:v>
                </c:pt>
                <c:pt idx="33">
                  <c:v>0.84912484823957912</c:v>
                </c:pt>
                <c:pt idx="34">
                  <c:v>0.85049912316201259</c:v>
                </c:pt>
                <c:pt idx="35">
                  <c:v>0.85318865506542574</c:v>
                </c:pt>
                <c:pt idx="36">
                  <c:v>0.85675502495615807</c:v>
                </c:pt>
                <c:pt idx="37">
                  <c:v>0.85795224605422904</c:v>
                </c:pt>
                <c:pt idx="38">
                  <c:v>0.85771617428841218</c:v>
                </c:pt>
                <c:pt idx="39">
                  <c:v>0.8576150006744907</c:v>
                </c:pt>
                <c:pt idx="40">
                  <c:v>0.85378726561446094</c:v>
                </c:pt>
                <c:pt idx="41">
                  <c:v>0.8468905975988128</c:v>
                </c:pt>
                <c:pt idx="42">
                  <c:v>0.84012039660056637</c:v>
                </c:pt>
                <c:pt idx="43">
                  <c:v>0.83512916498043954</c:v>
                </c:pt>
                <c:pt idx="44">
                  <c:v>0.83123398084446232</c:v>
                </c:pt>
                <c:pt idx="45">
                  <c:v>0.82867091595845133</c:v>
                </c:pt>
                <c:pt idx="46">
                  <c:v>0.83122554970996876</c:v>
                </c:pt>
                <c:pt idx="47">
                  <c:v>0.83474133279374063</c:v>
                </c:pt>
                <c:pt idx="48">
                  <c:v>0.83743086469715355</c:v>
                </c:pt>
                <c:pt idx="49">
                  <c:v>0.84185721030621852</c:v>
                </c:pt>
              </c:numCache>
            </c:numRef>
          </c:val>
        </c:ser>
        <c:marker val="1"/>
        <c:axId val="103629184"/>
        <c:axId val="10363072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pm!$G$8:$G$57</c:f>
              <c:numCache>
                <c:formatCode>General</c:formatCode>
                <c:ptCount val="50"/>
                <c:pt idx="0">
                  <c:v>9.5538841601554375E-2</c:v>
                </c:pt>
                <c:pt idx="1">
                  <c:v>9.994649342172672E-2</c:v>
                </c:pt>
                <c:pt idx="2">
                  <c:v>0.11197408915486169</c:v>
                </c:pt>
                <c:pt idx="3">
                  <c:v>0.12133470451845976</c:v>
                </c:pt>
                <c:pt idx="4">
                  <c:v>0.13999332116469776</c:v>
                </c:pt>
                <c:pt idx="5">
                  <c:v>0.1489099457724111</c:v>
                </c:pt>
                <c:pt idx="6">
                  <c:v>0.12358122184738103</c:v>
                </c:pt>
                <c:pt idx="7">
                  <c:v>8.690758541129863E-2</c:v>
                </c:pt>
                <c:pt idx="8">
                  <c:v>5.5840375836277469E-2</c:v>
                </c:pt>
                <c:pt idx="9">
                  <c:v>4.7321824991746336E-2</c:v>
                </c:pt>
                <c:pt idx="10">
                  <c:v>4.6732493672183038E-2</c:v>
                </c:pt>
                <c:pt idx="11">
                  <c:v>4.8966867664191206E-2</c:v>
                </c:pt>
                <c:pt idx="12">
                  <c:v>4.5948868962010329E-2</c:v>
                </c:pt>
                <c:pt idx="13">
                  <c:v>5.3151006189307029E-2</c:v>
                </c:pt>
                <c:pt idx="14">
                  <c:v>7.3846288123437034E-2</c:v>
                </c:pt>
                <c:pt idx="15">
                  <c:v>8.8120021706214732E-2</c:v>
                </c:pt>
                <c:pt idx="16">
                  <c:v>9.008572436902082E-2</c:v>
                </c:pt>
                <c:pt idx="17">
                  <c:v>7.7709387178913097E-2</c:v>
                </c:pt>
                <c:pt idx="18">
                  <c:v>7.9964632531240615E-2</c:v>
                </c:pt>
                <c:pt idx="19">
                  <c:v>9.0352877781108759E-2</c:v>
                </c:pt>
                <c:pt idx="20">
                  <c:v>9.7057897153525932E-2</c:v>
                </c:pt>
                <c:pt idx="21">
                  <c:v>9.009179603747737E-2</c:v>
                </c:pt>
                <c:pt idx="22">
                  <c:v>6.4494400783245226E-2</c:v>
                </c:pt>
                <c:pt idx="23">
                  <c:v>4.2514581491277667E-2</c:v>
                </c:pt>
                <c:pt idx="24">
                  <c:v>2.321464486431718E-2</c:v>
                </c:pt>
                <c:pt idx="25">
                  <c:v>2.7860989150687427E-2</c:v>
                </c:pt>
                <c:pt idx="26">
                  <c:v>4.1675173327160475E-2</c:v>
                </c:pt>
                <c:pt idx="27">
                  <c:v>4.5922684891791479E-2</c:v>
                </c:pt>
                <c:pt idx="28">
                  <c:v>4.3406357795832552E-2</c:v>
                </c:pt>
                <c:pt idx="29">
                  <c:v>2.5473685009430057E-2</c:v>
                </c:pt>
                <c:pt idx="30">
                  <c:v>3.040008500335839E-2</c:v>
                </c:pt>
                <c:pt idx="31">
                  <c:v>3.9905281972077912E-2</c:v>
                </c:pt>
                <c:pt idx="32">
                  <c:v>4.2332810916859885E-2</c:v>
                </c:pt>
                <c:pt idx="33">
                  <c:v>3.6528295872403894E-2</c:v>
                </c:pt>
                <c:pt idx="34">
                  <c:v>1.8622186635498767E-2</c:v>
                </c:pt>
                <c:pt idx="35">
                  <c:v>1.4058189352570406E-2</c:v>
                </c:pt>
                <c:pt idx="36">
                  <c:v>2.2850344756924552E-2</c:v>
                </c:pt>
                <c:pt idx="37">
                  <c:v>3.1411397280651496E-2</c:v>
                </c:pt>
                <c:pt idx="38">
                  <c:v>4.1165153176810784E-2</c:v>
                </c:pt>
                <c:pt idx="39">
                  <c:v>4.2009874050827449E-2</c:v>
                </c:pt>
                <c:pt idx="40">
                  <c:v>5.4714840296145636E-2</c:v>
                </c:pt>
                <c:pt idx="41">
                  <c:v>7.2151533665504197E-2</c:v>
                </c:pt>
                <c:pt idx="42">
                  <c:v>7.8488078658464841E-2</c:v>
                </c:pt>
                <c:pt idx="43">
                  <c:v>8.5116822695896682E-2</c:v>
                </c:pt>
                <c:pt idx="44">
                  <c:v>7.7322697794086945E-2</c:v>
                </c:pt>
                <c:pt idx="45">
                  <c:v>7.8355260910977956E-2</c:v>
                </c:pt>
                <c:pt idx="46">
                  <c:v>7.5285653026916477E-2</c:v>
                </c:pt>
                <c:pt idx="47">
                  <c:v>6.8297162633434411E-2</c:v>
                </c:pt>
                <c:pt idx="48">
                  <c:v>7.2672938194209905E-2</c:v>
                </c:pt>
                <c:pt idx="49">
                  <c:v>0.10648871618365278</c:v>
                </c:pt>
              </c:numCache>
            </c:numRef>
          </c:val>
        </c:ser>
        <c:marker val="1"/>
        <c:axId val="103642240"/>
        <c:axId val="103632256"/>
      </c:lineChart>
      <c:catAx>
        <c:axId val="103629184"/>
        <c:scaling>
          <c:orientation val="minMax"/>
        </c:scaling>
        <c:axPos val="b"/>
        <c:tickLblPos val="nextTo"/>
        <c:crossAx val="103630720"/>
        <c:crosses val="autoZero"/>
        <c:auto val="1"/>
        <c:lblAlgn val="ctr"/>
        <c:lblOffset val="100"/>
      </c:catAx>
      <c:valAx>
        <c:axId val="103630720"/>
        <c:scaling>
          <c:orientation val="minMax"/>
        </c:scaling>
        <c:axPos val="l"/>
        <c:majorGridlines/>
        <c:numFmt formatCode="General" sourceLinked="1"/>
        <c:tickLblPos val="nextTo"/>
        <c:crossAx val="103629184"/>
        <c:crosses val="autoZero"/>
        <c:crossBetween val="between"/>
      </c:valAx>
      <c:valAx>
        <c:axId val="103632256"/>
        <c:scaling>
          <c:orientation val="minMax"/>
        </c:scaling>
        <c:axPos val="r"/>
        <c:numFmt formatCode="General" sourceLinked="1"/>
        <c:tickLblPos val="nextTo"/>
        <c:crossAx val="103642240"/>
        <c:crosses val="max"/>
        <c:crossBetween val="between"/>
      </c:valAx>
      <c:catAx>
        <c:axId val="103642240"/>
        <c:scaling>
          <c:orientation val="minMax"/>
        </c:scaling>
        <c:delete val="1"/>
        <c:axPos val="b"/>
        <c:tickLblPos val="none"/>
        <c:crossAx val="10363225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sbux!$O$8:$O$57</c:f>
              <c:numCache>
                <c:formatCode>General</c:formatCode>
                <c:ptCount val="50"/>
                <c:pt idx="0">
                  <c:v>0.51515151515151514</c:v>
                </c:pt>
                <c:pt idx="1">
                  <c:v>0.48484848484848486</c:v>
                </c:pt>
                <c:pt idx="2">
                  <c:v>0.45454545454545453</c:v>
                </c:pt>
                <c:pt idx="3">
                  <c:v>0.42424242424242425</c:v>
                </c:pt>
                <c:pt idx="4">
                  <c:v>0.45454545454545453</c:v>
                </c:pt>
                <c:pt idx="5">
                  <c:v>0.48484848484848486</c:v>
                </c:pt>
                <c:pt idx="6">
                  <c:v>0.51515151515151514</c:v>
                </c:pt>
                <c:pt idx="7">
                  <c:v>0.54545454545454541</c:v>
                </c:pt>
                <c:pt idx="8">
                  <c:v>0.51515151515151514</c:v>
                </c:pt>
                <c:pt idx="9">
                  <c:v>0.48484848484848486</c:v>
                </c:pt>
                <c:pt idx="10">
                  <c:v>0.51515151515151514</c:v>
                </c:pt>
                <c:pt idx="11">
                  <c:v>0.54545454545454541</c:v>
                </c:pt>
                <c:pt idx="12">
                  <c:v>0.5757575757575758</c:v>
                </c:pt>
                <c:pt idx="13">
                  <c:v>0.60606060606060608</c:v>
                </c:pt>
                <c:pt idx="14">
                  <c:v>0.63636363636363635</c:v>
                </c:pt>
                <c:pt idx="15">
                  <c:v>0.60606060606060608</c:v>
                </c:pt>
                <c:pt idx="16">
                  <c:v>0.5757575757575758</c:v>
                </c:pt>
                <c:pt idx="17">
                  <c:v>0.54545454545454541</c:v>
                </c:pt>
                <c:pt idx="18">
                  <c:v>0.51515151515151514</c:v>
                </c:pt>
                <c:pt idx="19">
                  <c:v>0.48484848484848486</c:v>
                </c:pt>
                <c:pt idx="20">
                  <c:v>0.45454545454545453</c:v>
                </c:pt>
                <c:pt idx="21">
                  <c:v>0.42424242424242425</c:v>
                </c:pt>
                <c:pt idx="22">
                  <c:v>0.39393939393939392</c:v>
                </c:pt>
                <c:pt idx="23">
                  <c:v>0.36363636363636365</c:v>
                </c:pt>
                <c:pt idx="24">
                  <c:v>0.33333333333333331</c:v>
                </c:pt>
                <c:pt idx="25">
                  <c:v>0.36363636363636365</c:v>
                </c:pt>
                <c:pt idx="26">
                  <c:v>0.39393939393939392</c:v>
                </c:pt>
                <c:pt idx="27">
                  <c:v>0.42424242424242425</c:v>
                </c:pt>
                <c:pt idx="28">
                  <c:v>0.45454545454545453</c:v>
                </c:pt>
                <c:pt idx="29">
                  <c:v>0.42424242424242425</c:v>
                </c:pt>
                <c:pt idx="30">
                  <c:v>0.39393939393939392</c:v>
                </c:pt>
                <c:pt idx="31">
                  <c:v>0.36363636363636365</c:v>
                </c:pt>
                <c:pt idx="32">
                  <c:v>0.33333333333333331</c:v>
                </c:pt>
                <c:pt idx="33">
                  <c:v>0.30303030303030304</c:v>
                </c:pt>
                <c:pt idx="34">
                  <c:v>0.33333333333333331</c:v>
                </c:pt>
                <c:pt idx="35">
                  <c:v>0.30303030303030304</c:v>
                </c:pt>
                <c:pt idx="36">
                  <c:v>0.27272727272727271</c:v>
                </c:pt>
                <c:pt idx="37">
                  <c:v>0.30303030303030304</c:v>
                </c:pt>
                <c:pt idx="38">
                  <c:v>0.33333333333333331</c:v>
                </c:pt>
                <c:pt idx="39">
                  <c:v>0.36363636363636365</c:v>
                </c:pt>
                <c:pt idx="40">
                  <c:v>0.39393939393939392</c:v>
                </c:pt>
                <c:pt idx="41">
                  <c:v>0.42424242424242425</c:v>
                </c:pt>
                <c:pt idx="42">
                  <c:v>0.39393939393939392</c:v>
                </c:pt>
                <c:pt idx="43">
                  <c:v>0.36363636363636365</c:v>
                </c:pt>
                <c:pt idx="44">
                  <c:v>0.39393939393939392</c:v>
                </c:pt>
                <c:pt idx="45">
                  <c:v>0.42424242424242425</c:v>
                </c:pt>
                <c:pt idx="46">
                  <c:v>0.45454545454545453</c:v>
                </c:pt>
                <c:pt idx="47">
                  <c:v>0.48484848484848486</c:v>
                </c:pt>
                <c:pt idx="48">
                  <c:v>0.51515151515151514</c:v>
                </c:pt>
                <c:pt idx="49">
                  <c:v>0.48484848484848486</c:v>
                </c:pt>
              </c:numCache>
            </c:numRef>
          </c:xVal>
          <c:yVal>
            <c:numRef>
              <c:f>sbux!$N$8:$N$57</c:f>
              <c:numCache>
                <c:formatCode>General</c:formatCode>
                <c:ptCount val="50"/>
                <c:pt idx="0">
                  <c:v>0.984375</c:v>
                </c:pt>
                <c:pt idx="1">
                  <c:v>0.9765625</c:v>
                </c:pt>
                <c:pt idx="2">
                  <c:v>0.984375</c:v>
                </c:pt>
                <c:pt idx="3">
                  <c:v>0.9921875</c:v>
                </c:pt>
                <c:pt idx="4">
                  <c:v>0.984375</c:v>
                </c:pt>
                <c:pt idx="5">
                  <c:v>0.9765625</c:v>
                </c:pt>
                <c:pt idx="6">
                  <c:v>0.96875</c:v>
                </c:pt>
                <c:pt idx="7">
                  <c:v>0.9765625</c:v>
                </c:pt>
                <c:pt idx="8">
                  <c:v>0.984375</c:v>
                </c:pt>
                <c:pt idx="9">
                  <c:v>0.9921875</c:v>
                </c:pt>
                <c:pt idx="10">
                  <c:v>1</c:v>
                </c:pt>
                <c:pt idx="11">
                  <c:v>0.9921875</c:v>
                </c:pt>
                <c:pt idx="12">
                  <c:v>0.984375</c:v>
                </c:pt>
                <c:pt idx="13">
                  <c:v>0.9921875</c:v>
                </c:pt>
                <c:pt idx="14">
                  <c:v>0.984375</c:v>
                </c:pt>
                <c:pt idx="15">
                  <c:v>0.9765625</c:v>
                </c:pt>
                <c:pt idx="16">
                  <c:v>0.96875</c:v>
                </c:pt>
                <c:pt idx="17">
                  <c:v>0.9609375</c:v>
                </c:pt>
                <c:pt idx="18">
                  <c:v>0.96875</c:v>
                </c:pt>
                <c:pt idx="19">
                  <c:v>0.9609375</c:v>
                </c:pt>
                <c:pt idx="20">
                  <c:v>0.96875</c:v>
                </c:pt>
                <c:pt idx="21">
                  <c:v>0.9765625</c:v>
                </c:pt>
                <c:pt idx="22">
                  <c:v>0.984375</c:v>
                </c:pt>
                <c:pt idx="23">
                  <c:v>0.9765625</c:v>
                </c:pt>
                <c:pt idx="24">
                  <c:v>0.96875</c:v>
                </c:pt>
                <c:pt idx="25">
                  <c:v>0.9609375</c:v>
                </c:pt>
                <c:pt idx="26">
                  <c:v>0.96875</c:v>
                </c:pt>
                <c:pt idx="27">
                  <c:v>0.9765625</c:v>
                </c:pt>
                <c:pt idx="28">
                  <c:v>0.984375</c:v>
                </c:pt>
                <c:pt idx="29">
                  <c:v>0.9765625</c:v>
                </c:pt>
                <c:pt idx="30">
                  <c:v>0.96875</c:v>
                </c:pt>
                <c:pt idx="31">
                  <c:v>0.9609375</c:v>
                </c:pt>
                <c:pt idx="32">
                  <c:v>0.96875</c:v>
                </c:pt>
                <c:pt idx="33">
                  <c:v>0.9765625</c:v>
                </c:pt>
                <c:pt idx="34">
                  <c:v>0.96875</c:v>
                </c:pt>
                <c:pt idx="35">
                  <c:v>0.9609375</c:v>
                </c:pt>
                <c:pt idx="36">
                  <c:v>0.953125</c:v>
                </c:pt>
                <c:pt idx="37">
                  <c:v>0.9453125</c:v>
                </c:pt>
                <c:pt idx="38">
                  <c:v>0.9375</c:v>
                </c:pt>
                <c:pt idx="39">
                  <c:v>0.9453125</c:v>
                </c:pt>
                <c:pt idx="40">
                  <c:v>0.953125</c:v>
                </c:pt>
                <c:pt idx="41">
                  <c:v>0.9453125</c:v>
                </c:pt>
                <c:pt idx="42">
                  <c:v>0.9375</c:v>
                </c:pt>
                <c:pt idx="43">
                  <c:v>0.9296875</c:v>
                </c:pt>
                <c:pt idx="44">
                  <c:v>0.921875</c:v>
                </c:pt>
                <c:pt idx="45">
                  <c:v>0.9140625</c:v>
                </c:pt>
                <c:pt idx="46">
                  <c:v>0.90625</c:v>
                </c:pt>
                <c:pt idx="47">
                  <c:v>0.8984375</c:v>
                </c:pt>
                <c:pt idx="48">
                  <c:v>0.90625</c:v>
                </c:pt>
                <c:pt idx="49">
                  <c:v>0.9140625</c:v>
                </c:pt>
              </c:numCache>
            </c:numRef>
          </c:yVal>
        </c:ser>
        <c:axId val="94819072"/>
        <c:axId val="94820608"/>
      </c:scatterChart>
      <c:valAx>
        <c:axId val="94819072"/>
        <c:scaling>
          <c:orientation val="minMax"/>
        </c:scaling>
        <c:axPos val="b"/>
        <c:numFmt formatCode="General" sourceLinked="1"/>
        <c:tickLblPos val="nextTo"/>
        <c:crossAx val="94820608"/>
        <c:crosses val="autoZero"/>
        <c:crossBetween val="midCat"/>
      </c:valAx>
      <c:valAx>
        <c:axId val="94820608"/>
        <c:scaling>
          <c:orientation val="minMax"/>
        </c:scaling>
        <c:axPos val="l"/>
        <c:majorGridlines/>
        <c:numFmt formatCode="General" sourceLinked="1"/>
        <c:tickLblPos val="nextTo"/>
        <c:crossAx val="9481907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sbux!$B$8:$B$57</c:f>
              <c:numCache>
                <c:formatCode>General</c:formatCode>
                <c:ptCount val="50"/>
                <c:pt idx="0">
                  <c:v>78.34</c:v>
                </c:pt>
                <c:pt idx="1">
                  <c:v>78.3</c:v>
                </c:pt>
                <c:pt idx="2">
                  <c:v>78.63</c:v>
                </c:pt>
                <c:pt idx="3">
                  <c:v>78.47</c:v>
                </c:pt>
                <c:pt idx="4">
                  <c:v>76.98</c:v>
                </c:pt>
                <c:pt idx="5">
                  <c:v>77.680000000000007</c:v>
                </c:pt>
                <c:pt idx="6">
                  <c:v>77.349999999999994</c:v>
                </c:pt>
                <c:pt idx="7">
                  <c:v>78.48</c:v>
                </c:pt>
                <c:pt idx="8">
                  <c:v>78.87</c:v>
                </c:pt>
                <c:pt idx="9">
                  <c:v>80.180000000000007</c:v>
                </c:pt>
                <c:pt idx="10">
                  <c:v>78.48</c:v>
                </c:pt>
                <c:pt idx="11">
                  <c:v>78.099999999999994</c:v>
                </c:pt>
                <c:pt idx="12">
                  <c:v>78.39</c:v>
                </c:pt>
                <c:pt idx="13">
                  <c:v>78.64</c:v>
                </c:pt>
                <c:pt idx="14">
                  <c:v>77.42</c:v>
                </c:pt>
                <c:pt idx="15">
                  <c:v>76.72</c:v>
                </c:pt>
                <c:pt idx="16">
                  <c:v>77.27</c:v>
                </c:pt>
                <c:pt idx="17">
                  <c:v>76.790000000000006</c:v>
                </c:pt>
                <c:pt idx="18">
                  <c:v>77.13</c:v>
                </c:pt>
                <c:pt idx="19">
                  <c:v>76.709999999999994</c:v>
                </c:pt>
                <c:pt idx="20">
                  <c:v>77.62</c:v>
                </c:pt>
                <c:pt idx="21">
                  <c:v>77.87</c:v>
                </c:pt>
                <c:pt idx="22">
                  <c:v>77.819999999999993</c:v>
                </c:pt>
                <c:pt idx="23">
                  <c:v>77.239999999999995</c:v>
                </c:pt>
                <c:pt idx="24">
                  <c:v>76.62</c:v>
                </c:pt>
                <c:pt idx="25">
                  <c:v>76.91</c:v>
                </c:pt>
                <c:pt idx="26">
                  <c:v>77.59</c:v>
                </c:pt>
                <c:pt idx="27">
                  <c:v>78.12</c:v>
                </c:pt>
                <c:pt idx="28">
                  <c:v>78.03</c:v>
                </c:pt>
                <c:pt idx="29">
                  <c:v>77.47</c:v>
                </c:pt>
                <c:pt idx="30">
                  <c:v>77.28</c:v>
                </c:pt>
                <c:pt idx="31">
                  <c:v>77.97</c:v>
                </c:pt>
                <c:pt idx="32">
                  <c:v>77.790000000000006</c:v>
                </c:pt>
                <c:pt idx="33">
                  <c:v>77.92</c:v>
                </c:pt>
                <c:pt idx="34">
                  <c:v>77.81</c:v>
                </c:pt>
                <c:pt idx="35">
                  <c:v>77.81</c:v>
                </c:pt>
                <c:pt idx="36">
                  <c:v>77.48</c:v>
                </c:pt>
                <c:pt idx="37">
                  <c:v>76.790000000000006</c:v>
                </c:pt>
                <c:pt idx="38">
                  <c:v>77.16</c:v>
                </c:pt>
                <c:pt idx="39">
                  <c:v>77.95</c:v>
                </c:pt>
                <c:pt idx="40">
                  <c:v>77.67</c:v>
                </c:pt>
                <c:pt idx="41">
                  <c:v>77.12</c:v>
                </c:pt>
                <c:pt idx="42">
                  <c:v>77.209999999999994</c:v>
                </c:pt>
                <c:pt idx="43">
                  <c:v>76.12</c:v>
                </c:pt>
                <c:pt idx="44">
                  <c:v>75.47</c:v>
                </c:pt>
                <c:pt idx="45">
                  <c:v>74.92</c:v>
                </c:pt>
                <c:pt idx="46">
                  <c:v>75.09</c:v>
                </c:pt>
                <c:pt idx="47">
                  <c:v>75.34</c:v>
                </c:pt>
                <c:pt idx="48">
                  <c:v>75.73</c:v>
                </c:pt>
                <c:pt idx="49">
                  <c:v>76.069999999999993</c:v>
                </c:pt>
              </c:numCache>
            </c:numRef>
          </c:val>
        </c:ser>
        <c:marker val="1"/>
        <c:axId val="101530624"/>
        <c:axId val="10154470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sbux!$K$8:$K$57</c:f>
              <c:numCache>
                <c:formatCode>General</c:formatCode>
                <c:ptCount val="50"/>
                <c:pt idx="0">
                  <c:v>92.860000000000085</c:v>
                </c:pt>
                <c:pt idx="1">
                  <c:v>92.820000000000078</c:v>
                </c:pt>
                <c:pt idx="2">
                  <c:v>93.150000000000077</c:v>
                </c:pt>
                <c:pt idx="3">
                  <c:v>92.99000000000008</c:v>
                </c:pt>
                <c:pt idx="4">
                  <c:v>91.500000000000085</c:v>
                </c:pt>
                <c:pt idx="5">
                  <c:v>92.200000000000088</c:v>
                </c:pt>
                <c:pt idx="6">
                  <c:v>91.870000000000076</c:v>
                </c:pt>
                <c:pt idx="7">
                  <c:v>93.000000000000085</c:v>
                </c:pt>
                <c:pt idx="8">
                  <c:v>92.610000000000085</c:v>
                </c:pt>
                <c:pt idx="9">
                  <c:v>93.920000000000087</c:v>
                </c:pt>
                <c:pt idx="10">
                  <c:v>92.220000000000084</c:v>
                </c:pt>
                <c:pt idx="11">
                  <c:v>92.600000000000094</c:v>
                </c:pt>
                <c:pt idx="12">
                  <c:v>92.8900000000001</c:v>
                </c:pt>
                <c:pt idx="13">
                  <c:v>93.1400000000001</c:v>
                </c:pt>
                <c:pt idx="14">
                  <c:v>94.360000000000099</c:v>
                </c:pt>
                <c:pt idx="15">
                  <c:v>93.660000000000096</c:v>
                </c:pt>
                <c:pt idx="16">
                  <c:v>94.210000000000093</c:v>
                </c:pt>
                <c:pt idx="17">
                  <c:v>93.730000000000103</c:v>
                </c:pt>
                <c:pt idx="18">
                  <c:v>94.070000000000093</c:v>
                </c:pt>
                <c:pt idx="19">
                  <c:v>93.650000000000091</c:v>
                </c:pt>
                <c:pt idx="20">
                  <c:v>94.560000000000102</c:v>
                </c:pt>
                <c:pt idx="21">
                  <c:v>94.810000000000102</c:v>
                </c:pt>
                <c:pt idx="22">
                  <c:v>94.76000000000009</c:v>
                </c:pt>
                <c:pt idx="23">
                  <c:v>94.180000000000092</c:v>
                </c:pt>
                <c:pt idx="24">
                  <c:v>93.560000000000102</c:v>
                </c:pt>
                <c:pt idx="25">
                  <c:v>93.850000000000094</c:v>
                </c:pt>
                <c:pt idx="26">
                  <c:v>94.530000000000101</c:v>
                </c:pt>
                <c:pt idx="27">
                  <c:v>94.000000000000099</c:v>
                </c:pt>
                <c:pt idx="28">
                  <c:v>94.090000000000103</c:v>
                </c:pt>
                <c:pt idx="29">
                  <c:v>94.650000000000105</c:v>
                </c:pt>
                <c:pt idx="30">
                  <c:v>94.460000000000107</c:v>
                </c:pt>
                <c:pt idx="31">
                  <c:v>95.150000000000105</c:v>
                </c:pt>
                <c:pt idx="32">
                  <c:v>94.970000000000113</c:v>
                </c:pt>
                <c:pt idx="33">
                  <c:v>95.100000000000108</c:v>
                </c:pt>
                <c:pt idx="34">
                  <c:v>94.990000000000109</c:v>
                </c:pt>
                <c:pt idx="35">
                  <c:v>94.990000000000109</c:v>
                </c:pt>
                <c:pt idx="36">
                  <c:v>94.66000000000011</c:v>
                </c:pt>
                <c:pt idx="37">
                  <c:v>93.970000000000113</c:v>
                </c:pt>
                <c:pt idx="38">
                  <c:v>94.340000000000103</c:v>
                </c:pt>
                <c:pt idx="39">
                  <c:v>95.130000000000109</c:v>
                </c:pt>
                <c:pt idx="40">
                  <c:v>95.41000000000011</c:v>
                </c:pt>
                <c:pt idx="41">
                  <c:v>95.960000000000107</c:v>
                </c:pt>
                <c:pt idx="42">
                  <c:v>96.050000000000097</c:v>
                </c:pt>
                <c:pt idx="43">
                  <c:v>94.960000000000107</c:v>
                </c:pt>
                <c:pt idx="44">
                  <c:v>94.310000000000102</c:v>
                </c:pt>
                <c:pt idx="45">
                  <c:v>93.760000000000105</c:v>
                </c:pt>
                <c:pt idx="46">
                  <c:v>93.930000000000106</c:v>
                </c:pt>
                <c:pt idx="47">
                  <c:v>94.180000000000106</c:v>
                </c:pt>
                <c:pt idx="48">
                  <c:v>94.570000000000107</c:v>
                </c:pt>
                <c:pt idx="49">
                  <c:v>94.230000000000118</c:v>
                </c:pt>
              </c:numCache>
            </c:numRef>
          </c:val>
        </c:ser>
        <c:marker val="1"/>
        <c:axId val="101552128"/>
        <c:axId val="101546240"/>
      </c:lineChart>
      <c:catAx>
        <c:axId val="101530624"/>
        <c:scaling>
          <c:orientation val="minMax"/>
        </c:scaling>
        <c:axPos val="b"/>
        <c:tickLblPos val="nextTo"/>
        <c:crossAx val="101544704"/>
        <c:crosses val="autoZero"/>
        <c:auto val="1"/>
        <c:lblAlgn val="ctr"/>
        <c:lblOffset val="100"/>
      </c:catAx>
      <c:valAx>
        <c:axId val="101544704"/>
        <c:scaling>
          <c:orientation val="minMax"/>
        </c:scaling>
        <c:axPos val="l"/>
        <c:majorGridlines/>
        <c:numFmt formatCode="General" sourceLinked="1"/>
        <c:tickLblPos val="nextTo"/>
        <c:crossAx val="101530624"/>
        <c:crosses val="autoZero"/>
        <c:crossBetween val="between"/>
      </c:valAx>
      <c:valAx>
        <c:axId val="101546240"/>
        <c:scaling>
          <c:orientation val="minMax"/>
        </c:scaling>
        <c:axPos val="r"/>
        <c:numFmt formatCode="General" sourceLinked="1"/>
        <c:tickLblPos val="nextTo"/>
        <c:crossAx val="101552128"/>
        <c:crosses val="max"/>
        <c:crossBetween val="between"/>
      </c:valAx>
      <c:catAx>
        <c:axId val="101552128"/>
        <c:scaling>
          <c:orientation val="minMax"/>
        </c:scaling>
        <c:delete val="1"/>
        <c:axPos val="b"/>
        <c:tickLblPos val="none"/>
        <c:crossAx val="10154624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sbux!$T$9:$T$57</c:f>
              <c:numCache>
                <c:formatCode>0.00%</c:formatCode>
                <c:ptCount val="49"/>
                <c:pt idx="0">
                  <c:v>1.1821014425255887E-3</c:v>
                </c:pt>
                <c:pt idx="1">
                  <c:v>1.1821014425255887E-3</c:v>
                </c:pt>
                <c:pt idx="2">
                  <c:v>1.1503731348353808E-3</c:v>
                </c:pt>
                <c:pt idx="3">
                  <c:v>1.1503731348353808E-3</c:v>
                </c:pt>
                <c:pt idx="4">
                  <c:v>4.7736611013215555E-3</c:v>
                </c:pt>
                <c:pt idx="5">
                  <c:v>4.7736611013215555E-3</c:v>
                </c:pt>
                <c:pt idx="6">
                  <c:v>4.7736611013215555E-3</c:v>
                </c:pt>
                <c:pt idx="7">
                  <c:v>1.3547796466480129E-3</c:v>
                </c:pt>
                <c:pt idx="8">
                  <c:v>1.1503731348353808E-3</c:v>
                </c:pt>
                <c:pt idx="9">
                  <c:v>1.1503731348353808E-3</c:v>
                </c:pt>
                <c:pt idx="10">
                  <c:v>1.3547796466480129E-3</c:v>
                </c:pt>
                <c:pt idx="11">
                  <c:v>4.7736611013215555E-3</c:v>
                </c:pt>
                <c:pt idx="12">
                  <c:v>4.7736611013215555E-3</c:v>
                </c:pt>
                <c:pt idx="13">
                  <c:v>1.3547796466480129E-3</c:v>
                </c:pt>
                <c:pt idx="14">
                  <c:v>4.7736611013215555E-3</c:v>
                </c:pt>
                <c:pt idx="15">
                  <c:v>1.1821014425255887E-3</c:v>
                </c:pt>
                <c:pt idx="16">
                  <c:v>1.1821014425255887E-3</c:v>
                </c:pt>
                <c:pt idx="17">
                  <c:v>1.1821014425255887E-3</c:v>
                </c:pt>
                <c:pt idx="18">
                  <c:v>1.1503731348353808E-3</c:v>
                </c:pt>
                <c:pt idx="19">
                  <c:v>1.1821014425255887E-3</c:v>
                </c:pt>
                <c:pt idx="20">
                  <c:v>1.1503731348353808E-3</c:v>
                </c:pt>
                <c:pt idx="21">
                  <c:v>1.1503731348353808E-3</c:v>
                </c:pt>
                <c:pt idx="22">
                  <c:v>1.1503731348353808E-3</c:v>
                </c:pt>
                <c:pt idx="23">
                  <c:v>1.1821014425255887E-3</c:v>
                </c:pt>
                <c:pt idx="24">
                  <c:v>1.1821014425255887E-3</c:v>
                </c:pt>
                <c:pt idx="25">
                  <c:v>4.7736611013215555E-3</c:v>
                </c:pt>
                <c:pt idx="26">
                  <c:v>1.3547796466480129E-3</c:v>
                </c:pt>
                <c:pt idx="27">
                  <c:v>1.3547796466480129E-3</c:v>
                </c:pt>
                <c:pt idx="28">
                  <c:v>1.3547796466480129E-3</c:v>
                </c:pt>
                <c:pt idx="29">
                  <c:v>1.1821014425255887E-3</c:v>
                </c:pt>
                <c:pt idx="30">
                  <c:v>1.1821014425255887E-3</c:v>
                </c:pt>
                <c:pt idx="31">
                  <c:v>1.1821014425255887E-3</c:v>
                </c:pt>
                <c:pt idx="32">
                  <c:v>1.1503731348353808E-3</c:v>
                </c:pt>
                <c:pt idx="33">
                  <c:v>1.1503731348353808E-3</c:v>
                </c:pt>
                <c:pt idx="34">
                  <c:v>4.7736611013215555E-3</c:v>
                </c:pt>
                <c:pt idx="35">
                  <c:v>1.1821014425255887E-3</c:v>
                </c:pt>
                <c:pt idx="36">
                  <c:v>1.1821014425255887E-3</c:v>
                </c:pt>
                <c:pt idx="37">
                  <c:v>4.7736611013215555E-3</c:v>
                </c:pt>
                <c:pt idx="38">
                  <c:v>4.7736611013215555E-3</c:v>
                </c:pt>
                <c:pt idx="39">
                  <c:v>1.3547796466480129E-3</c:v>
                </c:pt>
                <c:pt idx="40">
                  <c:v>1.3547796466480129E-3</c:v>
                </c:pt>
                <c:pt idx="41">
                  <c:v>4.7736611013215555E-3</c:v>
                </c:pt>
                <c:pt idx="42">
                  <c:v>1.1821014425255887E-3</c:v>
                </c:pt>
                <c:pt idx="43">
                  <c:v>1.1821014425255887E-3</c:v>
                </c:pt>
                <c:pt idx="44">
                  <c:v>4.7736611013215555E-3</c:v>
                </c:pt>
                <c:pt idx="45">
                  <c:v>4.7736611013215555E-3</c:v>
                </c:pt>
                <c:pt idx="46">
                  <c:v>4.7736611013215555E-3</c:v>
                </c:pt>
                <c:pt idx="47">
                  <c:v>4.7736611013215555E-3</c:v>
                </c:pt>
                <c:pt idx="48">
                  <c:v>1.3547796466480129E-3</c:v>
                </c:pt>
              </c:numCache>
            </c:numRef>
          </c:xVal>
          <c:yVal>
            <c:numRef>
              <c:f>sbux!$V$9:$V$57</c:f>
              <c:numCache>
                <c:formatCode>0.00%</c:formatCode>
                <c:ptCount val="49"/>
                <c:pt idx="0">
                  <c:v>-5.1059484299216561E-4</c:v>
                </c:pt>
                <c:pt idx="1">
                  <c:v>4.214559386973158E-3</c:v>
                </c:pt>
                <c:pt idx="2">
                  <c:v>-2.0348467506040519E-3</c:v>
                </c:pt>
                <c:pt idx="3">
                  <c:v>-1.898814833694399E-2</c:v>
                </c:pt>
                <c:pt idx="4">
                  <c:v>9.0932709794752254E-3</c:v>
                </c:pt>
                <c:pt idx="5">
                  <c:v>-4.2481977342947027E-3</c:v>
                </c:pt>
                <c:pt idx="6">
                  <c:v>1.4608920491273559E-2</c:v>
                </c:pt>
                <c:pt idx="7">
                  <c:v>-4.9694189602446552E-3</c:v>
                </c:pt>
                <c:pt idx="8">
                  <c:v>1.6609610751870195E-2</c:v>
                </c:pt>
                <c:pt idx="9">
                  <c:v>-2.1202294836617643E-2</c:v>
                </c:pt>
                <c:pt idx="10">
                  <c:v>4.8419979612641393E-3</c:v>
                </c:pt>
                <c:pt idx="11">
                  <c:v>3.7131882202305539E-3</c:v>
                </c:pt>
                <c:pt idx="12">
                  <c:v>3.1891822936599055E-3</c:v>
                </c:pt>
                <c:pt idx="13">
                  <c:v>1.5513733468972519E-2</c:v>
                </c:pt>
                <c:pt idx="14">
                  <c:v>-9.0415913200723695E-3</c:v>
                </c:pt>
                <c:pt idx="15">
                  <c:v>7.168925964546366E-3</c:v>
                </c:pt>
                <c:pt idx="16">
                  <c:v>-6.2119839523746574E-3</c:v>
                </c:pt>
                <c:pt idx="17">
                  <c:v>4.4276598515430284E-3</c:v>
                </c:pt>
                <c:pt idx="18">
                  <c:v>-5.4453520031116521E-3</c:v>
                </c:pt>
                <c:pt idx="19">
                  <c:v>1.1862860122539577E-2</c:v>
                </c:pt>
                <c:pt idx="20">
                  <c:v>3.2208193764493684E-3</c:v>
                </c:pt>
                <c:pt idx="21">
                  <c:v>-6.4209580069360948E-4</c:v>
                </c:pt>
                <c:pt idx="22">
                  <c:v>-7.453096890259552E-3</c:v>
                </c:pt>
                <c:pt idx="23">
                  <c:v>-8.0269290523043817E-3</c:v>
                </c:pt>
                <c:pt idx="24">
                  <c:v>3.7849125554684422E-3</c:v>
                </c:pt>
                <c:pt idx="25">
                  <c:v>8.841503055519527E-3</c:v>
                </c:pt>
                <c:pt idx="26">
                  <c:v>-6.8307771620054279E-3</c:v>
                </c:pt>
                <c:pt idx="27">
                  <c:v>1.1520737327189376E-3</c:v>
                </c:pt>
                <c:pt idx="28">
                  <c:v>7.1767268999103203E-3</c:v>
                </c:pt>
                <c:pt idx="29">
                  <c:v>-2.4525622821737155E-3</c:v>
                </c:pt>
                <c:pt idx="30">
                  <c:v>8.9285714285713986E-3</c:v>
                </c:pt>
                <c:pt idx="31">
                  <c:v>-2.30858022316266E-3</c:v>
                </c:pt>
                <c:pt idx="32">
                  <c:v>1.671165959634856E-3</c:v>
                </c:pt>
                <c:pt idx="33">
                  <c:v>-1.4117043121149825E-3</c:v>
                </c:pt>
                <c:pt idx="34">
                  <c:v>0</c:v>
                </c:pt>
                <c:pt idx="35">
                  <c:v>-4.2411001156663448E-3</c:v>
                </c:pt>
                <c:pt idx="36">
                  <c:v>-8.9055240061951171E-3</c:v>
                </c:pt>
                <c:pt idx="37">
                  <c:v>4.8183357207968527E-3</c:v>
                </c:pt>
                <c:pt idx="38">
                  <c:v>1.0238465526179449E-2</c:v>
                </c:pt>
                <c:pt idx="39">
                  <c:v>3.5920461834509443E-3</c:v>
                </c:pt>
                <c:pt idx="40">
                  <c:v>7.081241148448528E-3</c:v>
                </c:pt>
                <c:pt idx="41">
                  <c:v>1.16701244813264E-3</c:v>
                </c:pt>
                <c:pt idx="42">
                  <c:v>-1.411734231317173E-2</c:v>
                </c:pt>
                <c:pt idx="43">
                  <c:v>-8.5391487125591921E-3</c:v>
                </c:pt>
                <c:pt idx="44">
                  <c:v>-7.2876639724393424E-3</c:v>
                </c:pt>
                <c:pt idx="45">
                  <c:v>2.2690870261612615E-3</c:v>
                </c:pt>
                <c:pt idx="46">
                  <c:v>3.329338127580237E-3</c:v>
                </c:pt>
                <c:pt idx="47">
                  <c:v>5.1765330501725585E-3</c:v>
                </c:pt>
                <c:pt idx="48">
                  <c:v>-4.4896342268584332E-3</c:v>
                </c:pt>
              </c:numCache>
            </c:numRef>
          </c:yVal>
        </c:ser>
        <c:axId val="101558912"/>
        <c:axId val="101564800"/>
      </c:scatterChart>
      <c:valAx>
        <c:axId val="101558912"/>
        <c:scaling>
          <c:orientation val="minMax"/>
        </c:scaling>
        <c:axPos val="b"/>
        <c:numFmt formatCode="0.00%" sourceLinked="1"/>
        <c:tickLblPos val="nextTo"/>
        <c:crossAx val="101564800"/>
        <c:crosses val="autoZero"/>
        <c:crossBetween val="midCat"/>
      </c:valAx>
      <c:valAx>
        <c:axId val="101564800"/>
        <c:scaling>
          <c:orientation val="minMax"/>
        </c:scaling>
        <c:axPos val="l"/>
        <c:majorGridlines/>
        <c:numFmt formatCode="0.00%" sourceLinked="1"/>
        <c:tickLblPos val="nextTo"/>
        <c:crossAx val="1015589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sbux!$U$9:$U$57</c:f>
              <c:numCache>
                <c:formatCode>0.00%</c:formatCode>
                <c:ptCount val="49"/>
                <c:pt idx="0">
                  <c:v>1.1821014425255887E-3</c:v>
                </c:pt>
                <c:pt idx="1">
                  <c:v>2.3642028850511775E-3</c:v>
                </c:pt>
                <c:pt idx="2">
                  <c:v>3.5145760198865583E-3</c:v>
                </c:pt>
                <c:pt idx="3">
                  <c:v>4.6649491547219391E-3</c:v>
                </c:pt>
                <c:pt idx="4">
                  <c:v>9.4386102560434955E-3</c:v>
                </c:pt>
                <c:pt idx="5">
                  <c:v>1.4212271357365051E-2</c:v>
                </c:pt>
                <c:pt idx="6">
                  <c:v>1.8985932458686607E-2</c:v>
                </c:pt>
                <c:pt idx="7">
                  <c:v>2.034071210533462E-2</c:v>
                </c:pt>
                <c:pt idx="8">
                  <c:v>2.1491085240170002E-2</c:v>
                </c:pt>
                <c:pt idx="9">
                  <c:v>2.2641458375005384E-2</c:v>
                </c:pt>
                <c:pt idx="10">
                  <c:v>2.3996238021653397E-2</c:v>
                </c:pt>
                <c:pt idx="11">
                  <c:v>2.8769899122974951E-2</c:v>
                </c:pt>
                <c:pt idx="12">
                  <c:v>3.3543560224296505E-2</c:v>
                </c:pt>
                <c:pt idx="13">
                  <c:v>3.4898339870944518E-2</c:v>
                </c:pt>
                <c:pt idx="14">
                  <c:v>3.9672000972266072E-2</c:v>
                </c:pt>
                <c:pt idx="15">
                  <c:v>4.0854102414791663E-2</c:v>
                </c:pt>
                <c:pt idx="16">
                  <c:v>4.2036203857317253E-2</c:v>
                </c:pt>
                <c:pt idx="17">
                  <c:v>4.3218305299842844E-2</c:v>
                </c:pt>
                <c:pt idx="18">
                  <c:v>4.4368678434678226E-2</c:v>
                </c:pt>
                <c:pt idx="19">
                  <c:v>4.5550779877203816E-2</c:v>
                </c:pt>
                <c:pt idx="20">
                  <c:v>4.6701153012039198E-2</c:v>
                </c:pt>
                <c:pt idx="21">
                  <c:v>4.785152614687458E-2</c:v>
                </c:pt>
                <c:pt idx="22">
                  <c:v>4.9001899281709962E-2</c:v>
                </c:pt>
                <c:pt idx="23">
                  <c:v>5.0184000724235553E-2</c:v>
                </c:pt>
                <c:pt idx="24">
                  <c:v>5.1366102166761143E-2</c:v>
                </c:pt>
                <c:pt idx="25">
                  <c:v>5.6139763268082697E-2</c:v>
                </c:pt>
                <c:pt idx="26">
                  <c:v>5.749454291473071E-2</c:v>
                </c:pt>
                <c:pt idx="27">
                  <c:v>5.8849322561378724E-2</c:v>
                </c:pt>
                <c:pt idx="28">
                  <c:v>6.0204102208026737E-2</c:v>
                </c:pt>
                <c:pt idx="29">
                  <c:v>6.1386203650552328E-2</c:v>
                </c:pt>
                <c:pt idx="30">
                  <c:v>6.2568305093077911E-2</c:v>
                </c:pt>
                <c:pt idx="31">
                  <c:v>6.3750406535603502E-2</c:v>
                </c:pt>
                <c:pt idx="32">
                  <c:v>6.4900779670438877E-2</c:v>
                </c:pt>
                <c:pt idx="33">
                  <c:v>6.6051152805274252E-2</c:v>
                </c:pt>
                <c:pt idx="34">
                  <c:v>7.0824813906595813E-2</c:v>
                </c:pt>
                <c:pt idx="35">
                  <c:v>7.2006915349121403E-2</c:v>
                </c:pt>
                <c:pt idx="36">
                  <c:v>7.3189016791646994E-2</c:v>
                </c:pt>
                <c:pt idx="37">
                  <c:v>7.7962677892968554E-2</c:v>
                </c:pt>
                <c:pt idx="38">
                  <c:v>8.2736338994290115E-2</c:v>
                </c:pt>
                <c:pt idx="39">
                  <c:v>8.4091118640938128E-2</c:v>
                </c:pt>
                <c:pt idx="40">
                  <c:v>8.5445898287586142E-2</c:v>
                </c:pt>
                <c:pt idx="41">
                  <c:v>9.0219559388907702E-2</c:v>
                </c:pt>
                <c:pt idx="42">
                  <c:v>9.1401660831433293E-2</c:v>
                </c:pt>
                <c:pt idx="43">
                  <c:v>9.2583762273958883E-2</c:v>
                </c:pt>
                <c:pt idx="44">
                  <c:v>9.7357423375280444E-2</c:v>
                </c:pt>
                <c:pt idx="45">
                  <c:v>0.102131084476602</c:v>
                </c:pt>
                <c:pt idx="46">
                  <c:v>0.10690474557792357</c:v>
                </c:pt>
                <c:pt idx="47">
                  <c:v>0.11167840667924513</c:v>
                </c:pt>
                <c:pt idx="48">
                  <c:v>0.11303318632589314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sbux!$W$9:$W$57</c:f>
              <c:numCache>
                <c:formatCode>0.00%</c:formatCode>
                <c:ptCount val="49"/>
                <c:pt idx="0">
                  <c:v>-5.1059484299216561E-4</c:v>
                </c:pt>
                <c:pt idx="1">
                  <c:v>3.7039645439809923E-3</c:v>
                </c:pt>
                <c:pt idx="2">
                  <c:v>1.6691177933769404E-3</c:v>
                </c:pt>
                <c:pt idx="3">
                  <c:v>-1.7319030543567048E-2</c:v>
                </c:pt>
                <c:pt idx="4">
                  <c:v>-8.2257595640918228E-3</c:v>
                </c:pt>
                <c:pt idx="5">
                  <c:v>-1.2473957298386525E-2</c:v>
                </c:pt>
                <c:pt idx="6">
                  <c:v>2.1349631928870346E-3</c:v>
                </c:pt>
                <c:pt idx="7">
                  <c:v>-2.8344557673576206E-3</c:v>
                </c:pt>
                <c:pt idx="8">
                  <c:v>1.3775154984512573E-2</c:v>
                </c:pt>
                <c:pt idx="9">
                  <c:v>-7.4271398521050698E-3</c:v>
                </c:pt>
                <c:pt idx="10">
                  <c:v>-2.5851418908409305E-3</c:v>
                </c:pt>
                <c:pt idx="11">
                  <c:v>1.1280463293896234E-3</c:v>
                </c:pt>
                <c:pt idx="12">
                  <c:v>4.3172286230495288E-3</c:v>
                </c:pt>
                <c:pt idx="13">
                  <c:v>1.9830962092022047E-2</c:v>
                </c:pt>
                <c:pt idx="14">
                  <c:v>1.0789370771949677E-2</c:v>
                </c:pt>
                <c:pt idx="15">
                  <c:v>1.7958296736496043E-2</c:v>
                </c:pt>
                <c:pt idx="16">
                  <c:v>1.1746312784121386E-2</c:v>
                </c:pt>
                <c:pt idx="17">
                  <c:v>1.6173972635664415E-2</c:v>
                </c:pt>
                <c:pt idx="18">
                  <c:v>1.0728620632552763E-2</c:v>
                </c:pt>
                <c:pt idx="19">
                  <c:v>2.259148075509234E-2</c:v>
                </c:pt>
                <c:pt idx="20">
                  <c:v>2.5812300131541708E-2</c:v>
                </c:pt>
                <c:pt idx="21">
                  <c:v>2.5170204330848097E-2</c:v>
                </c:pt>
                <c:pt idx="22">
                  <c:v>1.7717107440588544E-2</c:v>
                </c:pt>
                <c:pt idx="23">
                  <c:v>9.6901783882841624E-3</c:v>
                </c:pt>
                <c:pt idx="24">
                  <c:v>1.3475090943752604E-2</c:v>
                </c:pt>
                <c:pt idx="25">
                  <c:v>2.2316593999272133E-2</c:v>
                </c:pt>
                <c:pt idx="26">
                  <c:v>1.5485816837266705E-2</c:v>
                </c:pt>
                <c:pt idx="27">
                  <c:v>1.6637890569985644E-2</c:v>
                </c:pt>
                <c:pt idx="28">
                  <c:v>2.3814617469895966E-2</c:v>
                </c:pt>
                <c:pt idx="29">
                  <c:v>2.1362055187722249E-2</c:v>
                </c:pt>
                <c:pt idx="30">
                  <c:v>3.0290626616293649E-2</c:v>
                </c:pt>
                <c:pt idx="31">
                  <c:v>2.798204639313099E-2</c:v>
                </c:pt>
                <c:pt idx="32">
                  <c:v>2.9653212352765846E-2</c:v>
                </c:pt>
                <c:pt idx="33">
                  <c:v>2.8241508040650863E-2</c:v>
                </c:pt>
                <c:pt idx="34">
                  <c:v>2.8241508040650863E-2</c:v>
                </c:pt>
                <c:pt idx="35">
                  <c:v>2.4000407924984517E-2</c:v>
                </c:pt>
                <c:pt idx="36">
                  <c:v>1.50948839187894E-2</c:v>
                </c:pt>
                <c:pt idx="37">
                  <c:v>1.9913219639586255E-2</c:v>
                </c:pt>
                <c:pt idx="38">
                  <c:v>3.0151685165765704E-2</c:v>
                </c:pt>
                <c:pt idx="39">
                  <c:v>3.3743731349216648E-2</c:v>
                </c:pt>
                <c:pt idx="40">
                  <c:v>4.0824972497665174E-2</c:v>
                </c:pt>
                <c:pt idx="41">
                  <c:v>4.1991984945797811E-2</c:v>
                </c:pt>
                <c:pt idx="42">
                  <c:v>2.7874642632626082E-2</c:v>
                </c:pt>
                <c:pt idx="43">
                  <c:v>1.9335493920066889E-2</c:v>
                </c:pt>
                <c:pt idx="44">
                  <c:v>1.2047829947627547E-2</c:v>
                </c:pt>
                <c:pt idx="45">
                  <c:v>1.4316916973788809E-2</c:v>
                </c:pt>
                <c:pt idx="46">
                  <c:v>1.7646255101369045E-2</c:v>
                </c:pt>
                <c:pt idx="47">
                  <c:v>2.2822788151541602E-2</c:v>
                </c:pt>
                <c:pt idx="48">
                  <c:v>1.8333153924683168E-2</c:v>
                </c:pt>
              </c:numCache>
            </c:numRef>
          </c:val>
        </c:ser>
        <c:marker val="1"/>
        <c:axId val="103653760"/>
        <c:axId val="103655296"/>
      </c:lineChart>
      <c:catAx>
        <c:axId val="103653760"/>
        <c:scaling>
          <c:orientation val="minMax"/>
        </c:scaling>
        <c:axPos val="b"/>
        <c:tickLblPos val="nextTo"/>
        <c:crossAx val="103655296"/>
        <c:crosses val="autoZero"/>
        <c:auto val="1"/>
        <c:lblAlgn val="ctr"/>
        <c:lblOffset val="100"/>
      </c:catAx>
      <c:valAx>
        <c:axId val="103655296"/>
        <c:scaling>
          <c:orientation val="minMax"/>
        </c:scaling>
        <c:axPos val="l"/>
        <c:majorGridlines/>
        <c:numFmt formatCode="0.00%" sourceLinked="1"/>
        <c:tickLblPos val="nextTo"/>
        <c:crossAx val="103653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sbux!$F$8:$F$57</c:f>
              <c:numCache>
                <c:formatCode>General</c:formatCode>
                <c:ptCount val="50"/>
                <c:pt idx="0">
                  <c:v>0.95837994214079081</c:v>
                </c:pt>
                <c:pt idx="1">
                  <c:v>0.95280617164898762</c:v>
                </c:pt>
                <c:pt idx="2">
                  <c:v>0.9529604628736742</c:v>
                </c:pt>
                <c:pt idx="3">
                  <c:v>0.95434908389585327</c:v>
                </c:pt>
                <c:pt idx="4">
                  <c:v>0.94640308582449384</c:v>
                </c:pt>
                <c:pt idx="5">
                  <c:v>0.93803278688524616</c:v>
                </c:pt>
                <c:pt idx="6">
                  <c:v>0.93290260366441657</c:v>
                </c:pt>
                <c:pt idx="7">
                  <c:v>0.94094503375120531</c:v>
                </c:pt>
                <c:pt idx="8">
                  <c:v>0.9500096432015428</c:v>
                </c:pt>
                <c:pt idx="9">
                  <c:v>0.96713596914175526</c:v>
                </c:pt>
                <c:pt idx="10">
                  <c:v>0.96966248794599819</c:v>
                </c:pt>
                <c:pt idx="11">
                  <c:v>0.96192864030858272</c:v>
                </c:pt>
                <c:pt idx="12">
                  <c:v>0.95083895853423339</c:v>
                </c:pt>
                <c:pt idx="13">
                  <c:v>0.95232401157184188</c:v>
                </c:pt>
                <c:pt idx="14">
                  <c:v>0.9488717454194795</c:v>
                </c:pt>
                <c:pt idx="15">
                  <c:v>0.93685631629701083</c:v>
                </c:pt>
                <c:pt idx="16">
                  <c:v>0.92757955641272904</c:v>
                </c:pt>
                <c:pt idx="17">
                  <c:v>0.92499517839922873</c:v>
                </c:pt>
                <c:pt idx="18">
                  <c:v>0.92644165863066541</c:v>
                </c:pt>
                <c:pt idx="19">
                  <c:v>0.92385728061716499</c:v>
                </c:pt>
                <c:pt idx="20">
                  <c:v>0.9278495660559305</c:v>
                </c:pt>
                <c:pt idx="21">
                  <c:v>0.93388621022179374</c:v>
                </c:pt>
                <c:pt idx="22">
                  <c:v>0.94079074252651895</c:v>
                </c:pt>
                <c:pt idx="23">
                  <c:v>0.93849566055930578</c:v>
                </c:pt>
                <c:pt idx="24">
                  <c:v>0.93014464802314367</c:v>
                </c:pt>
                <c:pt idx="25">
                  <c:v>0.92368370298939262</c:v>
                </c:pt>
                <c:pt idx="26">
                  <c:v>0.92626808100289326</c:v>
                </c:pt>
                <c:pt idx="27">
                  <c:v>0.9362584378013501</c:v>
                </c:pt>
                <c:pt idx="28">
                  <c:v>0.94376084860173592</c:v>
                </c:pt>
                <c:pt idx="29">
                  <c:v>0.94289296046287374</c:v>
                </c:pt>
                <c:pt idx="30">
                  <c:v>0.9369527483124398</c:v>
                </c:pt>
                <c:pt idx="31">
                  <c:v>0.9362391513982643</c:v>
                </c:pt>
                <c:pt idx="32">
                  <c:v>0.93942140790742523</c:v>
                </c:pt>
                <c:pt idx="33">
                  <c:v>0.94277724204435887</c:v>
                </c:pt>
                <c:pt idx="34">
                  <c:v>0.94210221793635485</c:v>
                </c:pt>
                <c:pt idx="35">
                  <c:v>0.94200578592092588</c:v>
                </c:pt>
                <c:pt idx="36">
                  <c:v>0.93945998071359715</c:v>
                </c:pt>
                <c:pt idx="37">
                  <c:v>0.9329218900675027</c:v>
                </c:pt>
                <c:pt idx="38">
                  <c:v>0.92783027965284504</c:v>
                </c:pt>
                <c:pt idx="39">
                  <c:v>0.93126325940212162</c:v>
                </c:pt>
                <c:pt idx="40">
                  <c:v>0.93787849566055914</c:v>
                </c:pt>
                <c:pt idx="41">
                  <c:v>0.9371070395371266</c:v>
                </c:pt>
                <c:pt idx="42">
                  <c:v>0.93176470588235316</c:v>
                </c:pt>
                <c:pt idx="43">
                  <c:v>0.92297010607521712</c:v>
                </c:pt>
                <c:pt idx="44">
                  <c:v>0.91132111861137888</c:v>
                </c:pt>
                <c:pt idx="45">
                  <c:v>0.89681774349083887</c:v>
                </c:pt>
                <c:pt idx="46">
                  <c:v>0.88979749276759901</c:v>
                </c:pt>
                <c:pt idx="47">
                  <c:v>0.88937319189971098</c:v>
                </c:pt>
                <c:pt idx="48">
                  <c:v>0.89454194792671171</c:v>
                </c:pt>
                <c:pt idx="49">
                  <c:v>0.90096432015429118</c:v>
                </c:pt>
              </c:numCache>
            </c:numRef>
          </c:val>
        </c:ser>
        <c:marker val="1"/>
        <c:axId val="103894016"/>
        <c:axId val="10390809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sbux!$G$8:$G$57</c:f>
              <c:numCache>
                <c:formatCode>General</c:formatCode>
                <c:ptCount val="50"/>
                <c:pt idx="0">
                  <c:v>4.7585479154190972E-2</c:v>
                </c:pt>
                <c:pt idx="1">
                  <c:v>3.9387748576212599E-2</c:v>
                </c:pt>
                <c:pt idx="2">
                  <c:v>3.5527098264378859E-2</c:v>
                </c:pt>
                <c:pt idx="3">
                  <c:v>3.7439774021247374E-2</c:v>
                </c:pt>
                <c:pt idx="4">
                  <c:v>4.4751816226982086E-2</c:v>
                </c:pt>
                <c:pt idx="5">
                  <c:v>5.4438221704691099E-2</c:v>
                </c:pt>
                <c:pt idx="6">
                  <c:v>5.7994471792938089E-2</c:v>
                </c:pt>
                <c:pt idx="7">
                  <c:v>5.6502682293375371E-2</c:v>
                </c:pt>
                <c:pt idx="8">
                  <c:v>4.9454758153399433E-2</c:v>
                </c:pt>
                <c:pt idx="9">
                  <c:v>5.8738445872822995E-2</c:v>
                </c:pt>
                <c:pt idx="10">
                  <c:v>8.5613601083714602E-2</c:v>
                </c:pt>
                <c:pt idx="11">
                  <c:v>0.10709634578536502</c:v>
                </c:pt>
                <c:pt idx="12">
                  <c:v>0.1197581284826417</c:v>
                </c:pt>
                <c:pt idx="13">
                  <c:v>0.12091997803999477</c:v>
                </c:pt>
                <c:pt idx="14">
                  <c:v>0.11035297136976778</c:v>
                </c:pt>
                <c:pt idx="15">
                  <c:v>8.6602382710399523E-2</c:v>
                </c:pt>
                <c:pt idx="16">
                  <c:v>6.6722722542310806E-2</c:v>
                </c:pt>
                <c:pt idx="17">
                  <c:v>6.2375156456731563E-2</c:v>
                </c:pt>
                <c:pt idx="18">
                  <c:v>5.5990953540967774E-2</c:v>
                </c:pt>
                <c:pt idx="19">
                  <c:v>4.7698954408072383E-2</c:v>
                </c:pt>
                <c:pt idx="20">
                  <c:v>4.1649674794249525E-2</c:v>
                </c:pt>
                <c:pt idx="21">
                  <c:v>3.5539556663707096E-2</c:v>
                </c:pt>
                <c:pt idx="22">
                  <c:v>3.0858624576102958E-2</c:v>
                </c:pt>
                <c:pt idx="23">
                  <c:v>2.9500659049324463E-2</c:v>
                </c:pt>
                <c:pt idx="24">
                  <c:v>3.8141181903427475E-2</c:v>
                </c:pt>
                <c:pt idx="25">
                  <c:v>4.8665103275977631E-2</c:v>
                </c:pt>
                <c:pt idx="26">
                  <c:v>5.6939764469807898E-2</c:v>
                </c:pt>
                <c:pt idx="27">
                  <c:v>6.0339869286474238E-2</c:v>
                </c:pt>
                <c:pt idx="28">
                  <c:v>5.6041721518230378E-2</c:v>
                </c:pt>
                <c:pt idx="29">
                  <c:v>4.4588922655765272E-2</c:v>
                </c:pt>
                <c:pt idx="30">
                  <c:v>3.0149222554353917E-2</c:v>
                </c:pt>
                <c:pt idx="31">
                  <c:v>2.3948988668670533E-2</c:v>
                </c:pt>
                <c:pt idx="32">
                  <c:v>2.2609710740884394E-2</c:v>
                </c:pt>
                <c:pt idx="33">
                  <c:v>2.3929159049739742E-2</c:v>
                </c:pt>
                <c:pt idx="34">
                  <c:v>2.3438713396184571E-2</c:v>
                </c:pt>
                <c:pt idx="35">
                  <c:v>2.2228068441462547E-2</c:v>
                </c:pt>
                <c:pt idx="36">
                  <c:v>2.2949928862539833E-2</c:v>
                </c:pt>
                <c:pt idx="37">
                  <c:v>2.5256912958147245E-2</c:v>
                </c:pt>
                <c:pt idx="38">
                  <c:v>2.8736336250536742E-2</c:v>
                </c:pt>
                <c:pt idx="39">
                  <c:v>3.6518371570929402E-2</c:v>
                </c:pt>
                <c:pt idx="40">
                  <c:v>4.0592268151264897E-2</c:v>
                </c:pt>
                <c:pt idx="41">
                  <c:v>4.0134733435935176E-2</c:v>
                </c:pt>
                <c:pt idx="42">
                  <c:v>3.7303458368597525E-2</c:v>
                </c:pt>
                <c:pt idx="43">
                  <c:v>3.9987931963850698E-2</c:v>
                </c:pt>
                <c:pt idx="44">
                  <c:v>5.5947141503330119E-2</c:v>
                </c:pt>
                <c:pt idx="45">
                  <c:v>7.3061659940515292E-2</c:v>
                </c:pt>
                <c:pt idx="46">
                  <c:v>8.9055337718136188E-2</c:v>
                </c:pt>
                <c:pt idx="47">
                  <c:v>9.5738230757794585E-2</c:v>
                </c:pt>
                <c:pt idx="48">
                  <c:v>9.3660377389832461E-2</c:v>
                </c:pt>
                <c:pt idx="49">
                  <c:v>8.9267753426682722E-2</c:v>
                </c:pt>
              </c:numCache>
            </c:numRef>
          </c:val>
        </c:ser>
        <c:marker val="1"/>
        <c:axId val="103911424"/>
        <c:axId val="103909632"/>
      </c:lineChart>
      <c:catAx>
        <c:axId val="103894016"/>
        <c:scaling>
          <c:orientation val="minMax"/>
        </c:scaling>
        <c:axPos val="b"/>
        <c:tickLblPos val="nextTo"/>
        <c:crossAx val="103908096"/>
        <c:crosses val="autoZero"/>
        <c:auto val="1"/>
        <c:lblAlgn val="ctr"/>
        <c:lblOffset val="100"/>
      </c:catAx>
      <c:valAx>
        <c:axId val="103908096"/>
        <c:scaling>
          <c:orientation val="minMax"/>
          <c:min val="0.8"/>
        </c:scaling>
        <c:axPos val="l"/>
        <c:majorGridlines/>
        <c:numFmt formatCode="General" sourceLinked="1"/>
        <c:tickLblPos val="nextTo"/>
        <c:crossAx val="103894016"/>
        <c:crosses val="autoZero"/>
        <c:crossBetween val="between"/>
      </c:valAx>
      <c:valAx>
        <c:axId val="103909632"/>
        <c:scaling>
          <c:orientation val="minMax"/>
        </c:scaling>
        <c:axPos val="r"/>
        <c:numFmt formatCode="General" sourceLinked="1"/>
        <c:tickLblPos val="nextTo"/>
        <c:crossAx val="103911424"/>
        <c:crosses val="max"/>
        <c:crossBetween val="between"/>
      </c:valAx>
      <c:catAx>
        <c:axId val="103911424"/>
        <c:scaling>
          <c:orientation val="minMax"/>
        </c:scaling>
        <c:delete val="1"/>
        <c:axPos val="b"/>
        <c:tickLblPos val="none"/>
        <c:crossAx val="10390963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AZO!$O$8:$O$57</c:f>
              <c:numCache>
                <c:formatCode>General</c:formatCode>
                <c:ptCount val="50"/>
                <c:pt idx="0">
                  <c:v>0.1</c:v>
                </c:pt>
                <c:pt idx="1">
                  <c:v>7.4999999999999997E-2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0.1</c:v>
                </c:pt>
                <c:pt idx="7">
                  <c:v>0.125</c:v>
                </c:pt>
                <c:pt idx="8">
                  <c:v>0.1</c:v>
                </c:pt>
                <c:pt idx="9">
                  <c:v>0.125</c:v>
                </c:pt>
                <c:pt idx="10">
                  <c:v>0.1</c:v>
                </c:pt>
                <c:pt idx="11">
                  <c:v>7.4999999999999997E-2</c:v>
                </c:pt>
                <c:pt idx="12">
                  <c:v>0.05</c:v>
                </c:pt>
                <c:pt idx="13">
                  <c:v>7.4999999999999997E-2</c:v>
                </c:pt>
                <c:pt idx="14">
                  <c:v>0.1</c:v>
                </c:pt>
                <c:pt idx="15">
                  <c:v>0.125</c:v>
                </c:pt>
                <c:pt idx="16">
                  <c:v>0.1</c:v>
                </c:pt>
                <c:pt idx="17">
                  <c:v>7.4999999999999997E-2</c:v>
                </c:pt>
                <c:pt idx="18">
                  <c:v>0.05</c:v>
                </c:pt>
                <c:pt idx="19">
                  <c:v>7.4999999999999997E-2</c:v>
                </c:pt>
                <c:pt idx="20">
                  <c:v>0.1</c:v>
                </c:pt>
                <c:pt idx="21">
                  <c:v>0.125</c:v>
                </c:pt>
                <c:pt idx="22">
                  <c:v>0.1</c:v>
                </c:pt>
                <c:pt idx="23">
                  <c:v>7.4999999999999997E-2</c:v>
                </c:pt>
                <c:pt idx="24">
                  <c:v>0.1</c:v>
                </c:pt>
                <c:pt idx="25">
                  <c:v>0.125</c:v>
                </c:pt>
                <c:pt idx="26">
                  <c:v>0.15</c:v>
                </c:pt>
                <c:pt idx="27">
                  <c:v>0.125</c:v>
                </c:pt>
                <c:pt idx="28">
                  <c:v>0.1</c:v>
                </c:pt>
                <c:pt idx="29">
                  <c:v>0.125</c:v>
                </c:pt>
                <c:pt idx="30">
                  <c:v>0.15</c:v>
                </c:pt>
                <c:pt idx="31">
                  <c:v>0.125</c:v>
                </c:pt>
                <c:pt idx="32">
                  <c:v>0.1</c:v>
                </c:pt>
                <c:pt idx="33">
                  <c:v>0.125</c:v>
                </c:pt>
                <c:pt idx="34">
                  <c:v>0.15</c:v>
                </c:pt>
                <c:pt idx="35">
                  <c:v>0.125</c:v>
                </c:pt>
                <c:pt idx="36">
                  <c:v>0.1</c:v>
                </c:pt>
                <c:pt idx="37">
                  <c:v>0.125</c:v>
                </c:pt>
                <c:pt idx="38">
                  <c:v>0.1</c:v>
                </c:pt>
                <c:pt idx="39">
                  <c:v>7.4999999999999997E-2</c:v>
                </c:pt>
                <c:pt idx="40">
                  <c:v>0.1</c:v>
                </c:pt>
                <c:pt idx="41">
                  <c:v>7.4999999999999997E-2</c:v>
                </c:pt>
                <c:pt idx="42">
                  <c:v>0.1</c:v>
                </c:pt>
                <c:pt idx="43">
                  <c:v>0.125</c:v>
                </c:pt>
                <c:pt idx="44">
                  <c:v>0.1</c:v>
                </c:pt>
                <c:pt idx="45">
                  <c:v>7.4999999999999997E-2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0.125</c:v>
                </c:pt>
              </c:numCache>
            </c:numRef>
          </c:xVal>
          <c:yVal>
            <c:numRef>
              <c:f>AZO!$N$8:$N$57</c:f>
              <c:numCache>
                <c:formatCode>General</c:formatCode>
                <c:ptCount val="50"/>
                <c:pt idx="0">
                  <c:v>0.9641255605381166</c:v>
                </c:pt>
                <c:pt idx="1">
                  <c:v>0.95964125560538116</c:v>
                </c:pt>
                <c:pt idx="2">
                  <c:v>0.95515695067264572</c:v>
                </c:pt>
                <c:pt idx="3">
                  <c:v>0.95067264573991028</c:v>
                </c:pt>
                <c:pt idx="4">
                  <c:v>0.94618834080717484</c:v>
                </c:pt>
                <c:pt idx="5">
                  <c:v>0.94170403587443952</c:v>
                </c:pt>
                <c:pt idx="6">
                  <c:v>0.93721973094170408</c:v>
                </c:pt>
                <c:pt idx="7">
                  <c:v>0.93273542600896864</c:v>
                </c:pt>
                <c:pt idx="8">
                  <c:v>0.9282511210762332</c:v>
                </c:pt>
                <c:pt idx="9">
                  <c:v>0.92376681614349776</c:v>
                </c:pt>
                <c:pt idx="10">
                  <c:v>0.91928251121076232</c:v>
                </c:pt>
                <c:pt idx="11">
                  <c:v>0.91479820627802688</c:v>
                </c:pt>
                <c:pt idx="12">
                  <c:v>0.91031390134529144</c:v>
                </c:pt>
                <c:pt idx="13">
                  <c:v>0.905829596412556</c:v>
                </c:pt>
                <c:pt idx="14">
                  <c:v>0.90134529147982068</c:v>
                </c:pt>
                <c:pt idx="15">
                  <c:v>0.905829596412556</c:v>
                </c:pt>
                <c:pt idx="16">
                  <c:v>0.91031390134529144</c:v>
                </c:pt>
                <c:pt idx="17">
                  <c:v>0.91479820627802688</c:v>
                </c:pt>
                <c:pt idx="18">
                  <c:v>0.91928251121076232</c:v>
                </c:pt>
                <c:pt idx="19">
                  <c:v>0.92376681614349776</c:v>
                </c:pt>
                <c:pt idx="20">
                  <c:v>0.9282511210762332</c:v>
                </c:pt>
                <c:pt idx="21">
                  <c:v>0.93273542600896864</c:v>
                </c:pt>
                <c:pt idx="22">
                  <c:v>0.93721973094170408</c:v>
                </c:pt>
                <c:pt idx="23">
                  <c:v>0.94170403587443952</c:v>
                </c:pt>
                <c:pt idx="24">
                  <c:v>0.94618834080717484</c:v>
                </c:pt>
                <c:pt idx="25">
                  <c:v>0.95067264573991028</c:v>
                </c:pt>
                <c:pt idx="26">
                  <c:v>0.95515695067264572</c:v>
                </c:pt>
                <c:pt idx="27">
                  <c:v>0.95964125560538116</c:v>
                </c:pt>
                <c:pt idx="28">
                  <c:v>0.9641255605381166</c:v>
                </c:pt>
                <c:pt idx="29">
                  <c:v>0.96860986547085204</c:v>
                </c:pt>
                <c:pt idx="30">
                  <c:v>0.97309417040358748</c:v>
                </c:pt>
                <c:pt idx="31">
                  <c:v>0.97757847533632292</c:v>
                </c:pt>
                <c:pt idx="32">
                  <c:v>0.98206278026905824</c:v>
                </c:pt>
                <c:pt idx="33">
                  <c:v>0.98654708520179368</c:v>
                </c:pt>
                <c:pt idx="34">
                  <c:v>0.99103139013452912</c:v>
                </c:pt>
                <c:pt idx="35">
                  <c:v>0.99551569506726456</c:v>
                </c:pt>
                <c:pt idx="36">
                  <c:v>1</c:v>
                </c:pt>
                <c:pt idx="37">
                  <c:v>0.99551569506726456</c:v>
                </c:pt>
                <c:pt idx="38">
                  <c:v>0.99103139013452912</c:v>
                </c:pt>
                <c:pt idx="39">
                  <c:v>0.98654708520179368</c:v>
                </c:pt>
                <c:pt idx="40">
                  <c:v>0.98206278026905824</c:v>
                </c:pt>
                <c:pt idx="41">
                  <c:v>0.97757847533632292</c:v>
                </c:pt>
                <c:pt idx="42">
                  <c:v>0.97309417040358748</c:v>
                </c:pt>
                <c:pt idx="43">
                  <c:v>0.96860986547085204</c:v>
                </c:pt>
                <c:pt idx="44">
                  <c:v>0.9641255605381166</c:v>
                </c:pt>
                <c:pt idx="45">
                  <c:v>0.95964125560538116</c:v>
                </c:pt>
                <c:pt idx="46">
                  <c:v>0.95515695067264572</c:v>
                </c:pt>
                <c:pt idx="47">
                  <c:v>0.95067264573991028</c:v>
                </c:pt>
                <c:pt idx="48">
                  <c:v>0.95515695067264572</c:v>
                </c:pt>
                <c:pt idx="49">
                  <c:v>0.95067264573991028</c:v>
                </c:pt>
              </c:numCache>
            </c:numRef>
          </c:yVal>
        </c:ser>
        <c:axId val="104066432"/>
        <c:axId val="103953536"/>
      </c:scatterChart>
      <c:valAx>
        <c:axId val="104066432"/>
        <c:scaling>
          <c:orientation val="minMax"/>
        </c:scaling>
        <c:axPos val="b"/>
        <c:numFmt formatCode="General" sourceLinked="1"/>
        <c:tickLblPos val="nextTo"/>
        <c:crossAx val="103953536"/>
        <c:crosses val="autoZero"/>
        <c:crossBetween val="midCat"/>
      </c:valAx>
      <c:valAx>
        <c:axId val="103953536"/>
        <c:scaling>
          <c:orientation val="minMax"/>
        </c:scaling>
        <c:axPos val="l"/>
        <c:majorGridlines/>
        <c:numFmt formatCode="General" sourceLinked="1"/>
        <c:tickLblPos val="nextTo"/>
        <c:crossAx val="10406643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AZO!$B$8:$B$57</c:f>
              <c:numCache>
                <c:formatCode>General</c:formatCode>
                <c:ptCount val="50"/>
                <c:pt idx="0">
                  <c:v>533.45000000000005</c:v>
                </c:pt>
                <c:pt idx="1">
                  <c:v>533.66</c:v>
                </c:pt>
                <c:pt idx="2">
                  <c:v>533.51</c:v>
                </c:pt>
                <c:pt idx="3">
                  <c:v>531.82000000000005</c:v>
                </c:pt>
                <c:pt idx="4">
                  <c:v>524.69000000000005</c:v>
                </c:pt>
                <c:pt idx="5">
                  <c:v>520.55999999999995</c:v>
                </c:pt>
                <c:pt idx="6">
                  <c:v>515.16999999999996</c:v>
                </c:pt>
                <c:pt idx="7">
                  <c:v>511.92</c:v>
                </c:pt>
                <c:pt idx="8">
                  <c:v>507.72</c:v>
                </c:pt>
                <c:pt idx="9">
                  <c:v>514.82000000000005</c:v>
                </c:pt>
                <c:pt idx="10">
                  <c:v>514.57000000000005</c:v>
                </c:pt>
                <c:pt idx="11">
                  <c:v>513.22</c:v>
                </c:pt>
                <c:pt idx="12">
                  <c:v>510.04</c:v>
                </c:pt>
                <c:pt idx="13">
                  <c:v>521.84</c:v>
                </c:pt>
                <c:pt idx="14">
                  <c:v>517.03</c:v>
                </c:pt>
                <c:pt idx="15">
                  <c:v>514.41</c:v>
                </c:pt>
                <c:pt idx="16">
                  <c:v>519.49</c:v>
                </c:pt>
                <c:pt idx="17">
                  <c:v>518.07000000000005</c:v>
                </c:pt>
                <c:pt idx="18">
                  <c:v>519.6</c:v>
                </c:pt>
                <c:pt idx="19">
                  <c:v>517.26</c:v>
                </c:pt>
                <c:pt idx="20">
                  <c:v>525.99</c:v>
                </c:pt>
                <c:pt idx="21">
                  <c:v>525.47</c:v>
                </c:pt>
                <c:pt idx="22">
                  <c:v>524.58000000000004</c:v>
                </c:pt>
                <c:pt idx="23">
                  <c:v>524.03</c:v>
                </c:pt>
                <c:pt idx="24">
                  <c:v>530.66999999999996</c:v>
                </c:pt>
                <c:pt idx="25">
                  <c:v>529.03</c:v>
                </c:pt>
                <c:pt idx="26">
                  <c:v>533.9</c:v>
                </c:pt>
                <c:pt idx="27">
                  <c:v>536.84</c:v>
                </c:pt>
                <c:pt idx="28">
                  <c:v>537.96</c:v>
                </c:pt>
                <c:pt idx="29">
                  <c:v>537.78</c:v>
                </c:pt>
                <c:pt idx="30">
                  <c:v>537.46</c:v>
                </c:pt>
                <c:pt idx="31">
                  <c:v>540.92999999999995</c:v>
                </c:pt>
                <c:pt idx="32">
                  <c:v>535.95000000000005</c:v>
                </c:pt>
                <c:pt idx="33">
                  <c:v>538.48</c:v>
                </c:pt>
                <c:pt idx="34">
                  <c:v>538.77</c:v>
                </c:pt>
                <c:pt idx="35">
                  <c:v>538.84</c:v>
                </c:pt>
                <c:pt idx="36">
                  <c:v>536.55999999999995</c:v>
                </c:pt>
                <c:pt idx="37">
                  <c:v>537.13</c:v>
                </c:pt>
                <c:pt idx="38">
                  <c:v>534.97</c:v>
                </c:pt>
                <c:pt idx="39">
                  <c:v>538.04</c:v>
                </c:pt>
                <c:pt idx="40">
                  <c:v>536</c:v>
                </c:pt>
                <c:pt idx="41">
                  <c:v>528.13</c:v>
                </c:pt>
                <c:pt idx="42">
                  <c:v>527.36</c:v>
                </c:pt>
                <c:pt idx="43">
                  <c:v>530.33000000000004</c:v>
                </c:pt>
                <c:pt idx="44">
                  <c:v>530</c:v>
                </c:pt>
                <c:pt idx="45">
                  <c:v>530.57000000000005</c:v>
                </c:pt>
                <c:pt idx="46">
                  <c:v>540.85</c:v>
                </c:pt>
                <c:pt idx="47">
                  <c:v>536.72</c:v>
                </c:pt>
                <c:pt idx="48">
                  <c:v>532.30999999999995</c:v>
                </c:pt>
                <c:pt idx="49">
                  <c:v>526.44000000000005</c:v>
                </c:pt>
              </c:numCache>
            </c:numRef>
          </c:val>
        </c:ser>
        <c:marker val="1"/>
        <c:axId val="103987072"/>
        <c:axId val="10398860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AZO!$K$8:$K$57</c:f>
              <c:numCache>
                <c:formatCode>General</c:formatCode>
                <c:ptCount val="50"/>
                <c:pt idx="0">
                  <c:v>440.97999999999911</c:v>
                </c:pt>
                <c:pt idx="1">
                  <c:v>440.76999999999919</c:v>
                </c:pt>
                <c:pt idx="2">
                  <c:v>440.61999999999921</c:v>
                </c:pt>
                <c:pt idx="3">
                  <c:v>438.92999999999927</c:v>
                </c:pt>
                <c:pt idx="4">
                  <c:v>431.79999999999927</c:v>
                </c:pt>
                <c:pt idx="5">
                  <c:v>427.66999999999916</c:v>
                </c:pt>
                <c:pt idx="6">
                  <c:v>422.27999999999918</c:v>
                </c:pt>
                <c:pt idx="7">
                  <c:v>419.02999999999923</c:v>
                </c:pt>
                <c:pt idx="8">
                  <c:v>414.82999999999925</c:v>
                </c:pt>
                <c:pt idx="9">
                  <c:v>421.92999999999927</c:v>
                </c:pt>
                <c:pt idx="10">
                  <c:v>421.67999999999927</c:v>
                </c:pt>
                <c:pt idx="11">
                  <c:v>420.32999999999925</c:v>
                </c:pt>
                <c:pt idx="12">
                  <c:v>417.14999999999924</c:v>
                </c:pt>
                <c:pt idx="13">
                  <c:v>428.94999999999925</c:v>
                </c:pt>
                <c:pt idx="14">
                  <c:v>424.13999999999919</c:v>
                </c:pt>
                <c:pt idx="15">
                  <c:v>421.51999999999919</c:v>
                </c:pt>
                <c:pt idx="16">
                  <c:v>426.59999999999923</c:v>
                </c:pt>
                <c:pt idx="17">
                  <c:v>428.01999999999919</c:v>
                </c:pt>
                <c:pt idx="18">
                  <c:v>426.48999999999921</c:v>
                </c:pt>
                <c:pt idx="19">
                  <c:v>428.82999999999925</c:v>
                </c:pt>
                <c:pt idx="20">
                  <c:v>437.55999999999926</c:v>
                </c:pt>
                <c:pt idx="21">
                  <c:v>437.03999999999928</c:v>
                </c:pt>
                <c:pt idx="22">
                  <c:v>436.1499999999993</c:v>
                </c:pt>
                <c:pt idx="23">
                  <c:v>436.69999999999936</c:v>
                </c:pt>
                <c:pt idx="24">
                  <c:v>430.05999999999938</c:v>
                </c:pt>
                <c:pt idx="25">
                  <c:v>428.41999999999939</c:v>
                </c:pt>
                <c:pt idx="26">
                  <c:v>433.2899999999994</c:v>
                </c:pt>
                <c:pt idx="27">
                  <c:v>436.22999999999945</c:v>
                </c:pt>
                <c:pt idx="28">
                  <c:v>435.10999999999945</c:v>
                </c:pt>
                <c:pt idx="29">
                  <c:v>435.28999999999951</c:v>
                </c:pt>
                <c:pt idx="30">
                  <c:v>434.96999999999957</c:v>
                </c:pt>
                <c:pt idx="31">
                  <c:v>438.43999999999949</c:v>
                </c:pt>
                <c:pt idx="32">
                  <c:v>443.41999999999939</c:v>
                </c:pt>
                <c:pt idx="33">
                  <c:v>440.88999999999942</c:v>
                </c:pt>
                <c:pt idx="34">
                  <c:v>441.17999999999938</c:v>
                </c:pt>
                <c:pt idx="35">
                  <c:v>441.24999999999943</c:v>
                </c:pt>
                <c:pt idx="36">
                  <c:v>443.52999999999952</c:v>
                </c:pt>
                <c:pt idx="37">
                  <c:v>442.95999999999947</c:v>
                </c:pt>
                <c:pt idx="38">
                  <c:v>440.7999999999995</c:v>
                </c:pt>
                <c:pt idx="39">
                  <c:v>443.86999999999944</c:v>
                </c:pt>
                <c:pt idx="40">
                  <c:v>441.82999999999947</c:v>
                </c:pt>
                <c:pt idx="41">
                  <c:v>433.95999999999947</c:v>
                </c:pt>
                <c:pt idx="42">
                  <c:v>433.18999999999949</c:v>
                </c:pt>
                <c:pt idx="43">
                  <c:v>436.15999999999951</c:v>
                </c:pt>
                <c:pt idx="44">
                  <c:v>435.82999999999947</c:v>
                </c:pt>
                <c:pt idx="45">
                  <c:v>436.39999999999952</c:v>
                </c:pt>
                <c:pt idx="46">
                  <c:v>446.6799999999995</c:v>
                </c:pt>
                <c:pt idx="47">
                  <c:v>442.5499999999995</c:v>
                </c:pt>
                <c:pt idx="48">
                  <c:v>438.13999999999942</c:v>
                </c:pt>
                <c:pt idx="49">
                  <c:v>432.26999999999953</c:v>
                </c:pt>
              </c:numCache>
            </c:numRef>
          </c:val>
        </c:ser>
        <c:marker val="1"/>
        <c:axId val="104000128"/>
        <c:axId val="103998592"/>
      </c:lineChart>
      <c:catAx>
        <c:axId val="103987072"/>
        <c:scaling>
          <c:orientation val="minMax"/>
        </c:scaling>
        <c:axPos val="b"/>
        <c:tickLblPos val="nextTo"/>
        <c:crossAx val="103988608"/>
        <c:crosses val="autoZero"/>
        <c:auto val="1"/>
        <c:lblAlgn val="ctr"/>
        <c:lblOffset val="100"/>
      </c:catAx>
      <c:valAx>
        <c:axId val="103988608"/>
        <c:scaling>
          <c:orientation val="minMax"/>
        </c:scaling>
        <c:axPos val="l"/>
        <c:majorGridlines/>
        <c:numFmt formatCode="General" sourceLinked="1"/>
        <c:tickLblPos val="nextTo"/>
        <c:crossAx val="103987072"/>
        <c:crosses val="autoZero"/>
        <c:crossBetween val="between"/>
      </c:valAx>
      <c:valAx>
        <c:axId val="103998592"/>
        <c:scaling>
          <c:orientation val="minMax"/>
        </c:scaling>
        <c:axPos val="r"/>
        <c:numFmt formatCode="General" sourceLinked="1"/>
        <c:tickLblPos val="nextTo"/>
        <c:crossAx val="104000128"/>
        <c:crosses val="max"/>
        <c:crossBetween val="between"/>
      </c:valAx>
      <c:catAx>
        <c:axId val="104000128"/>
        <c:scaling>
          <c:orientation val="minMax"/>
        </c:scaling>
        <c:delete val="1"/>
        <c:axPos val="b"/>
        <c:tickLblPos val="none"/>
        <c:crossAx val="10399859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AZO!$T$9:$T$57</c:f>
              <c:numCache>
                <c:formatCode>0.00%</c:formatCode>
                <c:ptCount val="49"/>
                <c:pt idx="0">
                  <c:v>6.1016563454767663E-4</c:v>
                </c:pt>
                <c:pt idx="1">
                  <c:v>1.3722958436685514E-3</c:v>
                </c:pt>
                <c:pt idx="2">
                  <c:v>1.3722958436685514E-3</c:v>
                </c:pt>
                <c:pt idx="3">
                  <c:v>2.7466601515386806E-3</c:v>
                </c:pt>
                <c:pt idx="4">
                  <c:v>2.7466601515386806E-3</c:v>
                </c:pt>
                <c:pt idx="5">
                  <c:v>1.3722958436685514E-3</c:v>
                </c:pt>
                <c:pt idx="6">
                  <c:v>2.7466601515386806E-3</c:v>
                </c:pt>
                <c:pt idx="7">
                  <c:v>2.7466601515386806E-3</c:v>
                </c:pt>
                <c:pt idx="8">
                  <c:v>1.3722958436685514E-3</c:v>
                </c:pt>
                <c:pt idx="9">
                  <c:v>2.7466601515386806E-3</c:v>
                </c:pt>
                <c:pt idx="10">
                  <c:v>1.3722958436685514E-3</c:v>
                </c:pt>
                <c:pt idx="11">
                  <c:v>1.3722958436685514E-3</c:v>
                </c:pt>
                <c:pt idx="12">
                  <c:v>1.3722958436685514E-3</c:v>
                </c:pt>
                <c:pt idx="13">
                  <c:v>2.7466601515386806E-3</c:v>
                </c:pt>
                <c:pt idx="14">
                  <c:v>2.7466601515386806E-3</c:v>
                </c:pt>
                <c:pt idx="15">
                  <c:v>9.0962437997165412E-4</c:v>
                </c:pt>
                <c:pt idx="16">
                  <c:v>6.1016563454767663E-4</c:v>
                </c:pt>
                <c:pt idx="17">
                  <c:v>6.1016563454767663E-4</c:v>
                </c:pt>
                <c:pt idx="18">
                  <c:v>6.1016563454767663E-4</c:v>
                </c:pt>
                <c:pt idx="19">
                  <c:v>9.0962437997165412E-4</c:v>
                </c:pt>
                <c:pt idx="20">
                  <c:v>9.0962437997165412E-4</c:v>
                </c:pt>
                <c:pt idx="21">
                  <c:v>9.0962437997165412E-4</c:v>
                </c:pt>
                <c:pt idx="22">
                  <c:v>6.1016563454767663E-4</c:v>
                </c:pt>
                <c:pt idx="23">
                  <c:v>6.1016563454767663E-4</c:v>
                </c:pt>
                <c:pt idx="24">
                  <c:v>9.0962437997165412E-4</c:v>
                </c:pt>
                <c:pt idx="25">
                  <c:v>9.0962437997165412E-4</c:v>
                </c:pt>
                <c:pt idx="26">
                  <c:v>9.0962437997165412E-4</c:v>
                </c:pt>
                <c:pt idx="27">
                  <c:v>6.1016563454767663E-4</c:v>
                </c:pt>
                <c:pt idx="28">
                  <c:v>6.1016563454767663E-4</c:v>
                </c:pt>
                <c:pt idx="29">
                  <c:v>9.0962437997165412E-4</c:v>
                </c:pt>
                <c:pt idx="30">
                  <c:v>9.0962437997165412E-4</c:v>
                </c:pt>
                <c:pt idx="31">
                  <c:v>6.1016563454767663E-4</c:v>
                </c:pt>
                <c:pt idx="32">
                  <c:v>6.1016563454767663E-4</c:v>
                </c:pt>
                <c:pt idx="33">
                  <c:v>9.0962437997165412E-4</c:v>
                </c:pt>
                <c:pt idx="34">
                  <c:v>9.0962437997165412E-4</c:v>
                </c:pt>
                <c:pt idx="35">
                  <c:v>6.1016563454767663E-4</c:v>
                </c:pt>
                <c:pt idx="36">
                  <c:v>6.1016563454767663E-4</c:v>
                </c:pt>
                <c:pt idx="37">
                  <c:v>2.7466601515386806E-3</c:v>
                </c:pt>
                <c:pt idx="38">
                  <c:v>1.3722958436685514E-3</c:v>
                </c:pt>
                <c:pt idx="39">
                  <c:v>1.3722958436685514E-3</c:v>
                </c:pt>
                <c:pt idx="40">
                  <c:v>2.7466601515386806E-3</c:v>
                </c:pt>
                <c:pt idx="41">
                  <c:v>1.3722958436685514E-3</c:v>
                </c:pt>
                <c:pt idx="42">
                  <c:v>2.7466601515386806E-3</c:v>
                </c:pt>
                <c:pt idx="43">
                  <c:v>2.7466601515386806E-3</c:v>
                </c:pt>
                <c:pt idx="44">
                  <c:v>1.3722958436685514E-3</c:v>
                </c:pt>
                <c:pt idx="45">
                  <c:v>1.3722958436685514E-3</c:v>
                </c:pt>
                <c:pt idx="46">
                  <c:v>1.3722958436685514E-3</c:v>
                </c:pt>
                <c:pt idx="47">
                  <c:v>2.7466601515386806E-3</c:v>
                </c:pt>
                <c:pt idx="48">
                  <c:v>9.0962437997165412E-4</c:v>
                </c:pt>
              </c:numCache>
            </c:numRef>
          </c:xVal>
          <c:yVal>
            <c:numRef>
              <c:f>AZO!$V$9:$V$57</c:f>
              <c:numCache>
                <c:formatCode>0.00%</c:formatCode>
                <c:ptCount val="49"/>
                <c:pt idx="0">
                  <c:v>-3.9366388602478711E-4</c:v>
                </c:pt>
                <c:pt idx="1">
                  <c:v>-2.8107783982306576E-4</c:v>
                </c:pt>
                <c:pt idx="2">
                  <c:v>-3.1677006991432978E-3</c:v>
                </c:pt>
                <c:pt idx="3">
                  <c:v>-1.3406791771652053E-2</c:v>
                </c:pt>
                <c:pt idx="4">
                  <c:v>-7.8713144904612418E-3</c:v>
                </c:pt>
                <c:pt idx="5">
                  <c:v>-1.0354233901951719E-2</c:v>
                </c:pt>
                <c:pt idx="6">
                  <c:v>-6.3085971621017209E-3</c:v>
                </c:pt>
                <c:pt idx="7">
                  <c:v>-8.2044069385841314E-3</c:v>
                </c:pt>
                <c:pt idx="8">
                  <c:v>1.3984085716536717E-2</c:v>
                </c:pt>
                <c:pt idx="9">
                  <c:v>-4.8560661978944093E-4</c:v>
                </c:pt>
                <c:pt idx="10">
                  <c:v>-2.623549759993825E-3</c:v>
                </c:pt>
                <c:pt idx="11">
                  <c:v>-6.1961731810919419E-3</c:v>
                </c:pt>
                <c:pt idx="12">
                  <c:v>2.3135440357619032E-2</c:v>
                </c:pt>
                <c:pt idx="13">
                  <c:v>-9.217384638969912E-3</c:v>
                </c:pt>
                <c:pt idx="14">
                  <c:v>-5.0674042125215266E-3</c:v>
                </c:pt>
                <c:pt idx="15">
                  <c:v>9.8753912248985068E-3</c:v>
                </c:pt>
                <c:pt idx="16">
                  <c:v>2.733450114535331E-3</c:v>
                </c:pt>
                <c:pt idx="17">
                  <c:v>-2.9532688632809708E-3</c:v>
                </c:pt>
                <c:pt idx="18">
                  <c:v>4.5034642032333178E-3</c:v>
                </c:pt>
                <c:pt idx="19">
                  <c:v>1.6877392413873135E-2</c:v>
                </c:pt>
                <c:pt idx="20">
                  <c:v>-9.88611950797509E-4</c:v>
                </c:pt>
                <c:pt idx="21">
                  <c:v>-1.693721810950171E-3</c:v>
                </c:pt>
                <c:pt idx="22">
                  <c:v>1.0484578138702737E-3</c:v>
                </c:pt>
                <c:pt idx="23">
                  <c:v>-1.267103028452567E-2</c:v>
                </c:pt>
                <c:pt idx="24">
                  <c:v>-3.0904328490398677E-3</c:v>
                </c:pt>
                <c:pt idx="25">
                  <c:v>9.2055270967620079E-3</c:v>
                </c:pt>
                <c:pt idx="26">
                  <c:v>5.5066491852407843E-3</c:v>
                </c:pt>
                <c:pt idx="27">
                  <c:v>-2.0862826913046802E-3</c:v>
                </c:pt>
                <c:pt idx="28">
                  <c:v>3.3459736783415805E-4</c:v>
                </c:pt>
                <c:pt idx="29">
                  <c:v>-5.9503886347565241E-4</c:v>
                </c:pt>
                <c:pt idx="30">
                  <c:v>6.4562944219103066E-3</c:v>
                </c:pt>
                <c:pt idx="31">
                  <c:v>9.2063668127112652E-3</c:v>
                </c:pt>
                <c:pt idx="32">
                  <c:v>-4.7205896072394296E-3</c:v>
                </c:pt>
                <c:pt idx="33">
                  <c:v>5.3855296389831303E-4</c:v>
                </c:pt>
                <c:pt idx="34">
                  <c:v>1.2992557120858626E-4</c:v>
                </c:pt>
                <c:pt idx="35">
                  <c:v>4.231311706629215E-3</c:v>
                </c:pt>
                <c:pt idx="36">
                  <c:v>-1.0623229461757307E-3</c:v>
                </c:pt>
                <c:pt idx="37">
                  <c:v>-4.0213728520096959E-3</c:v>
                </c:pt>
                <c:pt idx="38">
                  <c:v>5.7386395498811825E-3</c:v>
                </c:pt>
                <c:pt idx="39">
                  <c:v>-3.7915396624785586E-3</c:v>
                </c:pt>
                <c:pt idx="40">
                  <c:v>-1.468283582089553E-2</c:v>
                </c:pt>
                <c:pt idx="41">
                  <c:v>-1.4579743623728662E-3</c:v>
                </c:pt>
                <c:pt idx="42">
                  <c:v>5.6318264563107309E-3</c:v>
                </c:pt>
                <c:pt idx="43">
                  <c:v>-6.2225406822175044E-4</c:v>
                </c:pt>
                <c:pt idx="44">
                  <c:v>1.0754716981133019E-3</c:v>
                </c:pt>
                <c:pt idx="45">
                  <c:v>1.9375388732872142E-2</c:v>
                </c:pt>
                <c:pt idx="46">
                  <c:v>-7.6361283165387725E-3</c:v>
                </c:pt>
                <c:pt idx="47">
                  <c:v>-8.2165747503355219E-3</c:v>
                </c:pt>
                <c:pt idx="48">
                  <c:v>-1.1027408840712915E-2</c:v>
                </c:pt>
              </c:numCache>
            </c:numRef>
          </c:yVal>
        </c:ser>
        <c:axId val="104076800"/>
        <c:axId val="104078336"/>
      </c:scatterChart>
      <c:valAx>
        <c:axId val="104076800"/>
        <c:scaling>
          <c:orientation val="minMax"/>
        </c:scaling>
        <c:axPos val="b"/>
        <c:numFmt formatCode="0.00%" sourceLinked="1"/>
        <c:tickLblPos val="nextTo"/>
        <c:crossAx val="104078336"/>
        <c:crosses val="autoZero"/>
        <c:crossBetween val="midCat"/>
      </c:valAx>
      <c:valAx>
        <c:axId val="104078336"/>
        <c:scaling>
          <c:orientation val="minMax"/>
        </c:scaling>
        <c:axPos val="l"/>
        <c:majorGridlines/>
        <c:numFmt formatCode="0.00%" sourceLinked="1"/>
        <c:tickLblPos val="nextTo"/>
        <c:crossAx val="104076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AZO!$U$9:$U$57</c:f>
              <c:numCache>
                <c:formatCode>0.00%</c:formatCode>
                <c:ptCount val="49"/>
                <c:pt idx="0">
                  <c:v>6.1016563454767663E-4</c:v>
                </c:pt>
                <c:pt idx="1">
                  <c:v>1.9824614782162279E-3</c:v>
                </c:pt>
                <c:pt idx="2">
                  <c:v>3.3547573218847791E-3</c:v>
                </c:pt>
                <c:pt idx="3">
                  <c:v>6.1014174734234598E-3</c:v>
                </c:pt>
                <c:pt idx="4">
                  <c:v>8.8480776249621404E-3</c:v>
                </c:pt>
                <c:pt idx="5">
                  <c:v>1.0220373468630691E-2</c:v>
                </c:pt>
                <c:pt idx="6">
                  <c:v>1.2967033620169372E-2</c:v>
                </c:pt>
                <c:pt idx="7">
                  <c:v>1.5713693771708052E-2</c:v>
                </c:pt>
                <c:pt idx="8">
                  <c:v>1.7085989615376603E-2</c:v>
                </c:pt>
                <c:pt idx="9">
                  <c:v>1.9832649766915282E-2</c:v>
                </c:pt>
                <c:pt idx="10">
                  <c:v>2.1204945610583833E-2</c:v>
                </c:pt>
                <c:pt idx="11">
                  <c:v>2.2577241454252384E-2</c:v>
                </c:pt>
                <c:pt idx="12">
                  <c:v>2.3949537297920934E-2</c:v>
                </c:pt>
                <c:pt idx="13">
                  <c:v>2.6696197449459613E-2</c:v>
                </c:pt>
                <c:pt idx="14">
                  <c:v>2.9442857600998296E-2</c:v>
                </c:pt>
                <c:pt idx="15">
                  <c:v>3.0352481980969948E-2</c:v>
                </c:pt>
                <c:pt idx="16">
                  <c:v>3.0962647615517626E-2</c:v>
                </c:pt>
                <c:pt idx="17">
                  <c:v>3.15728132500653E-2</c:v>
                </c:pt>
                <c:pt idx="18">
                  <c:v>3.2182978884612974E-2</c:v>
                </c:pt>
                <c:pt idx="19">
                  <c:v>3.309260326458463E-2</c:v>
                </c:pt>
                <c:pt idx="20">
                  <c:v>3.4002227644556286E-2</c:v>
                </c:pt>
                <c:pt idx="21">
                  <c:v>3.4911852024527942E-2</c:v>
                </c:pt>
                <c:pt idx="22">
                  <c:v>3.5522017659075616E-2</c:v>
                </c:pt>
                <c:pt idx="23">
                  <c:v>3.6132183293623291E-2</c:v>
                </c:pt>
                <c:pt idx="24">
                  <c:v>3.7041807673594947E-2</c:v>
                </c:pt>
                <c:pt idx="25">
                  <c:v>3.7951432053566603E-2</c:v>
                </c:pt>
                <c:pt idx="26">
                  <c:v>3.8861056433538259E-2</c:v>
                </c:pt>
                <c:pt idx="27">
                  <c:v>3.9471222068085933E-2</c:v>
                </c:pt>
                <c:pt idx="28">
                  <c:v>4.0081387702633607E-2</c:v>
                </c:pt>
                <c:pt idx="29">
                  <c:v>4.0991012082605263E-2</c:v>
                </c:pt>
                <c:pt idx="30">
                  <c:v>4.1900636462576919E-2</c:v>
                </c:pt>
                <c:pt idx="31">
                  <c:v>4.2510802097124593E-2</c:v>
                </c:pt>
                <c:pt idx="32">
                  <c:v>4.3120967731672268E-2</c:v>
                </c:pt>
                <c:pt idx="33">
                  <c:v>4.4030592111643924E-2</c:v>
                </c:pt>
                <c:pt idx="34">
                  <c:v>4.494021649161558E-2</c:v>
                </c:pt>
                <c:pt idx="35">
                  <c:v>4.5550382126163254E-2</c:v>
                </c:pt>
                <c:pt idx="36">
                  <c:v>4.6160547760710928E-2</c:v>
                </c:pt>
                <c:pt idx="37">
                  <c:v>4.890720791224961E-2</c:v>
                </c:pt>
                <c:pt idx="38">
                  <c:v>5.0279503755918165E-2</c:v>
                </c:pt>
                <c:pt idx="39">
                  <c:v>5.1651799599586719E-2</c:v>
                </c:pt>
                <c:pt idx="40">
                  <c:v>5.4398459751125401E-2</c:v>
                </c:pt>
                <c:pt idx="41">
                  <c:v>5.5770755594793955E-2</c:v>
                </c:pt>
                <c:pt idx="42">
                  <c:v>5.8517415746332638E-2</c:v>
                </c:pt>
                <c:pt idx="43">
                  <c:v>6.126407589787132E-2</c:v>
                </c:pt>
                <c:pt idx="44">
                  <c:v>6.2636371741539867E-2</c:v>
                </c:pt>
                <c:pt idx="45">
                  <c:v>6.4008667585208415E-2</c:v>
                </c:pt>
                <c:pt idx="46">
                  <c:v>6.5380963428876962E-2</c:v>
                </c:pt>
                <c:pt idx="47">
                  <c:v>6.8127623580415644E-2</c:v>
                </c:pt>
                <c:pt idx="48">
                  <c:v>6.9037247960387293E-2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AZO!$W$9:$W$57</c:f>
              <c:numCache>
                <c:formatCode>0.00%</c:formatCode>
                <c:ptCount val="49"/>
                <c:pt idx="0">
                  <c:v>-3.9366388602478711E-4</c:v>
                </c:pt>
                <c:pt idx="1">
                  <c:v>-6.7474172584785293E-4</c:v>
                </c:pt>
                <c:pt idx="2">
                  <c:v>-3.8424424249911505E-3</c:v>
                </c:pt>
                <c:pt idx="3">
                  <c:v>-1.7249234196643204E-2</c:v>
                </c:pt>
                <c:pt idx="4">
                  <c:v>-2.5120548687104446E-2</c:v>
                </c:pt>
                <c:pt idx="5">
                  <c:v>-3.5474782589056161E-2</c:v>
                </c:pt>
                <c:pt idx="6">
                  <c:v>-4.1783379751157881E-2</c:v>
                </c:pt>
                <c:pt idx="7">
                  <c:v>-4.9987786689742013E-2</c:v>
                </c:pt>
                <c:pt idx="8">
                  <c:v>-3.6003700973205294E-2</c:v>
                </c:pt>
                <c:pt idx="9">
                  <c:v>-3.6489307592994735E-2</c:v>
                </c:pt>
                <c:pt idx="10">
                  <c:v>-3.9112857352988563E-2</c:v>
                </c:pt>
                <c:pt idx="11">
                  <c:v>-4.5309030534080502E-2</c:v>
                </c:pt>
                <c:pt idx="12">
                  <c:v>-2.217359017646147E-2</c:v>
                </c:pt>
                <c:pt idx="13">
                  <c:v>-3.1390974815431384E-2</c:v>
                </c:pt>
                <c:pt idx="14">
                  <c:v>-3.645837902795291E-2</c:v>
                </c:pt>
                <c:pt idx="15">
                  <c:v>-2.6582987803054403E-2</c:v>
                </c:pt>
                <c:pt idx="16">
                  <c:v>-2.3849537688519072E-2</c:v>
                </c:pt>
                <c:pt idx="17">
                  <c:v>-2.6802806551800042E-2</c:v>
                </c:pt>
                <c:pt idx="18">
                  <c:v>-2.2299342348566724E-2</c:v>
                </c:pt>
                <c:pt idx="19">
                  <c:v>-5.4219499346935887E-3</c:v>
                </c:pt>
                <c:pt idx="20">
                  <c:v>-6.4105618854910975E-3</c:v>
                </c:pt>
                <c:pt idx="21">
                  <c:v>-8.1042836964412678E-3</c:v>
                </c:pt>
                <c:pt idx="22">
                  <c:v>-7.0558258825709937E-3</c:v>
                </c:pt>
                <c:pt idx="23">
                  <c:v>-1.9726856167096664E-2</c:v>
                </c:pt>
                <c:pt idx="24">
                  <c:v>-2.2817289016136531E-2</c:v>
                </c:pt>
                <c:pt idx="25">
                  <c:v>-1.3611761919374523E-2</c:v>
                </c:pt>
                <c:pt idx="26">
                  <c:v>-8.1051127341337376E-3</c:v>
                </c:pt>
                <c:pt idx="27">
                  <c:v>-1.0191395425438418E-2</c:v>
                </c:pt>
                <c:pt idx="28">
                  <c:v>-9.8567980576042599E-3</c:v>
                </c:pt>
                <c:pt idx="29">
                  <c:v>-1.0451836921079913E-2</c:v>
                </c:pt>
                <c:pt idx="30">
                  <c:v>-3.9955424991696062E-3</c:v>
                </c:pt>
                <c:pt idx="31">
                  <c:v>5.210824313541659E-3</c:v>
                </c:pt>
                <c:pt idx="32">
                  <c:v>4.9023470630222936E-4</c:v>
                </c:pt>
                <c:pt idx="33">
                  <c:v>1.0287876702005424E-3</c:v>
                </c:pt>
                <c:pt idx="34">
                  <c:v>1.1587132414091286E-3</c:v>
                </c:pt>
                <c:pt idx="35">
                  <c:v>5.3900249480383433E-3</c:v>
                </c:pt>
                <c:pt idx="36">
                  <c:v>4.3277020018626126E-3</c:v>
                </c:pt>
                <c:pt idx="37">
                  <c:v>3.0632914985291668E-4</c:v>
                </c:pt>
                <c:pt idx="38">
                  <c:v>6.0449686997340992E-3</c:v>
                </c:pt>
                <c:pt idx="39">
                  <c:v>2.2534290372555406E-3</c:v>
                </c:pt>
                <c:pt idx="40">
                  <c:v>-1.242940678363999E-2</c:v>
                </c:pt>
                <c:pt idx="41">
                  <c:v>-1.3887381146012857E-2</c:v>
                </c:pt>
                <c:pt idx="42">
                  <c:v>-8.255554689702127E-3</c:v>
                </c:pt>
                <c:pt idx="43">
                  <c:v>-8.8778087579238774E-3</c:v>
                </c:pt>
                <c:pt idx="44">
                  <c:v>-7.8023370598105752E-3</c:v>
                </c:pt>
                <c:pt idx="45">
                  <c:v>1.1573051673061566E-2</c:v>
                </c:pt>
                <c:pt idx="46">
                  <c:v>3.9369233565227932E-3</c:v>
                </c:pt>
                <c:pt idx="47">
                  <c:v>-4.2796513938127287E-3</c:v>
                </c:pt>
                <c:pt idx="48">
                  <c:v>-1.5307060234525643E-2</c:v>
                </c:pt>
              </c:numCache>
            </c:numRef>
          </c:val>
        </c:ser>
        <c:marker val="1"/>
        <c:axId val="104094720"/>
        <c:axId val="104108800"/>
      </c:lineChart>
      <c:catAx>
        <c:axId val="104094720"/>
        <c:scaling>
          <c:orientation val="minMax"/>
        </c:scaling>
        <c:axPos val="b"/>
        <c:tickLblPos val="nextTo"/>
        <c:crossAx val="104108800"/>
        <c:crosses val="autoZero"/>
        <c:auto val="1"/>
        <c:lblAlgn val="ctr"/>
        <c:lblOffset val="100"/>
      </c:catAx>
      <c:valAx>
        <c:axId val="104108800"/>
        <c:scaling>
          <c:orientation val="minMax"/>
        </c:scaling>
        <c:axPos val="l"/>
        <c:majorGridlines/>
        <c:numFmt formatCode="0.00%" sourceLinked="1"/>
        <c:tickLblPos val="nextTo"/>
        <c:crossAx val="104094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dia!$O$8:$O$57</c:f>
              <c:numCache>
                <c:formatCode>General</c:formatCode>
                <c:ptCount val="50"/>
                <c:pt idx="0">
                  <c:v>0.48780487804878048</c:v>
                </c:pt>
                <c:pt idx="1">
                  <c:v>0.51219512195121952</c:v>
                </c:pt>
                <c:pt idx="2">
                  <c:v>0.53658536585365857</c:v>
                </c:pt>
                <c:pt idx="3">
                  <c:v>0.56097560975609762</c:v>
                </c:pt>
                <c:pt idx="4">
                  <c:v>0.53658536585365857</c:v>
                </c:pt>
                <c:pt idx="5">
                  <c:v>0.56097560975609762</c:v>
                </c:pt>
                <c:pt idx="6">
                  <c:v>0.58536585365853655</c:v>
                </c:pt>
                <c:pt idx="7">
                  <c:v>0.6097560975609756</c:v>
                </c:pt>
                <c:pt idx="8">
                  <c:v>0.63414634146341464</c:v>
                </c:pt>
                <c:pt idx="9">
                  <c:v>0.6097560975609756</c:v>
                </c:pt>
                <c:pt idx="10">
                  <c:v>0.58536585365853655</c:v>
                </c:pt>
                <c:pt idx="11">
                  <c:v>0.56097560975609762</c:v>
                </c:pt>
                <c:pt idx="12">
                  <c:v>0.53658536585365857</c:v>
                </c:pt>
                <c:pt idx="13">
                  <c:v>0.56097560975609762</c:v>
                </c:pt>
                <c:pt idx="14">
                  <c:v>0.58536585365853655</c:v>
                </c:pt>
                <c:pt idx="15">
                  <c:v>0.6097560975609756</c:v>
                </c:pt>
                <c:pt idx="16">
                  <c:v>0.63414634146341464</c:v>
                </c:pt>
                <c:pt idx="17">
                  <c:v>0.65853658536585369</c:v>
                </c:pt>
                <c:pt idx="18">
                  <c:v>0.68292682926829273</c:v>
                </c:pt>
                <c:pt idx="19">
                  <c:v>0.70731707317073167</c:v>
                </c:pt>
                <c:pt idx="20">
                  <c:v>0.68292682926829273</c:v>
                </c:pt>
                <c:pt idx="21">
                  <c:v>0.65853658536585369</c:v>
                </c:pt>
                <c:pt idx="22">
                  <c:v>0.63414634146341464</c:v>
                </c:pt>
                <c:pt idx="23">
                  <c:v>0.6097560975609756</c:v>
                </c:pt>
                <c:pt idx="24">
                  <c:v>0.58536585365853655</c:v>
                </c:pt>
                <c:pt idx="25">
                  <c:v>0.56097560975609762</c:v>
                </c:pt>
                <c:pt idx="26">
                  <c:v>0.53658536585365857</c:v>
                </c:pt>
                <c:pt idx="27">
                  <c:v>0.51219512195121952</c:v>
                </c:pt>
                <c:pt idx="28">
                  <c:v>0.48780487804878048</c:v>
                </c:pt>
                <c:pt idx="29">
                  <c:v>0.51219512195121952</c:v>
                </c:pt>
                <c:pt idx="30">
                  <c:v>0.48780487804878048</c:v>
                </c:pt>
                <c:pt idx="31">
                  <c:v>0.46341463414634149</c:v>
                </c:pt>
                <c:pt idx="32">
                  <c:v>0.43902439024390244</c:v>
                </c:pt>
                <c:pt idx="33">
                  <c:v>0.46341463414634149</c:v>
                </c:pt>
                <c:pt idx="34">
                  <c:v>0.48780487804878048</c:v>
                </c:pt>
                <c:pt idx="35">
                  <c:v>0.51219512195121952</c:v>
                </c:pt>
                <c:pt idx="36">
                  <c:v>0.48780487804878048</c:v>
                </c:pt>
                <c:pt idx="37">
                  <c:v>0.46341463414634149</c:v>
                </c:pt>
                <c:pt idx="38">
                  <c:v>0.43902439024390244</c:v>
                </c:pt>
                <c:pt idx="39">
                  <c:v>0.41463414634146339</c:v>
                </c:pt>
                <c:pt idx="40">
                  <c:v>0.3902439024390244</c:v>
                </c:pt>
                <c:pt idx="41">
                  <c:v>0.41463414634146339</c:v>
                </c:pt>
                <c:pt idx="42">
                  <c:v>0.43902439024390244</c:v>
                </c:pt>
                <c:pt idx="43">
                  <c:v>0.46341463414634149</c:v>
                </c:pt>
                <c:pt idx="44">
                  <c:v>0.48780487804878048</c:v>
                </c:pt>
                <c:pt idx="45">
                  <c:v>0.51219512195121952</c:v>
                </c:pt>
                <c:pt idx="46">
                  <c:v>0.53658536585365857</c:v>
                </c:pt>
                <c:pt idx="47">
                  <c:v>0.56097560975609762</c:v>
                </c:pt>
                <c:pt idx="48">
                  <c:v>0.58536585365853655</c:v>
                </c:pt>
                <c:pt idx="49">
                  <c:v>0.6097560975609756</c:v>
                </c:pt>
              </c:numCache>
            </c:numRef>
          </c:xVal>
          <c:yVal>
            <c:numRef>
              <c:f>dia!$N$8:$N$57</c:f>
              <c:numCache>
                <c:formatCode>General</c:formatCode>
                <c:ptCount val="50"/>
                <c:pt idx="0">
                  <c:v>0.95102040816326527</c:v>
                </c:pt>
                <c:pt idx="1">
                  <c:v>0.94693877551020411</c:v>
                </c:pt>
                <c:pt idx="2">
                  <c:v>0.95102040816326527</c:v>
                </c:pt>
                <c:pt idx="3">
                  <c:v>0.95510204081632655</c:v>
                </c:pt>
                <c:pt idx="4">
                  <c:v>0.95918367346938771</c:v>
                </c:pt>
                <c:pt idx="5">
                  <c:v>0.96326530612244898</c:v>
                </c:pt>
                <c:pt idx="6">
                  <c:v>0.96734693877551026</c:v>
                </c:pt>
                <c:pt idx="7">
                  <c:v>0.97142857142857142</c:v>
                </c:pt>
                <c:pt idx="8">
                  <c:v>0.97551020408163269</c:v>
                </c:pt>
                <c:pt idx="9">
                  <c:v>0.97959183673469385</c:v>
                </c:pt>
                <c:pt idx="10">
                  <c:v>0.97551020408163269</c:v>
                </c:pt>
                <c:pt idx="11">
                  <c:v>0.97142857142857142</c:v>
                </c:pt>
                <c:pt idx="12">
                  <c:v>0.96734693877551026</c:v>
                </c:pt>
                <c:pt idx="13">
                  <c:v>0.96326530612244898</c:v>
                </c:pt>
                <c:pt idx="14">
                  <c:v>0.95918367346938771</c:v>
                </c:pt>
                <c:pt idx="15">
                  <c:v>0.95510204081632655</c:v>
                </c:pt>
                <c:pt idx="16">
                  <c:v>0.95102040816326527</c:v>
                </c:pt>
                <c:pt idx="17">
                  <c:v>0.94693877551020411</c:v>
                </c:pt>
                <c:pt idx="18">
                  <c:v>0.94285714285714284</c:v>
                </c:pt>
                <c:pt idx="19">
                  <c:v>0.93877551020408168</c:v>
                </c:pt>
                <c:pt idx="20">
                  <c:v>0.9346938775510204</c:v>
                </c:pt>
                <c:pt idx="21">
                  <c:v>0.93877551020408168</c:v>
                </c:pt>
                <c:pt idx="22">
                  <c:v>0.94285714285714284</c:v>
                </c:pt>
                <c:pt idx="23">
                  <c:v>0.94693877551020411</c:v>
                </c:pt>
                <c:pt idx="24">
                  <c:v>0.95102040816326527</c:v>
                </c:pt>
                <c:pt idx="25">
                  <c:v>0.95510204081632655</c:v>
                </c:pt>
                <c:pt idx="26">
                  <c:v>0.95918367346938771</c:v>
                </c:pt>
                <c:pt idx="27">
                  <c:v>0.96326530612244898</c:v>
                </c:pt>
                <c:pt idx="28">
                  <c:v>0.96734693877551026</c:v>
                </c:pt>
                <c:pt idx="29">
                  <c:v>0.97142857142857142</c:v>
                </c:pt>
                <c:pt idx="30">
                  <c:v>0.97551020408163269</c:v>
                </c:pt>
                <c:pt idx="31">
                  <c:v>0.97959183673469385</c:v>
                </c:pt>
                <c:pt idx="32">
                  <c:v>0.98367346938775513</c:v>
                </c:pt>
                <c:pt idx="33">
                  <c:v>0.98775510204081629</c:v>
                </c:pt>
                <c:pt idx="34">
                  <c:v>0.99183673469387756</c:v>
                </c:pt>
                <c:pt idx="35">
                  <c:v>0.99591836734693873</c:v>
                </c:pt>
                <c:pt idx="36">
                  <c:v>1</c:v>
                </c:pt>
                <c:pt idx="37">
                  <c:v>0.99591836734693873</c:v>
                </c:pt>
                <c:pt idx="38">
                  <c:v>0.99183673469387756</c:v>
                </c:pt>
                <c:pt idx="39">
                  <c:v>0.99591836734693873</c:v>
                </c:pt>
                <c:pt idx="40">
                  <c:v>1</c:v>
                </c:pt>
                <c:pt idx="41">
                  <c:v>0.99591836734693873</c:v>
                </c:pt>
                <c:pt idx="42">
                  <c:v>0.99183673469387756</c:v>
                </c:pt>
                <c:pt idx="43">
                  <c:v>0.98775510204081629</c:v>
                </c:pt>
                <c:pt idx="44">
                  <c:v>0.98367346938775513</c:v>
                </c:pt>
                <c:pt idx="45">
                  <c:v>0.97959183673469385</c:v>
                </c:pt>
                <c:pt idx="46">
                  <c:v>0.98367346938775513</c:v>
                </c:pt>
                <c:pt idx="47">
                  <c:v>0.98775510204081629</c:v>
                </c:pt>
                <c:pt idx="48">
                  <c:v>0.99183673469387756</c:v>
                </c:pt>
                <c:pt idx="49">
                  <c:v>0.99591836734693873</c:v>
                </c:pt>
              </c:numCache>
            </c:numRef>
          </c:yVal>
        </c:ser>
        <c:axId val="89430272"/>
        <c:axId val="89460736"/>
      </c:scatterChart>
      <c:valAx>
        <c:axId val="89430272"/>
        <c:scaling>
          <c:orientation val="minMax"/>
        </c:scaling>
        <c:axPos val="b"/>
        <c:numFmt formatCode="General" sourceLinked="1"/>
        <c:tickLblPos val="nextTo"/>
        <c:crossAx val="89460736"/>
        <c:crosses val="autoZero"/>
        <c:crossBetween val="midCat"/>
      </c:valAx>
      <c:valAx>
        <c:axId val="89460736"/>
        <c:scaling>
          <c:orientation val="minMax"/>
        </c:scaling>
        <c:axPos val="l"/>
        <c:majorGridlines/>
        <c:numFmt formatCode="General" sourceLinked="1"/>
        <c:tickLblPos val="nextTo"/>
        <c:crossAx val="8943027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AZO!$F$8:$F$57</c:f>
              <c:numCache>
                <c:formatCode>General</c:formatCode>
                <c:ptCount val="50"/>
                <c:pt idx="0">
                  <c:v>0.97569504765072967</c:v>
                </c:pt>
                <c:pt idx="1">
                  <c:v>0.97490928804203891</c:v>
                </c:pt>
                <c:pt idx="2">
                  <c:v>0.97360543840519442</c:v>
                </c:pt>
                <c:pt idx="3">
                  <c:v>0.97174900047435109</c:v>
                </c:pt>
                <c:pt idx="4">
                  <c:v>0.96848521810912547</c:v>
                </c:pt>
                <c:pt idx="5">
                  <c:v>0.96327259174382551</c:v>
                </c:pt>
                <c:pt idx="6">
                  <c:v>0.95650230707152839</c:v>
                </c:pt>
                <c:pt idx="7">
                  <c:v>0.9481965415488488</c:v>
                </c:pt>
                <c:pt idx="8">
                  <c:v>0.93794069994517237</c:v>
                </c:pt>
                <c:pt idx="9">
                  <c:v>0.92832800458334075</c:v>
                </c:pt>
                <c:pt idx="10">
                  <c:v>0.91919674484220115</c:v>
                </c:pt>
                <c:pt idx="11">
                  <c:v>0.91083276349590647</c:v>
                </c:pt>
                <c:pt idx="12">
                  <c:v>0.90340824385345642</c:v>
                </c:pt>
                <c:pt idx="13">
                  <c:v>0.89944032724069312</c:v>
                </c:pt>
                <c:pt idx="14">
                  <c:v>0.8982353520979256</c:v>
                </c:pt>
                <c:pt idx="15">
                  <c:v>0.89852766329692535</c:v>
                </c:pt>
                <c:pt idx="16">
                  <c:v>0.90065300288922967</c:v>
                </c:pt>
                <c:pt idx="17">
                  <c:v>0.90342949724937904</c:v>
                </c:pt>
                <c:pt idx="18">
                  <c:v>0.90640281653699017</c:v>
                </c:pt>
                <c:pt idx="19">
                  <c:v>0.90819980656329491</c:v>
                </c:pt>
                <c:pt idx="20">
                  <c:v>0.91118329051852132</c:v>
                </c:pt>
                <c:pt idx="21">
                  <c:v>0.91488292151028472</c:v>
                </c:pt>
                <c:pt idx="22">
                  <c:v>0.91857639209743303</c:v>
                </c:pt>
                <c:pt idx="23">
                  <c:v>0.92124138313404413</c:v>
                </c:pt>
                <c:pt idx="24">
                  <c:v>0.92565038471726813</c:v>
                </c:pt>
                <c:pt idx="25">
                  <c:v>0.93038989200810684</c:v>
                </c:pt>
                <c:pt idx="26">
                  <c:v>0.93535610218879162</c:v>
                </c:pt>
                <c:pt idx="27">
                  <c:v>0.9413403192321671</c:v>
                </c:pt>
                <c:pt idx="28">
                  <c:v>0.94771818613046499</c:v>
                </c:pt>
                <c:pt idx="29">
                  <c:v>0.9541320913957626</c:v>
                </c:pt>
                <c:pt idx="30">
                  <c:v>0.95954031060760059</c:v>
                </c:pt>
                <c:pt idx="31">
                  <c:v>0.96546846796897612</c:v>
                </c:pt>
                <c:pt idx="32">
                  <c:v>0.97059330856850667</c:v>
                </c:pt>
                <c:pt idx="33">
                  <c:v>0.97481718999303879</c:v>
                </c:pt>
                <c:pt idx="34">
                  <c:v>0.97765498037911125</c:v>
                </c:pt>
                <c:pt idx="35">
                  <c:v>0.97989059121403066</c:v>
                </c:pt>
                <c:pt idx="36">
                  <c:v>0.98061813499910644</c:v>
                </c:pt>
                <c:pt idx="37">
                  <c:v>0.98059349338064539</c:v>
                </c:pt>
                <c:pt idx="38">
                  <c:v>0.97992786166195378</c:v>
                </c:pt>
                <c:pt idx="39">
                  <c:v>0.97935864027549324</c:v>
                </c:pt>
                <c:pt idx="40">
                  <c:v>0.97853591823910979</c:v>
                </c:pt>
                <c:pt idx="41">
                  <c:v>0.97624332366149791</c:v>
                </c:pt>
                <c:pt idx="42">
                  <c:v>0.9732909497495793</c:v>
                </c:pt>
                <c:pt idx="43">
                  <c:v>0.96963382554966193</c:v>
                </c:pt>
                <c:pt idx="44">
                  <c:v>0.96586180980366765</c:v>
                </c:pt>
                <c:pt idx="45">
                  <c:v>0.96237748495321151</c:v>
                </c:pt>
                <c:pt idx="46">
                  <c:v>0.96102958842336728</c:v>
                </c:pt>
                <c:pt idx="47">
                  <c:v>0.9606987746955219</c:v>
                </c:pt>
                <c:pt idx="48">
                  <c:v>0.96080627375606009</c:v>
                </c:pt>
                <c:pt idx="49">
                  <c:v>0.96019731775983064</c:v>
                </c:pt>
              </c:numCache>
            </c:numRef>
          </c:val>
        </c:ser>
        <c:marker val="1"/>
        <c:axId val="104138624"/>
        <c:axId val="1041401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AZO!$G$8:$G$57</c:f>
              <c:numCache>
                <c:formatCode>General</c:formatCode>
                <c:ptCount val="50"/>
                <c:pt idx="0">
                  <c:v>1.6225331571031402E-2</c:v>
                </c:pt>
                <c:pt idx="1">
                  <c:v>1.00268902967048E-2</c:v>
                </c:pt>
                <c:pt idx="2">
                  <c:v>4.2431976664691673E-2</c:v>
                </c:pt>
                <c:pt idx="3">
                  <c:v>7.2353128845540307E-2</c:v>
                </c:pt>
                <c:pt idx="4">
                  <c:v>4.8926666970511831E-2</c:v>
                </c:pt>
                <c:pt idx="5">
                  <c:v>7.378879722893214E-2</c:v>
                </c:pt>
                <c:pt idx="6">
                  <c:v>9.0105282348115406E-2</c:v>
                </c:pt>
                <c:pt idx="7">
                  <c:v>8.7120003646141919E-2</c:v>
                </c:pt>
                <c:pt idx="8">
                  <c:v>9.6964586846543022E-2</c:v>
                </c:pt>
                <c:pt idx="9">
                  <c:v>7.634109657718427E-2</c:v>
                </c:pt>
                <c:pt idx="10">
                  <c:v>5.0202816644637889E-2</c:v>
                </c:pt>
                <c:pt idx="11">
                  <c:v>2.5568570256597242E-2</c:v>
                </c:pt>
                <c:pt idx="12">
                  <c:v>3.0490861856797776E-2</c:v>
                </c:pt>
                <c:pt idx="13">
                  <c:v>5.9659997265393554E-2</c:v>
                </c:pt>
                <c:pt idx="14">
                  <c:v>8.563875848867418E-2</c:v>
                </c:pt>
                <c:pt idx="15">
                  <c:v>6.6473724989745214E-2</c:v>
                </c:pt>
                <c:pt idx="16">
                  <c:v>2.7870197347431749E-2</c:v>
                </c:pt>
                <c:pt idx="17">
                  <c:v>2.6935873478875164E-2</c:v>
                </c:pt>
                <c:pt idx="18">
                  <c:v>3.1014994758670981E-2</c:v>
                </c:pt>
                <c:pt idx="19">
                  <c:v>3.7691992160794857E-2</c:v>
                </c:pt>
                <c:pt idx="20">
                  <c:v>4.4255047627728909E-2</c:v>
                </c:pt>
                <c:pt idx="21">
                  <c:v>1.7752153502575085E-2</c:v>
                </c:pt>
                <c:pt idx="22">
                  <c:v>7.3378606262248722E-3</c:v>
                </c:pt>
                <c:pt idx="23">
                  <c:v>1.9598012852650289E-2</c:v>
                </c:pt>
                <c:pt idx="24">
                  <c:v>3.0262977986418124E-2</c:v>
                </c:pt>
                <c:pt idx="25">
                  <c:v>3.2131625723531294E-2</c:v>
                </c:pt>
                <c:pt idx="26">
                  <c:v>2.3791076067635926E-2</c:v>
                </c:pt>
                <c:pt idx="27">
                  <c:v>1.6293696732145299E-2</c:v>
                </c:pt>
                <c:pt idx="28">
                  <c:v>2.7938562508545647E-2</c:v>
                </c:pt>
                <c:pt idx="29">
                  <c:v>3.4615559910669516E-2</c:v>
                </c:pt>
                <c:pt idx="30">
                  <c:v>3.096941798459505E-2</c:v>
                </c:pt>
                <c:pt idx="31">
                  <c:v>1.7364750922929675E-2</c:v>
                </c:pt>
                <c:pt idx="32">
                  <c:v>1.9051091563739117E-2</c:v>
                </c:pt>
                <c:pt idx="33">
                  <c:v>3.577776764960576E-2</c:v>
                </c:pt>
                <c:pt idx="34">
                  <c:v>2.0623490269358738E-2</c:v>
                </c:pt>
                <c:pt idx="35">
                  <c:v>1.417437673761451E-2</c:v>
                </c:pt>
                <c:pt idx="36">
                  <c:v>3.9241602479376511E-2</c:v>
                </c:pt>
                <c:pt idx="37">
                  <c:v>3.3840754751378696E-2</c:v>
                </c:pt>
                <c:pt idx="38">
                  <c:v>1.8230709630372367E-2</c:v>
                </c:pt>
                <c:pt idx="39">
                  <c:v>2.9009616699330023E-2</c:v>
                </c:pt>
                <c:pt idx="40">
                  <c:v>2.0167722528599424E-2</c:v>
                </c:pt>
                <c:pt idx="41">
                  <c:v>3.0650380566063534E-2</c:v>
                </c:pt>
                <c:pt idx="42">
                  <c:v>5.6287315983774663E-2</c:v>
                </c:pt>
                <c:pt idx="43">
                  <c:v>4.851647600382844E-2</c:v>
                </c:pt>
                <c:pt idx="44">
                  <c:v>3.3909119912492597E-2</c:v>
                </c:pt>
                <c:pt idx="45">
                  <c:v>2.4269632195433207E-2</c:v>
                </c:pt>
                <c:pt idx="46">
                  <c:v>3.6347477325554899E-2</c:v>
                </c:pt>
                <c:pt idx="47">
                  <c:v>4.7012442459322734E-2</c:v>
                </c:pt>
                <c:pt idx="48">
                  <c:v>6.5106421767467296E-2</c:v>
                </c:pt>
                <c:pt idx="49">
                  <c:v>0.12661227838293607</c:v>
                </c:pt>
              </c:numCache>
            </c:numRef>
          </c:val>
        </c:ser>
        <c:marker val="1"/>
        <c:axId val="104151680"/>
        <c:axId val="104150144"/>
      </c:lineChart>
      <c:catAx>
        <c:axId val="104138624"/>
        <c:scaling>
          <c:orientation val="minMax"/>
        </c:scaling>
        <c:axPos val="b"/>
        <c:tickLblPos val="nextTo"/>
        <c:crossAx val="104140160"/>
        <c:crosses val="autoZero"/>
        <c:auto val="1"/>
        <c:lblAlgn val="ctr"/>
        <c:lblOffset val="100"/>
      </c:catAx>
      <c:valAx>
        <c:axId val="104140160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4138624"/>
        <c:crosses val="autoZero"/>
        <c:crossBetween val="between"/>
      </c:valAx>
      <c:valAx>
        <c:axId val="104150144"/>
        <c:scaling>
          <c:orientation val="minMax"/>
        </c:scaling>
        <c:axPos val="r"/>
        <c:numFmt formatCode="General" sourceLinked="1"/>
        <c:tickLblPos val="nextTo"/>
        <c:crossAx val="104151680"/>
        <c:crosses val="max"/>
        <c:crossBetween val="between"/>
      </c:valAx>
      <c:catAx>
        <c:axId val="104151680"/>
        <c:scaling>
          <c:orientation val="minMax"/>
        </c:scaling>
        <c:delete val="1"/>
        <c:axPos val="b"/>
        <c:tickLblPos val="none"/>
        <c:crossAx val="1041501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axp!$O$8:$O$57</c:f>
              <c:numCache>
                <c:formatCode>General</c:formatCode>
                <c:ptCount val="50"/>
                <c:pt idx="0">
                  <c:v>3.5714285714285712E-2</c:v>
                </c:pt>
                <c:pt idx="1">
                  <c:v>1.7857142857142856E-2</c:v>
                </c:pt>
                <c:pt idx="2">
                  <c:v>0</c:v>
                </c:pt>
                <c:pt idx="3">
                  <c:v>1.7857142857142856E-2</c:v>
                </c:pt>
                <c:pt idx="4">
                  <c:v>3.5714285714285712E-2</c:v>
                </c:pt>
                <c:pt idx="5">
                  <c:v>5.3571428571428568E-2</c:v>
                </c:pt>
                <c:pt idx="6">
                  <c:v>7.1428571428571425E-2</c:v>
                </c:pt>
                <c:pt idx="7">
                  <c:v>8.9285714285714288E-2</c:v>
                </c:pt>
                <c:pt idx="8">
                  <c:v>0.10714285714285714</c:v>
                </c:pt>
                <c:pt idx="9">
                  <c:v>8.9285714285714288E-2</c:v>
                </c:pt>
                <c:pt idx="10">
                  <c:v>0.10714285714285714</c:v>
                </c:pt>
                <c:pt idx="11">
                  <c:v>0.125</c:v>
                </c:pt>
                <c:pt idx="12">
                  <c:v>0.14285714285714285</c:v>
                </c:pt>
                <c:pt idx="13">
                  <c:v>0.16071428571428573</c:v>
                </c:pt>
                <c:pt idx="14">
                  <c:v>0.17857142857142858</c:v>
                </c:pt>
                <c:pt idx="15">
                  <c:v>0.19642857142857142</c:v>
                </c:pt>
                <c:pt idx="16">
                  <c:v>0.21428571428571427</c:v>
                </c:pt>
                <c:pt idx="17">
                  <c:v>0.23214285714285715</c:v>
                </c:pt>
                <c:pt idx="18">
                  <c:v>0.25</c:v>
                </c:pt>
                <c:pt idx="19">
                  <c:v>0.26785714285714285</c:v>
                </c:pt>
                <c:pt idx="20">
                  <c:v>0.2857142857142857</c:v>
                </c:pt>
                <c:pt idx="21">
                  <c:v>0.30357142857142855</c:v>
                </c:pt>
                <c:pt idx="22">
                  <c:v>0.2857142857142857</c:v>
                </c:pt>
                <c:pt idx="23">
                  <c:v>0.26785714285714285</c:v>
                </c:pt>
                <c:pt idx="24">
                  <c:v>0.25</c:v>
                </c:pt>
                <c:pt idx="25">
                  <c:v>0.23214285714285715</c:v>
                </c:pt>
                <c:pt idx="26">
                  <c:v>0.21428571428571427</c:v>
                </c:pt>
                <c:pt idx="27">
                  <c:v>0.19642857142857142</c:v>
                </c:pt>
                <c:pt idx="28">
                  <c:v>0.17857142857142858</c:v>
                </c:pt>
                <c:pt idx="29">
                  <c:v>0.16071428571428573</c:v>
                </c:pt>
                <c:pt idx="30">
                  <c:v>0.14285714285714285</c:v>
                </c:pt>
                <c:pt idx="31">
                  <c:v>0.125</c:v>
                </c:pt>
                <c:pt idx="32">
                  <c:v>0.14285714285714285</c:v>
                </c:pt>
                <c:pt idx="33">
                  <c:v>0.16071428571428573</c:v>
                </c:pt>
                <c:pt idx="34">
                  <c:v>0.14285714285714285</c:v>
                </c:pt>
                <c:pt idx="35">
                  <c:v>0.125</c:v>
                </c:pt>
                <c:pt idx="36">
                  <c:v>0.10714285714285714</c:v>
                </c:pt>
                <c:pt idx="37">
                  <c:v>0.125</c:v>
                </c:pt>
                <c:pt idx="38">
                  <c:v>0.10714285714285714</c:v>
                </c:pt>
                <c:pt idx="39">
                  <c:v>8.9285714285714288E-2</c:v>
                </c:pt>
                <c:pt idx="40">
                  <c:v>7.1428571428571425E-2</c:v>
                </c:pt>
                <c:pt idx="41">
                  <c:v>5.3571428571428568E-2</c:v>
                </c:pt>
                <c:pt idx="42">
                  <c:v>7.1428571428571425E-2</c:v>
                </c:pt>
                <c:pt idx="43">
                  <c:v>8.9285714285714288E-2</c:v>
                </c:pt>
                <c:pt idx="44">
                  <c:v>0.10714285714285714</c:v>
                </c:pt>
                <c:pt idx="45">
                  <c:v>0.125</c:v>
                </c:pt>
                <c:pt idx="46">
                  <c:v>0.14285714285714285</c:v>
                </c:pt>
                <c:pt idx="47">
                  <c:v>0.16071428571428573</c:v>
                </c:pt>
                <c:pt idx="48">
                  <c:v>0.17857142857142858</c:v>
                </c:pt>
                <c:pt idx="49">
                  <c:v>0.19642857142857142</c:v>
                </c:pt>
              </c:numCache>
            </c:numRef>
          </c:xVal>
          <c:yVal>
            <c:numRef>
              <c:f>axp!$N$8:$N$57</c:f>
              <c:numCache>
                <c:formatCode>General</c:formatCode>
                <c:ptCount val="50"/>
                <c:pt idx="0">
                  <c:v>0.98039215686274506</c:v>
                </c:pt>
                <c:pt idx="1">
                  <c:v>0.97385620915032678</c:v>
                </c:pt>
                <c:pt idx="2">
                  <c:v>0.9673202614379085</c:v>
                </c:pt>
                <c:pt idx="3">
                  <c:v>0.96078431372549022</c:v>
                </c:pt>
                <c:pt idx="4">
                  <c:v>0.95424836601307195</c:v>
                </c:pt>
                <c:pt idx="5">
                  <c:v>0.94771241830065356</c:v>
                </c:pt>
                <c:pt idx="6">
                  <c:v>0.94117647058823528</c:v>
                </c:pt>
                <c:pt idx="7">
                  <c:v>0.934640522875817</c:v>
                </c:pt>
                <c:pt idx="8">
                  <c:v>0.92810457516339873</c:v>
                </c:pt>
                <c:pt idx="9">
                  <c:v>0.92156862745098034</c:v>
                </c:pt>
                <c:pt idx="10">
                  <c:v>0.91503267973856206</c:v>
                </c:pt>
                <c:pt idx="11">
                  <c:v>0.90849673202614378</c:v>
                </c:pt>
                <c:pt idx="12">
                  <c:v>0.90196078431372551</c:v>
                </c:pt>
                <c:pt idx="13">
                  <c:v>0.89542483660130723</c:v>
                </c:pt>
                <c:pt idx="14">
                  <c:v>0.88888888888888884</c:v>
                </c:pt>
                <c:pt idx="15">
                  <c:v>0.88235294117647056</c:v>
                </c:pt>
                <c:pt idx="16">
                  <c:v>0.87581699346405228</c:v>
                </c:pt>
                <c:pt idx="17">
                  <c:v>0.86928104575163401</c:v>
                </c:pt>
                <c:pt idx="18">
                  <c:v>0.86274509803921573</c:v>
                </c:pt>
                <c:pt idx="19">
                  <c:v>0.85620915032679734</c:v>
                </c:pt>
                <c:pt idx="20">
                  <c:v>0.84967320261437906</c:v>
                </c:pt>
                <c:pt idx="21">
                  <c:v>0.85620915032679734</c:v>
                </c:pt>
                <c:pt idx="22">
                  <c:v>0.86274509803921573</c:v>
                </c:pt>
                <c:pt idx="23">
                  <c:v>0.86928104575163401</c:v>
                </c:pt>
                <c:pt idx="24">
                  <c:v>0.87581699346405228</c:v>
                </c:pt>
                <c:pt idx="25">
                  <c:v>0.88235294117647056</c:v>
                </c:pt>
                <c:pt idx="26">
                  <c:v>0.87581699346405228</c:v>
                </c:pt>
                <c:pt idx="27">
                  <c:v>0.88235294117647056</c:v>
                </c:pt>
                <c:pt idx="28">
                  <c:v>0.88888888888888884</c:v>
                </c:pt>
                <c:pt idx="29">
                  <c:v>0.89542483660130723</c:v>
                </c:pt>
                <c:pt idx="30">
                  <c:v>0.90196078431372551</c:v>
                </c:pt>
                <c:pt idx="31">
                  <c:v>0.90849673202614378</c:v>
                </c:pt>
                <c:pt idx="32">
                  <c:v>0.91503267973856206</c:v>
                </c:pt>
                <c:pt idx="33">
                  <c:v>0.92156862745098034</c:v>
                </c:pt>
                <c:pt idx="34">
                  <c:v>0.92810457516339873</c:v>
                </c:pt>
                <c:pt idx="35">
                  <c:v>0.934640522875817</c:v>
                </c:pt>
                <c:pt idx="36">
                  <c:v>0.94117647058823528</c:v>
                </c:pt>
                <c:pt idx="37">
                  <c:v>0.94771241830065356</c:v>
                </c:pt>
                <c:pt idx="38">
                  <c:v>0.95424836601307195</c:v>
                </c:pt>
                <c:pt idx="39">
                  <c:v>0.96078431372549022</c:v>
                </c:pt>
                <c:pt idx="40">
                  <c:v>0.95424836601307195</c:v>
                </c:pt>
                <c:pt idx="41">
                  <c:v>0.94771241830065356</c:v>
                </c:pt>
                <c:pt idx="42">
                  <c:v>0.94117647058823528</c:v>
                </c:pt>
                <c:pt idx="43">
                  <c:v>0.934640522875817</c:v>
                </c:pt>
                <c:pt idx="44">
                  <c:v>0.92810457516339873</c:v>
                </c:pt>
                <c:pt idx="45">
                  <c:v>0.92156862745098034</c:v>
                </c:pt>
                <c:pt idx="46">
                  <c:v>0.91503267973856206</c:v>
                </c:pt>
                <c:pt idx="47">
                  <c:v>0.92156862745098034</c:v>
                </c:pt>
                <c:pt idx="48">
                  <c:v>0.92810457516339873</c:v>
                </c:pt>
                <c:pt idx="49">
                  <c:v>0.934640522875817</c:v>
                </c:pt>
              </c:numCache>
            </c:numRef>
          </c:yVal>
        </c:ser>
        <c:axId val="104364288"/>
        <c:axId val="104366080"/>
      </c:scatterChart>
      <c:valAx>
        <c:axId val="104364288"/>
        <c:scaling>
          <c:orientation val="minMax"/>
        </c:scaling>
        <c:axPos val="b"/>
        <c:numFmt formatCode="General" sourceLinked="1"/>
        <c:tickLblPos val="nextTo"/>
        <c:crossAx val="104366080"/>
        <c:crosses val="autoZero"/>
        <c:crossBetween val="midCat"/>
      </c:valAx>
      <c:valAx>
        <c:axId val="104366080"/>
        <c:scaling>
          <c:orientation val="minMax"/>
        </c:scaling>
        <c:axPos val="l"/>
        <c:majorGridlines/>
        <c:numFmt formatCode="General" sourceLinked="1"/>
        <c:tickLblPos val="nextTo"/>
        <c:crossAx val="10436428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axp!$B$8:$B$57</c:f>
              <c:numCache>
                <c:formatCode>General</c:formatCode>
                <c:ptCount val="50"/>
                <c:pt idx="0">
                  <c:v>94.47</c:v>
                </c:pt>
                <c:pt idx="1">
                  <c:v>94.54</c:v>
                </c:pt>
                <c:pt idx="2">
                  <c:v>94.45</c:v>
                </c:pt>
                <c:pt idx="3">
                  <c:v>94.47</c:v>
                </c:pt>
                <c:pt idx="4">
                  <c:v>92.99</c:v>
                </c:pt>
                <c:pt idx="5">
                  <c:v>93.53</c:v>
                </c:pt>
                <c:pt idx="6">
                  <c:v>92.88</c:v>
                </c:pt>
                <c:pt idx="7">
                  <c:v>93.37</c:v>
                </c:pt>
                <c:pt idx="8">
                  <c:v>93.28</c:v>
                </c:pt>
                <c:pt idx="9">
                  <c:v>93.15</c:v>
                </c:pt>
                <c:pt idx="10">
                  <c:v>91.93</c:v>
                </c:pt>
                <c:pt idx="11">
                  <c:v>91.86</c:v>
                </c:pt>
                <c:pt idx="12">
                  <c:v>91.71</c:v>
                </c:pt>
                <c:pt idx="13">
                  <c:v>90.91</c:v>
                </c:pt>
                <c:pt idx="14">
                  <c:v>88</c:v>
                </c:pt>
                <c:pt idx="15">
                  <c:v>86.47</c:v>
                </c:pt>
                <c:pt idx="16">
                  <c:v>86.93</c:v>
                </c:pt>
                <c:pt idx="17">
                  <c:v>86.36</c:v>
                </c:pt>
                <c:pt idx="18">
                  <c:v>86.4</c:v>
                </c:pt>
                <c:pt idx="19">
                  <c:v>86.02</c:v>
                </c:pt>
                <c:pt idx="20">
                  <c:v>87.47</c:v>
                </c:pt>
                <c:pt idx="21">
                  <c:v>86.95</c:v>
                </c:pt>
                <c:pt idx="22">
                  <c:v>87.08</c:v>
                </c:pt>
                <c:pt idx="23">
                  <c:v>87.4</c:v>
                </c:pt>
                <c:pt idx="24">
                  <c:v>87.27</c:v>
                </c:pt>
                <c:pt idx="25">
                  <c:v>86.6</c:v>
                </c:pt>
                <c:pt idx="26">
                  <c:v>87.16</c:v>
                </c:pt>
                <c:pt idx="27">
                  <c:v>88.12</c:v>
                </c:pt>
                <c:pt idx="28">
                  <c:v>88.49</c:v>
                </c:pt>
                <c:pt idx="29">
                  <c:v>89.14</c:v>
                </c:pt>
                <c:pt idx="30">
                  <c:v>88.88</c:v>
                </c:pt>
                <c:pt idx="31">
                  <c:v>89.59</c:v>
                </c:pt>
                <c:pt idx="32">
                  <c:v>89.15</c:v>
                </c:pt>
                <c:pt idx="33">
                  <c:v>89.24</c:v>
                </c:pt>
                <c:pt idx="34">
                  <c:v>89.02</c:v>
                </c:pt>
                <c:pt idx="35">
                  <c:v>89.55</c:v>
                </c:pt>
                <c:pt idx="36">
                  <c:v>89.72</c:v>
                </c:pt>
                <c:pt idx="37">
                  <c:v>90.14</c:v>
                </c:pt>
                <c:pt idx="38">
                  <c:v>89.65</c:v>
                </c:pt>
                <c:pt idx="39">
                  <c:v>89.61</c:v>
                </c:pt>
                <c:pt idx="40">
                  <c:v>88.93</c:v>
                </c:pt>
                <c:pt idx="41">
                  <c:v>87.9</c:v>
                </c:pt>
                <c:pt idx="42">
                  <c:v>88.41</c:v>
                </c:pt>
                <c:pt idx="43">
                  <c:v>88.42</c:v>
                </c:pt>
                <c:pt idx="44">
                  <c:v>87.64</c:v>
                </c:pt>
                <c:pt idx="45">
                  <c:v>87.38</c:v>
                </c:pt>
                <c:pt idx="46">
                  <c:v>88.36</c:v>
                </c:pt>
                <c:pt idx="47">
                  <c:v>89.07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</c:ser>
        <c:marker val="1"/>
        <c:axId val="104387328"/>
        <c:axId val="10438886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axp!$K$8:$K$57</c:f>
              <c:numCache>
                <c:formatCode>General</c:formatCode>
                <c:ptCount val="50"/>
                <c:pt idx="0">
                  <c:v>86.470000000000041</c:v>
                </c:pt>
                <c:pt idx="1">
                  <c:v>86.540000000000049</c:v>
                </c:pt>
                <c:pt idx="2">
                  <c:v>86.450000000000045</c:v>
                </c:pt>
                <c:pt idx="3">
                  <c:v>86.470000000000041</c:v>
                </c:pt>
                <c:pt idx="4">
                  <c:v>84.990000000000038</c:v>
                </c:pt>
                <c:pt idx="5">
                  <c:v>85.530000000000044</c:v>
                </c:pt>
                <c:pt idx="6">
                  <c:v>84.880000000000038</c:v>
                </c:pt>
                <c:pt idx="7">
                  <c:v>85.370000000000047</c:v>
                </c:pt>
                <c:pt idx="8">
                  <c:v>85.280000000000044</c:v>
                </c:pt>
                <c:pt idx="9">
                  <c:v>85.150000000000048</c:v>
                </c:pt>
                <c:pt idx="10">
                  <c:v>83.930000000000049</c:v>
                </c:pt>
                <c:pt idx="11">
                  <c:v>83.860000000000042</c:v>
                </c:pt>
                <c:pt idx="12">
                  <c:v>83.710000000000036</c:v>
                </c:pt>
                <c:pt idx="13">
                  <c:v>82.910000000000039</c:v>
                </c:pt>
                <c:pt idx="14">
                  <c:v>80.000000000000043</c:v>
                </c:pt>
                <c:pt idx="15">
                  <c:v>78.470000000000041</c:v>
                </c:pt>
                <c:pt idx="16">
                  <c:v>78.930000000000049</c:v>
                </c:pt>
                <c:pt idx="17">
                  <c:v>78.360000000000042</c:v>
                </c:pt>
                <c:pt idx="18">
                  <c:v>78.400000000000048</c:v>
                </c:pt>
                <c:pt idx="19">
                  <c:v>78.020000000000039</c:v>
                </c:pt>
                <c:pt idx="20">
                  <c:v>79.470000000000041</c:v>
                </c:pt>
                <c:pt idx="21">
                  <c:v>78.950000000000045</c:v>
                </c:pt>
                <c:pt idx="22">
                  <c:v>79.080000000000041</c:v>
                </c:pt>
                <c:pt idx="23">
                  <c:v>78.760000000000034</c:v>
                </c:pt>
                <c:pt idx="24">
                  <c:v>78.890000000000043</c:v>
                </c:pt>
                <c:pt idx="25">
                  <c:v>79.560000000000045</c:v>
                </c:pt>
                <c:pt idx="26">
                  <c:v>79.000000000000043</c:v>
                </c:pt>
                <c:pt idx="27">
                  <c:v>79.960000000000051</c:v>
                </c:pt>
                <c:pt idx="28">
                  <c:v>79.59000000000006</c:v>
                </c:pt>
                <c:pt idx="29">
                  <c:v>78.940000000000055</c:v>
                </c:pt>
                <c:pt idx="30">
                  <c:v>79.20000000000006</c:v>
                </c:pt>
                <c:pt idx="31">
                  <c:v>78.490000000000052</c:v>
                </c:pt>
                <c:pt idx="32">
                  <c:v>78.930000000000049</c:v>
                </c:pt>
                <c:pt idx="33">
                  <c:v>79.020000000000039</c:v>
                </c:pt>
                <c:pt idx="34">
                  <c:v>78.80000000000004</c:v>
                </c:pt>
                <c:pt idx="35">
                  <c:v>78.270000000000039</c:v>
                </c:pt>
                <c:pt idx="36">
                  <c:v>78.100000000000037</c:v>
                </c:pt>
                <c:pt idx="37">
                  <c:v>77.680000000000035</c:v>
                </c:pt>
                <c:pt idx="38">
                  <c:v>77.19000000000004</c:v>
                </c:pt>
                <c:pt idx="39">
                  <c:v>77.230000000000047</c:v>
                </c:pt>
                <c:pt idx="40">
                  <c:v>77.910000000000039</c:v>
                </c:pt>
                <c:pt idx="41">
                  <c:v>76.880000000000038</c:v>
                </c:pt>
                <c:pt idx="42">
                  <c:v>77.390000000000029</c:v>
                </c:pt>
                <c:pt idx="43">
                  <c:v>77.400000000000034</c:v>
                </c:pt>
                <c:pt idx="44">
                  <c:v>76.620000000000033</c:v>
                </c:pt>
                <c:pt idx="45">
                  <c:v>76.360000000000028</c:v>
                </c:pt>
                <c:pt idx="46">
                  <c:v>77.340000000000032</c:v>
                </c:pt>
                <c:pt idx="47">
                  <c:v>78.050000000000026</c:v>
                </c:pt>
                <c:pt idx="48">
                  <c:v>79.080000000000027</c:v>
                </c:pt>
                <c:pt idx="49">
                  <c:v>78.680000000000035</c:v>
                </c:pt>
              </c:numCache>
            </c:numRef>
          </c:val>
        </c:ser>
        <c:marker val="1"/>
        <c:axId val="104220160"/>
        <c:axId val="104218624"/>
      </c:lineChart>
      <c:catAx>
        <c:axId val="104387328"/>
        <c:scaling>
          <c:orientation val="minMax"/>
        </c:scaling>
        <c:axPos val="b"/>
        <c:tickLblPos val="nextTo"/>
        <c:crossAx val="104388864"/>
        <c:crosses val="autoZero"/>
        <c:auto val="1"/>
        <c:lblAlgn val="ctr"/>
        <c:lblOffset val="100"/>
      </c:catAx>
      <c:valAx>
        <c:axId val="104388864"/>
        <c:scaling>
          <c:orientation val="minMax"/>
        </c:scaling>
        <c:axPos val="l"/>
        <c:majorGridlines/>
        <c:numFmt formatCode="General" sourceLinked="1"/>
        <c:tickLblPos val="nextTo"/>
        <c:crossAx val="104387328"/>
        <c:crosses val="autoZero"/>
        <c:crossBetween val="between"/>
      </c:valAx>
      <c:valAx>
        <c:axId val="104218624"/>
        <c:scaling>
          <c:orientation val="minMax"/>
        </c:scaling>
        <c:axPos val="r"/>
        <c:numFmt formatCode="General" sourceLinked="1"/>
        <c:tickLblPos val="nextTo"/>
        <c:crossAx val="104220160"/>
        <c:crosses val="max"/>
        <c:crossBetween val="between"/>
      </c:valAx>
      <c:catAx>
        <c:axId val="104220160"/>
        <c:scaling>
          <c:orientation val="minMax"/>
        </c:scaling>
        <c:delete val="1"/>
        <c:axPos val="b"/>
        <c:tickLblPos val="none"/>
        <c:crossAx val="10421862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axp!$T$9:$T$57</c:f>
              <c:numCache>
                <c:formatCode>0.00%</c:formatCode>
                <c:ptCount val="49"/>
                <c:pt idx="0">
                  <c:v>2.8899220113960313E-3</c:v>
                </c:pt>
                <c:pt idx="1">
                  <c:v>2.8899220113960313E-3</c:v>
                </c:pt>
                <c:pt idx="2">
                  <c:v>2.8899220113960313E-3</c:v>
                </c:pt>
                <c:pt idx="3">
                  <c:v>1.2103353682305356E-3</c:v>
                </c:pt>
                <c:pt idx="4">
                  <c:v>1.2103353682305356E-3</c:v>
                </c:pt>
                <c:pt idx="5">
                  <c:v>1.2103353682305356E-3</c:v>
                </c:pt>
                <c:pt idx="6">
                  <c:v>1.2103353682305356E-3</c:v>
                </c:pt>
                <c:pt idx="7">
                  <c:v>1.2103353682305356E-3</c:v>
                </c:pt>
                <c:pt idx="8">
                  <c:v>1.2103353682305356E-3</c:v>
                </c:pt>
                <c:pt idx="9">
                  <c:v>2.8899220113960313E-3</c:v>
                </c:pt>
                <c:pt idx="10">
                  <c:v>1.2103353682305356E-3</c:v>
                </c:pt>
                <c:pt idx="11">
                  <c:v>1.2103353682305356E-3</c:v>
                </c:pt>
                <c:pt idx="12">
                  <c:v>1.2103353682305356E-3</c:v>
                </c:pt>
                <c:pt idx="13">
                  <c:v>1.2103353682305356E-3</c:v>
                </c:pt>
                <c:pt idx="14">
                  <c:v>1.2103353682305356E-3</c:v>
                </c:pt>
                <c:pt idx="15">
                  <c:v>1.2103353682305356E-3</c:v>
                </c:pt>
                <c:pt idx="16">
                  <c:v>1.2103353682305356E-3</c:v>
                </c:pt>
                <c:pt idx="17">
                  <c:v>1.2103353682305356E-3</c:v>
                </c:pt>
                <c:pt idx="18">
                  <c:v>1.2103353682305356E-3</c:v>
                </c:pt>
                <c:pt idx="19">
                  <c:v>1.2103353682305356E-3</c:v>
                </c:pt>
                <c:pt idx="20">
                  <c:v>1.2103353682305356E-3</c:v>
                </c:pt>
                <c:pt idx="21">
                  <c:v>1.6109816928260715E-3</c:v>
                </c:pt>
                <c:pt idx="22">
                  <c:v>9.2409853181890482E-4</c:v>
                </c:pt>
                <c:pt idx="23">
                  <c:v>9.2409853181890482E-4</c:v>
                </c:pt>
                <c:pt idx="24">
                  <c:v>9.2409853181890482E-4</c:v>
                </c:pt>
                <c:pt idx="25">
                  <c:v>9.2409853181890482E-4</c:v>
                </c:pt>
                <c:pt idx="26">
                  <c:v>2.8899220113960313E-3</c:v>
                </c:pt>
                <c:pt idx="27">
                  <c:v>9.2409853181890482E-4</c:v>
                </c:pt>
                <c:pt idx="28">
                  <c:v>9.2409853181890482E-4</c:v>
                </c:pt>
                <c:pt idx="29">
                  <c:v>9.2409853181890482E-4</c:v>
                </c:pt>
                <c:pt idx="30">
                  <c:v>9.2409853181890482E-4</c:v>
                </c:pt>
                <c:pt idx="31">
                  <c:v>9.2409853181890482E-4</c:v>
                </c:pt>
                <c:pt idx="32">
                  <c:v>1.6109816928260715E-3</c:v>
                </c:pt>
                <c:pt idx="33">
                  <c:v>1.6109816928260715E-3</c:v>
                </c:pt>
                <c:pt idx="34">
                  <c:v>9.2409853181890482E-4</c:v>
                </c:pt>
                <c:pt idx="35">
                  <c:v>9.2409853181890482E-4</c:v>
                </c:pt>
                <c:pt idx="36">
                  <c:v>9.2409853181890482E-4</c:v>
                </c:pt>
                <c:pt idx="37">
                  <c:v>1.6109816928260715E-3</c:v>
                </c:pt>
                <c:pt idx="38">
                  <c:v>9.2409853181890482E-4</c:v>
                </c:pt>
                <c:pt idx="39">
                  <c:v>9.2409853181890482E-4</c:v>
                </c:pt>
                <c:pt idx="40">
                  <c:v>2.8899220113960313E-3</c:v>
                </c:pt>
                <c:pt idx="41">
                  <c:v>2.8899220113960313E-3</c:v>
                </c:pt>
                <c:pt idx="42">
                  <c:v>1.2103353682305356E-3</c:v>
                </c:pt>
                <c:pt idx="43">
                  <c:v>1.2103353682305356E-3</c:v>
                </c:pt>
                <c:pt idx="44">
                  <c:v>1.2103353682305356E-3</c:v>
                </c:pt>
                <c:pt idx="45">
                  <c:v>1.2103353682305356E-3</c:v>
                </c:pt>
                <c:pt idx="46">
                  <c:v>1.2103353682305356E-3</c:v>
                </c:pt>
                <c:pt idx="47">
                  <c:v>1.6109816928260715E-3</c:v>
                </c:pt>
                <c:pt idx="48">
                  <c:v>1.6109816928260715E-3</c:v>
                </c:pt>
              </c:numCache>
            </c:numRef>
          </c:xVal>
          <c:yVal>
            <c:numRef>
              <c:f>axp!$V$9:$V$57</c:f>
              <c:numCache>
                <c:formatCode>0.00%</c:formatCode>
                <c:ptCount val="49"/>
                <c:pt idx="0">
                  <c:v>7.4097597120786906E-4</c:v>
                </c:pt>
                <c:pt idx="1">
                  <c:v>-9.5197799873073202E-4</c:v>
                </c:pt>
                <c:pt idx="2">
                  <c:v>2.1175224986761271E-4</c:v>
                </c:pt>
                <c:pt idx="3">
                  <c:v>-1.566634910553619E-2</c:v>
                </c:pt>
                <c:pt idx="4">
                  <c:v>5.8070760296806785E-3</c:v>
                </c:pt>
                <c:pt idx="5">
                  <c:v>-6.9496418261520976E-3</c:v>
                </c:pt>
                <c:pt idx="6">
                  <c:v>5.2756244616710716E-3</c:v>
                </c:pt>
                <c:pt idx="7">
                  <c:v>-9.6390703652140305E-4</c:v>
                </c:pt>
                <c:pt idx="8">
                  <c:v>-1.3936535162949769E-3</c:v>
                </c:pt>
                <c:pt idx="9">
                  <c:v>-1.309715512614062E-2</c:v>
                </c:pt>
                <c:pt idx="10">
                  <c:v>-7.6144892853265947E-4</c:v>
                </c:pt>
                <c:pt idx="11">
                  <c:v>-1.6329196603527725E-3</c:v>
                </c:pt>
                <c:pt idx="12">
                  <c:v>-8.7231490568094785E-3</c:v>
                </c:pt>
                <c:pt idx="13">
                  <c:v>-3.200967990320093E-2</c:v>
                </c:pt>
                <c:pt idx="14">
                  <c:v>-1.7386363636363648E-2</c:v>
                </c:pt>
                <c:pt idx="15">
                  <c:v>5.3197640800278475E-3</c:v>
                </c:pt>
                <c:pt idx="16">
                  <c:v>-6.5569998849649988E-3</c:v>
                </c:pt>
                <c:pt idx="17">
                  <c:v>4.631773969431016E-4</c:v>
                </c:pt>
                <c:pt idx="18">
                  <c:v>-4.3981481481482594E-3</c:v>
                </c:pt>
                <c:pt idx="19">
                  <c:v>1.6856544989537352E-2</c:v>
                </c:pt>
                <c:pt idx="20">
                  <c:v>-5.9448953927060252E-3</c:v>
                </c:pt>
                <c:pt idx="21">
                  <c:v>1.4951121334099535E-3</c:v>
                </c:pt>
                <c:pt idx="22">
                  <c:v>-3.6747818098301264E-3</c:v>
                </c:pt>
                <c:pt idx="23">
                  <c:v>1.4874141876431311E-3</c:v>
                </c:pt>
                <c:pt idx="24">
                  <c:v>7.6773232496849062E-3</c:v>
                </c:pt>
                <c:pt idx="25">
                  <c:v>-6.4665127020785487E-3</c:v>
                </c:pt>
                <c:pt idx="26">
                  <c:v>1.1014226709499862E-2</c:v>
                </c:pt>
                <c:pt idx="27">
                  <c:v>-4.1988197911937168E-3</c:v>
                </c:pt>
                <c:pt idx="28">
                  <c:v>-7.3454627641542066E-3</c:v>
                </c:pt>
                <c:pt idx="29">
                  <c:v>2.9167601525690499E-3</c:v>
                </c:pt>
                <c:pt idx="30">
                  <c:v>-7.9882988298830785E-3</c:v>
                </c:pt>
                <c:pt idx="31">
                  <c:v>4.9112624176805191E-3</c:v>
                </c:pt>
                <c:pt idx="32">
                  <c:v>1.0095344924283701E-3</c:v>
                </c:pt>
                <c:pt idx="33">
                  <c:v>-2.4652622142536853E-3</c:v>
                </c:pt>
                <c:pt idx="34">
                  <c:v>-5.9537182655583143E-3</c:v>
                </c:pt>
                <c:pt idx="35">
                  <c:v>-1.8983807928531738E-3</c:v>
                </c:pt>
                <c:pt idx="36">
                  <c:v>-4.6812304948729575E-3</c:v>
                </c:pt>
                <c:pt idx="37">
                  <c:v>-5.4359884623917777E-3</c:v>
                </c:pt>
                <c:pt idx="38">
                  <c:v>4.461795872839515E-4</c:v>
                </c:pt>
                <c:pt idx="39">
                  <c:v>7.588438790313499E-3</c:v>
                </c:pt>
                <c:pt idx="40">
                  <c:v>-1.1582143258742843E-2</c:v>
                </c:pt>
                <c:pt idx="41">
                  <c:v>5.8020477815698621E-3</c:v>
                </c:pt>
                <c:pt idx="42">
                  <c:v>1.1310937676739188E-4</c:v>
                </c:pt>
                <c:pt idx="43">
                  <c:v>-8.8215335896856036E-3</c:v>
                </c:pt>
                <c:pt idx="44">
                  <c:v>-2.966681880419958E-3</c:v>
                </c:pt>
                <c:pt idx="45">
                  <c:v>1.1215381094071917E-2</c:v>
                </c:pt>
                <c:pt idx="46">
                  <c:v>8.0353100950655704E-3</c:v>
                </c:pt>
                <c:pt idx="47">
                  <c:v>1.1563938475356476E-2</c:v>
                </c:pt>
                <c:pt idx="48">
                  <c:v>-4.4395116537179966E-3</c:v>
                </c:pt>
              </c:numCache>
            </c:numRef>
          </c:yVal>
        </c:ser>
        <c:axId val="104239488"/>
        <c:axId val="104241024"/>
      </c:scatterChart>
      <c:valAx>
        <c:axId val="104239488"/>
        <c:scaling>
          <c:orientation val="minMax"/>
        </c:scaling>
        <c:axPos val="b"/>
        <c:numFmt formatCode="0.00%" sourceLinked="1"/>
        <c:tickLblPos val="nextTo"/>
        <c:crossAx val="104241024"/>
        <c:crosses val="autoZero"/>
        <c:crossBetween val="midCat"/>
      </c:valAx>
      <c:valAx>
        <c:axId val="104241024"/>
        <c:scaling>
          <c:orientation val="minMax"/>
        </c:scaling>
        <c:axPos val="l"/>
        <c:majorGridlines/>
        <c:numFmt formatCode="0.00%" sourceLinked="1"/>
        <c:tickLblPos val="nextTo"/>
        <c:crossAx val="1042394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axp!$U$9:$U$57</c:f>
              <c:numCache>
                <c:formatCode>0.00%</c:formatCode>
                <c:ptCount val="49"/>
                <c:pt idx="0">
                  <c:v>2.8899220113960313E-3</c:v>
                </c:pt>
                <c:pt idx="1">
                  <c:v>5.7798440227920626E-3</c:v>
                </c:pt>
                <c:pt idx="2">
                  <c:v>8.669766034188094E-3</c:v>
                </c:pt>
                <c:pt idx="3">
                  <c:v>9.8801014024186302E-3</c:v>
                </c:pt>
                <c:pt idx="4">
                  <c:v>1.1090436770649166E-2</c:v>
                </c:pt>
                <c:pt idx="5">
                  <c:v>1.2300772138879703E-2</c:v>
                </c:pt>
                <c:pt idx="6">
                  <c:v>1.3511107507110239E-2</c:v>
                </c:pt>
                <c:pt idx="7">
                  <c:v>1.4721442875340775E-2</c:v>
                </c:pt>
                <c:pt idx="8">
                  <c:v>1.593177824357131E-2</c:v>
                </c:pt>
                <c:pt idx="9">
                  <c:v>1.8821700254967343E-2</c:v>
                </c:pt>
                <c:pt idx="10">
                  <c:v>2.0032035623197879E-2</c:v>
                </c:pt>
                <c:pt idx="11">
                  <c:v>2.1242370991428415E-2</c:v>
                </c:pt>
                <c:pt idx="12">
                  <c:v>2.2452706359658951E-2</c:v>
                </c:pt>
                <c:pt idx="13">
                  <c:v>2.3663041727889488E-2</c:v>
                </c:pt>
                <c:pt idx="14">
                  <c:v>2.4873377096120024E-2</c:v>
                </c:pt>
                <c:pt idx="15">
                  <c:v>2.608371246435056E-2</c:v>
                </c:pt>
                <c:pt idx="16">
                  <c:v>2.7294047832581096E-2</c:v>
                </c:pt>
                <c:pt idx="17">
                  <c:v>2.8504383200811632E-2</c:v>
                </c:pt>
                <c:pt idx="18">
                  <c:v>2.9714718569042169E-2</c:v>
                </c:pt>
                <c:pt idx="19">
                  <c:v>3.0925053937272705E-2</c:v>
                </c:pt>
                <c:pt idx="20">
                  <c:v>3.2135389305503241E-2</c:v>
                </c:pt>
                <c:pt idx="21">
                  <c:v>3.3746370998329313E-2</c:v>
                </c:pt>
                <c:pt idx="22">
                  <c:v>3.4670469530148219E-2</c:v>
                </c:pt>
                <c:pt idx="23">
                  <c:v>3.5594568061967126E-2</c:v>
                </c:pt>
                <c:pt idx="24">
                  <c:v>3.6518666593786032E-2</c:v>
                </c:pt>
                <c:pt idx="25">
                  <c:v>3.7442765125604939E-2</c:v>
                </c:pt>
                <c:pt idx="26">
                  <c:v>4.0332687137000972E-2</c:v>
                </c:pt>
                <c:pt idx="27">
                  <c:v>4.1256785668819879E-2</c:v>
                </c:pt>
                <c:pt idx="28">
                  <c:v>4.2180884200638785E-2</c:v>
                </c:pt>
                <c:pt idx="29">
                  <c:v>4.3104982732457692E-2</c:v>
                </c:pt>
                <c:pt idx="30">
                  <c:v>4.4029081264276598E-2</c:v>
                </c:pt>
                <c:pt idx="31">
                  <c:v>4.4953179796095505E-2</c:v>
                </c:pt>
                <c:pt idx="32">
                  <c:v>4.6564161488921577E-2</c:v>
                </c:pt>
                <c:pt idx="33">
                  <c:v>4.8175143181747648E-2</c:v>
                </c:pt>
                <c:pt idx="34">
                  <c:v>4.9099241713566555E-2</c:v>
                </c:pt>
                <c:pt idx="35">
                  <c:v>5.0023340245385461E-2</c:v>
                </c:pt>
                <c:pt idx="36">
                  <c:v>5.0947438777204368E-2</c:v>
                </c:pt>
                <c:pt idx="37">
                  <c:v>5.255842047003044E-2</c:v>
                </c:pt>
                <c:pt idx="38">
                  <c:v>5.3482519001849346E-2</c:v>
                </c:pt>
                <c:pt idx="39">
                  <c:v>5.4406617533668253E-2</c:v>
                </c:pt>
                <c:pt idx="40">
                  <c:v>5.7296539545064286E-2</c:v>
                </c:pt>
                <c:pt idx="41">
                  <c:v>6.0186461556460319E-2</c:v>
                </c:pt>
                <c:pt idx="42">
                  <c:v>6.1396796924690855E-2</c:v>
                </c:pt>
                <c:pt idx="43">
                  <c:v>6.2607132292921391E-2</c:v>
                </c:pt>
                <c:pt idx="44">
                  <c:v>6.3817467661151928E-2</c:v>
                </c:pt>
                <c:pt idx="45">
                  <c:v>6.5027803029382464E-2</c:v>
                </c:pt>
                <c:pt idx="46">
                  <c:v>6.6238138397613E-2</c:v>
                </c:pt>
                <c:pt idx="47">
                  <c:v>6.7849120090439072E-2</c:v>
                </c:pt>
                <c:pt idx="48">
                  <c:v>6.9460101783265144E-2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axp!$W$9:$W$57</c:f>
              <c:numCache>
                <c:formatCode>0.00%</c:formatCode>
                <c:ptCount val="49"/>
                <c:pt idx="0">
                  <c:v>7.4097597120786906E-4</c:v>
                </c:pt>
                <c:pt idx="1">
                  <c:v>-2.1100202752286296E-4</c:v>
                </c:pt>
                <c:pt idx="2">
                  <c:v>7.5022234474975353E-7</c:v>
                </c:pt>
                <c:pt idx="3">
                  <c:v>-1.5665598883191439E-2</c:v>
                </c:pt>
                <c:pt idx="4">
                  <c:v>-9.8585228535107601E-3</c:v>
                </c:pt>
                <c:pt idx="5">
                  <c:v>-1.6808164679662858E-2</c:v>
                </c:pt>
                <c:pt idx="6">
                  <c:v>-1.1532540217991785E-2</c:v>
                </c:pt>
                <c:pt idx="7">
                  <c:v>-1.2496447254513189E-2</c:v>
                </c:pt>
                <c:pt idx="8">
                  <c:v>-1.3890100770808166E-2</c:v>
                </c:pt>
                <c:pt idx="9">
                  <c:v>-2.6987255896948788E-2</c:v>
                </c:pt>
                <c:pt idx="10">
                  <c:v>-2.7748704825481446E-2</c:v>
                </c:pt>
                <c:pt idx="11">
                  <c:v>-2.9381624485834219E-2</c:v>
                </c:pt>
                <c:pt idx="12">
                  <c:v>-3.8104773542643695E-2</c:v>
                </c:pt>
                <c:pt idx="13">
                  <c:v>-7.0114453445844632E-2</c:v>
                </c:pt>
                <c:pt idx="14">
                  <c:v>-8.7500817082208276E-2</c:v>
                </c:pt>
                <c:pt idx="15">
                  <c:v>-8.2181053002180426E-2</c:v>
                </c:pt>
                <c:pt idx="16">
                  <c:v>-8.8738052887145424E-2</c:v>
                </c:pt>
                <c:pt idx="17">
                  <c:v>-8.8274875490202326E-2</c:v>
                </c:pt>
                <c:pt idx="18">
                  <c:v>-9.2673023638350588E-2</c:v>
                </c:pt>
                <c:pt idx="19">
                  <c:v>-7.5816478648813232E-2</c:v>
                </c:pt>
                <c:pt idx="20">
                  <c:v>-8.1761374041519258E-2</c:v>
                </c:pt>
                <c:pt idx="21">
                  <c:v>-8.0266261908109302E-2</c:v>
                </c:pt>
                <c:pt idx="22">
                  <c:v>-8.3941043717939423E-2</c:v>
                </c:pt>
                <c:pt idx="23">
                  <c:v>-8.2453629530296293E-2</c:v>
                </c:pt>
                <c:pt idx="24">
                  <c:v>-7.4776306280611382E-2</c:v>
                </c:pt>
                <c:pt idx="25">
                  <c:v>-8.1242818982689924E-2</c:v>
                </c:pt>
                <c:pt idx="26">
                  <c:v>-7.022859227319006E-2</c:v>
                </c:pt>
                <c:pt idx="27">
                  <c:v>-7.4427412064383774E-2</c:v>
                </c:pt>
                <c:pt idx="28">
                  <c:v>-8.1772874828537984E-2</c:v>
                </c:pt>
                <c:pt idx="29">
                  <c:v>-7.8856114675968939E-2</c:v>
                </c:pt>
                <c:pt idx="30">
                  <c:v>-8.6844413505852022E-2</c:v>
                </c:pt>
                <c:pt idx="31">
                  <c:v>-8.1933151088171507E-2</c:v>
                </c:pt>
                <c:pt idx="32">
                  <c:v>-8.0923616595743139E-2</c:v>
                </c:pt>
                <c:pt idx="33">
                  <c:v>-8.3388878809996819E-2</c:v>
                </c:pt>
                <c:pt idx="34">
                  <c:v>-8.9342597075555127E-2</c:v>
                </c:pt>
                <c:pt idx="35">
                  <c:v>-9.1240977868408304E-2</c:v>
                </c:pt>
                <c:pt idx="36">
                  <c:v>-9.5922208363281261E-2</c:v>
                </c:pt>
                <c:pt idx="37">
                  <c:v>-0.10135819682567304</c:v>
                </c:pt>
                <c:pt idx="38">
                  <c:v>-0.10091201723838909</c:v>
                </c:pt>
                <c:pt idx="39">
                  <c:v>-9.3323578448075595E-2</c:v>
                </c:pt>
                <c:pt idx="40">
                  <c:v>-0.10490572170681844</c:v>
                </c:pt>
                <c:pt idx="41">
                  <c:v>-9.9103673925248575E-2</c:v>
                </c:pt>
                <c:pt idx="42">
                  <c:v>-9.899056454848118E-2</c:v>
                </c:pt>
                <c:pt idx="43">
                  <c:v>-0.10781209813816678</c:v>
                </c:pt>
                <c:pt idx="44">
                  <c:v>-0.11077878001858674</c:v>
                </c:pt>
                <c:pt idx="45">
                  <c:v>-9.9563398924514823E-2</c:v>
                </c:pt>
                <c:pt idx="46">
                  <c:v>-9.1528088829449253E-2</c:v>
                </c:pt>
                <c:pt idx="47">
                  <c:v>-7.9964150354092781E-2</c:v>
                </c:pt>
                <c:pt idx="48">
                  <c:v>-8.440366200781077E-2</c:v>
                </c:pt>
              </c:numCache>
            </c:numRef>
          </c:val>
        </c:ser>
        <c:marker val="1"/>
        <c:axId val="104286080"/>
        <c:axId val="104287616"/>
      </c:lineChart>
      <c:catAx>
        <c:axId val="104286080"/>
        <c:scaling>
          <c:orientation val="minMax"/>
        </c:scaling>
        <c:axPos val="b"/>
        <c:tickLblPos val="nextTo"/>
        <c:crossAx val="104287616"/>
        <c:crosses val="autoZero"/>
        <c:auto val="1"/>
        <c:lblAlgn val="ctr"/>
        <c:lblOffset val="100"/>
      </c:catAx>
      <c:valAx>
        <c:axId val="104287616"/>
        <c:scaling>
          <c:orientation val="minMax"/>
        </c:scaling>
        <c:axPos val="l"/>
        <c:majorGridlines/>
        <c:numFmt formatCode="0.00%" sourceLinked="1"/>
        <c:tickLblPos val="nextTo"/>
        <c:crossAx val="104286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axp!$F$8:$F$57</c:f>
              <c:numCache>
                <c:formatCode>General</c:formatCode>
                <c:ptCount val="50"/>
                <c:pt idx="0">
                  <c:v>0.98459954944457384</c:v>
                </c:pt>
                <c:pt idx="1">
                  <c:v>0.98180947202154378</c:v>
                </c:pt>
                <c:pt idx="2">
                  <c:v>0.98059245449131249</c:v>
                </c:pt>
                <c:pt idx="3">
                  <c:v>0.98057950749631007</c:v>
                </c:pt>
                <c:pt idx="4">
                  <c:v>0.97718092130816436</c:v>
                </c:pt>
                <c:pt idx="5">
                  <c:v>0.97341334576244842</c:v>
                </c:pt>
                <c:pt idx="6">
                  <c:v>0.96807271032393383</c:v>
                </c:pt>
                <c:pt idx="7">
                  <c:v>0.96315932572050011</c:v>
                </c:pt>
                <c:pt idx="8">
                  <c:v>0.9593917501747844</c:v>
                </c:pt>
                <c:pt idx="9">
                  <c:v>0.95710013205934918</c:v>
                </c:pt>
                <c:pt idx="10">
                  <c:v>0.95480851394391353</c:v>
                </c:pt>
                <c:pt idx="11">
                  <c:v>0.95019291022553687</c:v>
                </c:pt>
                <c:pt idx="12">
                  <c:v>0.94509179419456757</c:v>
                </c:pt>
                <c:pt idx="13">
                  <c:v>0.937446593645615</c:v>
                </c:pt>
                <c:pt idx="14">
                  <c:v>0.92415002977808858</c:v>
                </c:pt>
                <c:pt idx="15">
                  <c:v>0.90547398948703994</c:v>
                </c:pt>
                <c:pt idx="16">
                  <c:v>0.88638364535591296</c:v>
                </c:pt>
                <c:pt idx="17">
                  <c:v>0.86663947797716168</c:v>
                </c:pt>
                <c:pt idx="18">
                  <c:v>0.8497436494989512</c:v>
                </c:pt>
                <c:pt idx="19">
                  <c:v>0.83810430099173994</c:v>
                </c:pt>
                <c:pt idx="20">
                  <c:v>0.8361493047463685</c:v>
                </c:pt>
                <c:pt idx="21">
                  <c:v>0.83756052720163654</c:v>
                </c:pt>
                <c:pt idx="22">
                  <c:v>0.83930837152696869</c:v>
                </c:pt>
                <c:pt idx="23">
                  <c:v>0.84281053367513403</c:v>
                </c:pt>
                <c:pt idx="24">
                  <c:v>0.84603433543074635</c:v>
                </c:pt>
                <c:pt idx="25">
                  <c:v>0.84719309148346689</c:v>
                </c:pt>
                <c:pt idx="26">
                  <c:v>0.84626090784328967</c:v>
                </c:pt>
                <c:pt idx="27">
                  <c:v>0.8481188016261425</c:v>
                </c:pt>
                <c:pt idx="28">
                  <c:v>0.85171806623682655</c:v>
                </c:pt>
                <c:pt idx="29">
                  <c:v>0.85766073694295553</c:v>
                </c:pt>
                <c:pt idx="30">
                  <c:v>0.86493694813433808</c:v>
                </c:pt>
                <c:pt idx="31">
                  <c:v>0.87363085527849016</c:v>
                </c:pt>
                <c:pt idx="32">
                  <c:v>0.87965120795463358</c:v>
                </c:pt>
                <c:pt idx="33">
                  <c:v>0.88297211217276483</c:v>
                </c:pt>
                <c:pt idx="34">
                  <c:v>0.88430565265801808</c:v>
                </c:pt>
                <c:pt idx="35">
                  <c:v>0.88505657836816076</c:v>
                </c:pt>
                <c:pt idx="36">
                  <c:v>0.88655195629094485</c:v>
                </c:pt>
                <c:pt idx="37">
                  <c:v>0.88855874051632611</c:v>
                </c:pt>
                <c:pt idx="38">
                  <c:v>0.89114813951681804</c:v>
                </c:pt>
                <c:pt idx="39">
                  <c:v>0.8930642947771823</c:v>
                </c:pt>
                <c:pt idx="40">
                  <c:v>0.89292187783215538</c:v>
                </c:pt>
                <c:pt idx="41">
                  <c:v>0.88835158859628682</c:v>
                </c:pt>
                <c:pt idx="42">
                  <c:v>0.88244128537766386</c:v>
                </c:pt>
                <c:pt idx="43">
                  <c:v>0.87638856521401365</c:v>
                </c:pt>
                <c:pt idx="44">
                  <c:v>0.8706077319454153</c:v>
                </c:pt>
                <c:pt idx="45">
                  <c:v>0.86494342163183924</c:v>
                </c:pt>
                <c:pt idx="46">
                  <c:v>0.86266475051140612</c:v>
                </c:pt>
                <c:pt idx="47">
                  <c:v>0.86419896941919749</c:v>
                </c:pt>
                <c:pt idx="48">
                  <c:v>0.86878867914757008</c:v>
                </c:pt>
                <c:pt idx="49">
                  <c:v>0.87555348403635513</c:v>
                </c:pt>
              </c:numCache>
            </c:numRef>
          </c:val>
        </c:ser>
        <c:marker val="1"/>
        <c:axId val="104301312"/>
        <c:axId val="10430284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axp!$G$8:$G$57</c:f>
              <c:numCache>
                <c:formatCode>General</c:formatCode>
                <c:ptCount val="50"/>
                <c:pt idx="0">
                  <c:v>4.2139648532738355E-2</c:v>
                </c:pt>
                <c:pt idx="1">
                  <c:v>3.9936228767700019E-2</c:v>
                </c:pt>
                <c:pt idx="2">
                  <c:v>4.1478001184560749E-2</c:v>
                </c:pt>
                <c:pt idx="3">
                  <c:v>4.3894873801464757E-2</c:v>
                </c:pt>
                <c:pt idx="4">
                  <c:v>4.8409554743119192E-2</c:v>
                </c:pt>
                <c:pt idx="5">
                  <c:v>5.2819337835298491E-2</c:v>
                </c:pt>
                <c:pt idx="6">
                  <c:v>5.5119122093009426E-2</c:v>
                </c:pt>
                <c:pt idx="7">
                  <c:v>5.5824774207973653E-2</c:v>
                </c:pt>
                <c:pt idx="8">
                  <c:v>5.5713097245777332E-2</c:v>
                </c:pt>
                <c:pt idx="9">
                  <c:v>5.6252215104814596E-2</c:v>
                </c:pt>
                <c:pt idx="10">
                  <c:v>5.7896922996415384E-2</c:v>
                </c:pt>
                <c:pt idx="11">
                  <c:v>6.0483689692656446E-2</c:v>
                </c:pt>
                <c:pt idx="12">
                  <c:v>6.4609552840210374E-2</c:v>
                </c:pt>
                <c:pt idx="13">
                  <c:v>7.1987695315752054E-2</c:v>
                </c:pt>
                <c:pt idx="14">
                  <c:v>8.4497745053031675E-2</c:v>
                </c:pt>
                <c:pt idx="15">
                  <c:v>0.10835379951428252</c:v>
                </c:pt>
                <c:pt idx="16">
                  <c:v>0.13160119074520285</c:v>
                </c:pt>
                <c:pt idx="17">
                  <c:v>0.15057533259278463</c:v>
                </c:pt>
                <c:pt idx="18">
                  <c:v>0.16434326453525017</c:v>
                </c:pt>
                <c:pt idx="19">
                  <c:v>0.17103558677383213</c:v>
                </c:pt>
                <c:pt idx="20">
                  <c:v>0.17125150746059192</c:v>
                </c:pt>
                <c:pt idx="21">
                  <c:v>0.16529900049713489</c:v>
                </c:pt>
                <c:pt idx="22">
                  <c:v>0.15320574726040592</c:v>
                </c:pt>
                <c:pt idx="23">
                  <c:v>0.13544247982321977</c:v>
                </c:pt>
                <c:pt idx="24">
                  <c:v>0.11453640978190287</c:v>
                </c:pt>
                <c:pt idx="25">
                  <c:v>9.5090584407089285E-2</c:v>
                </c:pt>
                <c:pt idx="26">
                  <c:v>8.5819731499563526E-2</c:v>
                </c:pt>
                <c:pt idx="27">
                  <c:v>7.923626159287743E-2</c:v>
                </c:pt>
                <c:pt idx="28">
                  <c:v>7.4115087926281312E-2</c:v>
                </c:pt>
                <c:pt idx="29">
                  <c:v>7.0471285105694684E-2</c:v>
                </c:pt>
                <c:pt idx="30">
                  <c:v>6.8028871884284137E-2</c:v>
                </c:pt>
                <c:pt idx="31">
                  <c:v>6.80843535699759E-2</c:v>
                </c:pt>
                <c:pt idx="32">
                  <c:v>6.8504182831480756E-2</c:v>
                </c:pt>
                <c:pt idx="33">
                  <c:v>6.8189875811412226E-2</c:v>
                </c:pt>
                <c:pt idx="34">
                  <c:v>6.7391575822591823E-2</c:v>
                </c:pt>
                <c:pt idx="35">
                  <c:v>6.6541570232797109E-2</c:v>
                </c:pt>
                <c:pt idx="36">
                  <c:v>6.6881239459669048E-2</c:v>
                </c:pt>
                <c:pt idx="37">
                  <c:v>6.6216291753982429E-2</c:v>
                </c:pt>
                <c:pt idx="38">
                  <c:v>6.5503355066137969E-2</c:v>
                </c:pt>
                <c:pt idx="39">
                  <c:v>6.4305444222174116E-2</c:v>
                </c:pt>
                <c:pt idx="40">
                  <c:v>6.4127670910946233E-2</c:v>
                </c:pt>
                <c:pt idx="41">
                  <c:v>6.4983890687402027E-2</c:v>
                </c:pt>
                <c:pt idx="42">
                  <c:v>6.732256564440818E-2</c:v>
                </c:pt>
                <c:pt idx="43">
                  <c:v>6.8764881341741024E-2</c:v>
                </c:pt>
                <c:pt idx="44">
                  <c:v>7.1770139316713027E-2</c:v>
                </c:pt>
                <c:pt idx="45">
                  <c:v>7.5850689447656938E-2</c:v>
                </c:pt>
                <c:pt idx="46">
                  <c:v>8.2564508609473175E-2</c:v>
                </c:pt>
                <c:pt idx="47">
                  <c:v>9.0336018020546666E-2</c:v>
                </c:pt>
                <c:pt idx="48">
                  <c:v>9.7543731223641739E-2</c:v>
                </c:pt>
                <c:pt idx="49">
                  <c:v>0.10735266133693616</c:v>
                </c:pt>
              </c:numCache>
            </c:numRef>
          </c:val>
        </c:ser>
        <c:marker val="1"/>
        <c:axId val="104326656"/>
        <c:axId val="104325120"/>
      </c:lineChart>
      <c:catAx>
        <c:axId val="104301312"/>
        <c:scaling>
          <c:orientation val="minMax"/>
        </c:scaling>
        <c:axPos val="b"/>
        <c:tickLblPos val="nextTo"/>
        <c:crossAx val="104302848"/>
        <c:crosses val="autoZero"/>
        <c:auto val="1"/>
        <c:lblAlgn val="ctr"/>
        <c:lblOffset val="100"/>
      </c:catAx>
      <c:valAx>
        <c:axId val="104302848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4301312"/>
        <c:crosses val="autoZero"/>
        <c:crossBetween val="between"/>
      </c:valAx>
      <c:valAx>
        <c:axId val="104325120"/>
        <c:scaling>
          <c:orientation val="minMax"/>
        </c:scaling>
        <c:axPos val="r"/>
        <c:numFmt formatCode="General" sourceLinked="1"/>
        <c:tickLblPos val="nextTo"/>
        <c:crossAx val="104326656"/>
        <c:crosses val="max"/>
        <c:crossBetween val="between"/>
      </c:valAx>
      <c:catAx>
        <c:axId val="104326656"/>
        <c:scaling>
          <c:orientation val="minMax"/>
        </c:scaling>
        <c:delete val="1"/>
        <c:axPos val="b"/>
        <c:tickLblPos val="none"/>
        <c:crossAx val="1043251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kors!$O$8:$O$57</c:f>
              <c:numCache>
                <c:formatCode>General</c:formatCode>
                <c:ptCount val="50"/>
                <c:pt idx="0">
                  <c:v>0.13513513513513514</c:v>
                </c:pt>
                <c:pt idx="1">
                  <c:v>0.10810810810810811</c:v>
                </c:pt>
                <c:pt idx="2">
                  <c:v>0.13513513513513514</c:v>
                </c:pt>
                <c:pt idx="3">
                  <c:v>0.16216216216216217</c:v>
                </c:pt>
                <c:pt idx="4">
                  <c:v>0.1891891891891892</c:v>
                </c:pt>
                <c:pt idx="5">
                  <c:v>0.16216216216216217</c:v>
                </c:pt>
                <c:pt idx="6">
                  <c:v>0.13513513513513514</c:v>
                </c:pt>
                <c:pt idx="7">
                  <c:v>0.10810810810810811</c:v>
                </c:pt>
                <c:pt idx="8">
                  <c:v>8.1081081081081086E-2</c:v>
                </c:pt>
                <c:pt idx="9">
                  <c:v>5.4054054054054057E-2</c:v>
                </c:pt>
                <c:pt idx="10">
                  <c:v>2.7027027027027029E-2</c:v>
                </c:pt>
                <c:pt idx="11">
                  <c:v>5.4054054054054057E-2</c:v>
                </c:pt>
                <c:pt idx="12">
                  <c:v>8.1081081081081086E-2</c:v>
                </c:pt>
                <c:pt idx="13">
                  <c:v>0.10810810810810811</c:v>
                </c:pt>
                <c:pt idx="14">
                  <c:v>0.13513513513513514</c:v>
                </c:pt>
                <c:pt idx="15">
                  <c:v>0.16216216216216217</c:v>
                </c:pt>
                <c:pt idx="16">
                  <c:v>0.1891891891891892</c:v>
                </c:pt>
                <c:pt idx="17">
                  <c:v>0.21621621621621623</c:v>
                </c:pt>
                <c:pt idx="18">
                  <c:v>0.24324324324324326</c:v>
                </c:pt>
                <c:pt idx="19">
                  <c:v>0.21621621621621623</c:v>
                </c:pt>
                <c:pt idx="20">
                  <c:v>0.1891891891891892</c:v>
                </c:pt>
                <c:pt idx="21">
                  <c:v>0.16216216216216217</c:v>
                </c:pt>
                <c:pt idx="22">
                  <c:v>0.1891891891891892</c:v>
                </c:pt>
                <c:pt idx="23">
                  <c:v>0.21621621621621623</c:v>
                </c:pt>
                <c:pt idx="24">
                  <c:v>0.24324324324324326</c:v>
                </c:pt>
                <c:pt idx="25">
                  <c:v>0.21621621621621623</c:v>
                </c:pt>
                <c:pt idx="26">
                  <c:v>0.1891891891891892</c:v>
                </c:pt>
                <c:pt idx="27">
                  <c:v>0.16216216216216217</c:v>
                </c:pt>
                <c:pt idx="28">
                  <c:v>0.1891891891891892</c:v>
                </c:pt>
                <c:pt idx="29">
                  <c:v>0.21621621621621623</c:v>
                </c:pt>
                <c:pt idx="30">
                  <c:v>0.24324324324324326</c:v>
                </c:pt>
                <c:pt idx="31">
                  <c:v>0.21621621621621623</c:v>
                </c:pt>
                <c:pt idx="32">
                  <c:v>0.1891891891891892</c:v>
                </c:pt>
                <c:pt idx="33">
                  <c:v>0.16216216216216217</c:v>
                </c:pt>
                <c:pt idx="34">
                  <c:v>0.13513513513513514</c:v>
                </c:pt>
                <c:pt idx="35">
                  <c:v>0.16216216216216217</c:v>
                </c:pt>
                <c:pt idx="36">
                  <c:v>0.1891891891891892</c:v>
                </c:pt>
                <c:pt idx="37">
                  <c:v>0.21621621621621623</c:v>
                </c:pt>
                <c:pt idx="38">
                  <c:v>0.24324324324324326</c:v>
                </c:pt>
                <c:pt idx="39">
                  <c:v>0.27027027027027029</c:v>
                </c:pt>
                <c:pt idx="40">
                  <c:v>0.29729729729729731</c:v>
                </c:pt>
                <c:pt idx="41">
                  <c:v>0.32432432432432434</c:v>
                </c:pt>
                <c:pt idx="42">
                  <c:v>0.29729729729729731</c:v>
                </c:pt>
                <c:pt idx="43">
                  <c:v>0.27027027027027029</c:v>
                </c:pt>
                <c:pt idx="44">
                  <c:v>0.24324324324324326</c:v>
                </c:pt>
                <c:pt idx="45">
                  <c:v>0.27027027027027029</c:v>
                </c:pt>
                <c:pt idx="46">
                  <c:v>0.29729729729729731</c:v>
                </c:pt>
                <c:pt idx="47">
                  <c:v>0.27027027027027029</c:v>
                </c:pt>
                <c:pt idx="48">
                  <c:v>0.29729729729729731</c:v>
                </c:pt>
                <c:pt idx="49">
                  <c:v>0.32432432432432434</c:v>
                </c:pt>
              </c:numCache>
            </c:numRef>
          </c:xVal>
          <c:yVal>
            <c:numRef>
              <c:f>kors!$N$8:$N$57</c:f>
              <c:numCache>
                <c:formatCode>General</c:formatCode>
                <c:ptCount val="50"/>
                <c:pt idx="0">
                  <c:v>0.89565217391304353</c:v>
                </c:pt>
                <c:pt idx="1">
                  <c:v>0.88695652173913042</c:v>
                </c:pt>
                <c:pt idx="2">
                  <c:v>0.87826086956521743</c:v>
                </c:pt>
                <c:pt idx="3">
                  <c:v>0.86956521739130432</c:v>
                </c:pt>
                <c:pt idx="4">
                  <c:v>0.86086956521739133</c:v>
                </c:pt>
                <c:pt idx="5">
                  <c:v>0.85217391304347823</c:v>
                </c:pt>
                <c:pt idx="6">
                  <c:v>0.84347826086956523</c:v>
                </c:pt>
                <c:pt idx="7">
                  <c:v>0.83478260869565213</c:v>
                </c:pt>
                <c:pt idx="8">
                  <c:v>0.82608695652173914</c:v>
                </c:pt>
                <c:pt idx="9">
                  <c:v>0.81739130434782614</c:v>
                </c:pt>
                <c:pt idx="10">
                  <c:v>0.80869565217391304</c:v>
                </c:pt>
                <c:pt idx="11">
                  <c:v>0.81739130434782614</c:v>
                </c:pt>
                <c:pt idx="12">
                  <c:v>0.82608695652173914</c:v>
                </c:pt>
                <c:pt idx="13">
                  <c:v>0.83478260869565213</c:v>
                </c:pt>
                <c:pt idx="14">
                  <c:v>0.84347826086956523</c:v>
                </c:pt>
                <c:pt idx="15">
                  <c:v>0.85217391304347823</c:v>
                </c:pt>
                <c:pt idx="16">
                  <c:v>0.84347826086956523</c:v>
                </c:pt>
                <c:pt idx="17">
                  <c:v>0.83478260869565213</c:v>
                </c:pt>
                <c:pt idx="18">
                  <c:v>0.82608695652173914</c:v>
                </c:pt>
                <c:pt idx="19">
                  <c:v>0.81739130434782614</c:v>
                </c:pt>
                <c:pt idx="20">
                  <c:v>0.80869565217391304</c:v>
                </c:pt>
                <c:pt idx="21">
                  <c:v>0.8</c:v>
                </c:pt>
                <c:pt idx="22">
                  <c:v>0.79130434782608694</c:v>
                </c:pt>
                <c:pt idx="23">
                  <c:v>0.78260869565217395</c:v>
                </c:pt>
                <c:pt idx="24">
                  <c:v>0.77391304347826084</c:v>
                </c:pt>
                <c:pt idx="25">
                  <c:v>0.76521739130434785</c:v>
                </c:pt>
                <c:pt idx="26">
                  <c:v>0.75652173913043474</c:v>
                </c:pt>
                <c:pt idx="27">
                  <c:v>0.74782608695652175</c:v>
                </c:pt>
                <c:pt idx="28">
                  <c:v>0.75652173913043474</c:v>
                </c:pt>
                <c:pt idx="29">
                  <c:v>0.76521739130434785</c:v>
                </c:pt>
                <c:pt idx="30">
                  <c:v>0.77391304347826084</c:v>
                </c:pt>
                <c:pt idx="31">
                  <c:v>0.78260869565217395</c:v>
                </c:pt>
                <c:pt idx="32">
                  <c:v>0.79130434782608694</c:v>
                </c:pt>
                <c:pt idx="33">
                  <c:v>0.8</c:v>
                </c:pt>
                <c:pt idx="34">
                  <c:v>0.80869565217391304</c:v>
                </c:pt>
                <c:pt idx="35">
                  <c:v>0.81739130434782614</c:v>
                </c:pt>
                <c:pt idx="36">
                  <c:v>0.80869565217391304</c:v>
                </c:pt>
                <c:pt idx="37">
                  <c:v>0.8</c:v>
                </c:pt>
                <c:pt idx="38">
                  <c:v>0.79130434782608694</c:v>
                </c:pt>
                <c:pt idx="39">
                  <c:v>0.78260869565217395</c:v>
                </c:pt>
                <c:pt idx="40">
                  <c:v>0.77391304347826084</c:v>
                </c:pt>
                <c:pt idx="41">
                  <c:v>0.76521739130434785</c:v>
                </c:pt>
                <c:pt idx="42">
                  <c:v>0.75652173913043474</c:v>
                </c:pt>
                <c:pt idx="43">
                  <c:v>0.74782608695652175</c:v>
                </c:pt>
                <c:pt idx="44">
                  <c:v>0.73913043478260865</c:v>
                </c:pt>
                <c:pt idx="45">
                  <c:v>0.73043478260869565</c:v>
                </c:pt>
                <c:pt idx="46">
                  <c:v>0.72173913043478266</c:v>
                </c:pt>
                <c:pt idx="47">
                  <c:v>0.71304347826086956</c:v>
                </c:pt>
                <c:pt idx="48">
                  <c:v>0.72173913043478266</c:v>
                </c:pt>
                <c:pt idx="49">
                  <c:v>0.73043478260869565</c:v>
                </c:pt>
              </c:numCache>
            </c:numRef>
          </c:yVal>
        </c:ser>
        <c:axId val="104629376"/>
        <c:axId val="104630912"/>
      </c:scatterChart>
      <c:valAx>
        <c:axId val="104629376"/>
        <c:scaling>
          <c:orientation val="minMax"/>
        </c:scaling>
        <c:axPos val="b"/>
        <c:numFmt formatCode="General" sourceLinked="1"/>
        <c:tickLblPos val="nextTo"/>
        <c:crossAx val="104630912"/>
        <c:crosses val="autoZero"/>
        <c:crossBetween val="midCat"/>
      </c:valAx>
      <c:valAx>
        <c:axId val="104630912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4629376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kors!$B$8:$B$57</c:f>
              <c:numCache>
                <c:formatCode>General</c:formatCode>
                <c:ptCount val="50"/>
                <c:pt idx="0">
                  <c:v>88.8</c:v>
                </c:pt>
                <c:pt idx="1">
                  <c:v>85.67</c:v>
                </c:pt>
                <c:pt idx="2">
                  <c:v>79.44</c:v>
                </c:pt>
                <c:pt idx="3">
                  <c:v>81.099999999999994</c:v>
                </c:pt>
                <c:pt idx="4">
                  <c:v>81.86</c:v>
                </c:pt>
                <c:pt idx="5">
                  <c:v>81.06</c:v>
                </c:pt>
                <c:pt idx="6">
                  <c:v>82.23</c:v>
                </c:pt>
                <c:pt idx="7">
                  <c:v>82.22</c:v>
                </c:pt>
                <c:pt idx="8">
                  <c:v>81.709999999999994</c:v>
                </c:pt>
                <c:pt idx="9">
                  <c:v>82.04</c:v>
                </c:pt>
                <c:pt idx="10">
                  <c:v>81.13</c:v>
                </c:pt>
                <c:pt idx="11">
                  <c:v>84.23</c:v>
                </c:pt>
                <c:pt idx="12">
                  <c:v>83.67</c:v>
                </c:pt>
                <c:pt idx="13">
                  <c:v>82.27</c:v>
                </c:pt>
                <c:pt idx="14">
                  <c:v>81.48</c:v>
                </c:pt>
                <c:pt idx="15">
                  <c:v>81.83</c:v>
                </c:pt>
                <c:pt idx="16">
                  <c:v>77.010000000000005</c:v>
                </c:pt>
                <c:pt idx="17">
                  <c:v>79.099999999999994</c:v>
                </c:pt>
                <c:pt idx="18">
                  <c:v>79.709999999999994</c:v>
                </c:pt>
                <c:pt idx="19">
                  <c:v>78.75</c:v>
                </c:pt>
                <c:pt idx="20">
                  <c:v>79.260000000000005</c:v>
                </c:pt>
                <c:pt idx="21">
                  <c:v>79.989999999999995</c:v>
                </c:pt>
                <c:pt idx="22">
                  <c:v>77.44</c:v>
                </c:pt>
                <c:pt idx="23">
                  <c:v>78.72</c:v>
                </c:pt>
                <c:pt idx="24">
                  <c:v>78.38</c:v>
                </c:pt>
                <c:pt idx="25">
                  <c:v>78.06</c:v>
                </c:pt>
                <c:pt idx="26">
                  <c:v>79.36</c:v>
                </c:pt>
                <c:pt idx="27">
                  <c:v>79.95</c:v>
                </c:pt>
                <c:pt idx="28">
                  <c:v>82.86</c:v>
                </c:pt>
                <c:pt idx="29">
                  <c:v>81.73</c:v>
                </c:pt>
                <c:pt idx="30">
                  <c:v>82.64</c:v>
                </c:pt>
                <c:pt idx="31">
                  <c:v>82</c:v>
                </c:pt>
                <c:pt idx="32">
                  <c:v>82.94</c:v>
                </c:pt>
                <c:pt idx="33">
                  <c:v>82.34</c:v>
                </c:pt>
                <c:pt idx="34">
                  <c:v>81</c:v>
                </c:pt>
                <c:pt idx="35">
                  <c:v>80.12</c:v>
                </c:pt>
                <c:pt idx="36">
                  <c:v>80.540000000000006</c:v>
                </c:pt>
                <c:pt idx="37">
                  <c:v>78.73</c:v>
                </c:pt>
                <c:pt idx="38">
                  <c:v>79.97</c:v>
                </c:pt>
                <c:pt idx="39">
                  <c:v>76.39</c:v>
                </c:pt>
                <c:pt idx="40">
                  <c:v>76.58</c:v>
                </c:pt>
                <c:pt idx="41">
                  <c:v>75.790000000000006</c:v>
                </c:pt>
                <c:pt idx="42">
                  <c:v>75.62</c:v>
                </c:pt>
                <c:pt idx="43">
                  <c:v>75.66</c:v>
                </c:pt>
                <c:pt idx="44">
                  <c:v>76.819999999999993</c:v>
                </c:pt>
                <c:pt idx="45">
                  <c:v>76.61</c:v>
                </c:pt>
                <c:pt idx="46">
                  <c:v>76.38</c:v>
                </c:pt>
                <c:pt idx="47">
                  <c:v>76.11</c:v>
                </c:pt>
                <c:pt idx="48">
                  <c:v>77.22</c:v>
                </c:pt>
                <c:pt idx="49">
                  <c:v>76.95</c:v>
                </c:pt>
              </c:numCache>
            </c:numRef>
          </c:val>
        </c:ser>
        <c:marker val="1"/>
        <c:axId val="104660352"/>
        <c:axId val="10446963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kors!$K$8:$K$57</c:f>
              <c:numCache>
                <c:formatCode>General</c:formatCode>
                <c:ptCount val="50"/>
                <c:pt idx="0">
                  <c:v>141.91999999999996</c:v>
                </c:pt>
                <c:pt idx="1">
                  <c:v>138.78999999999996</c:v>
                </c:pt>
                <c:pt idx="2">
                  <c:v>132.55999999999995</c:v>
                </c:pt>
                <c:pt idx="3">
                  <c:v>134.21999999999994</c:v>
                </c:pt>
                <c:pt idx="4">
                  <c:v>134.97999999999996</c:v>
                </c:pt>
                <c:pt idx="5">
                  <c:v>134.17999999999995</c:v>
                </c:pt>
                <c:pt idx="6">
                  <c:v>135.34999999999997</c:v>
                </c:pt>
                <c:pt idx="7">
                  <c:v>135.33999999999997</c:v>
                </c:pt>
                <c:pt idx="8">
                  <c:v>134.82999999999998</c:v>
                </c:pt>
                <c:pt idx="9">
                  <c:v>135.16</c:v>
                </c:pt>
                <c:pt idx="10">
                  <c:v>134.25</c:v>
                </c:pt>
                <c:pt idx="11">
                  <c:v>137.35000000000002</c:v>
                </c:pt>
                <c:pt idx="12">
                  <c:v>137.91000000000003</c:v>
                </c:pt>
                <c:pt idx="13">
                  <c:v>139.31000000000003</c:v>
                </c:pt>
                <c:pt idx="14">
                  <c:v>140.10000000000002</c:v>
                </c:pt>
                <c:pt idx="15">
                  <c:v>139.75000000000003</c:v>
                </c:pt>
                <c:pt idx="16">
                  <c:v>144.57000000000002</c:v>
                </c:pt>
                <c:pt idx="17">
                  <c:v>146.66000000000003</c:v>
                </c:pt>
                <c:pt idx="18">
                  <c:v>147.27000000000004</c:v>
                </c:pt>
                <c:pt idx="19">
                  <c:v>146.31000000000006</c:v>
                </c:pt>
                <c:pt idx="20">
                  <c:v>146.82000000000005</c:v>
                </c:pt>
                <c:pt idx="21">
                  <c:v>147.55000000000004</c:v>
                </c:pt>
                <c:pt idx="22">
                  <c:v>145.00000000000006</c:v>
                </c:pt>
                <c:pt idx="23">
                  <c:v>146.28000000000006</c:v>
                </c:pt>
                <c:pt idx="24">
                  <c:v>145.94000000000005</c:v>
                </c:pt>
                <c:pt idx="25">
                  <c:v>145.62000000000006</c:v>
                </c:pt>
                <c:pt idx="26">
                  <c:v>146.92000000000007</c:v>
                </c:pt>
                <c:pt idx="27">
                  <c:v>147.51000000000008</c:v>
                </c:pt>
                <c:pt idx="28">
                  <c:v>150.42000000000007</c:v>
                </c:pt>
                <c:pt idx="29">
                  <c:v>151.55000000000007</c:v>
                </c:pt>
                <c:pt idx="30">
                  <c:v>150.64000000000007</c:v>
                </c:pt>
                <c:pt idx="31">
                  <c:v>151.28000000000009</c:v>
                </c:pt>
                <c:pt idx="32">
                  <c:v>152.22000000000008</c:v>
                </c:pt>
                <c:pt idx="33">
                  <c:v>151.62000000000009</c:v>
                </c:pt>
                <c:pt idx="34">
                  <c:v>150.28000000000009</c:v>
                </c:pt>
                <c:pt idx="35">
                  <c:v>149.40000000000009</c:v>
                </c:pt>
                <c:pt idx="36">
                  <c:v>148.98000000000008</c:v>
                </c:pt>
                <c:pt idx="37">
                  <c:v>147.17000000000007</c:v>
                </c:pt>
                <c:pt idx="38">
                  <c:v>148.41000000000008</c:v>
                </c:pt>
                <c:pt idx="39">
                  <c:v>144.8300000000001</c:v>
                </c:pt>
                <c:pt idx="40">
                  <c:v>145.0200000000001</c:v>
                </c:pt>
                <c:pt idx="41">
                  <c:v>144.2300000000001</c:v>
                </c:pt>
                <c:pt idx="42">
                  <c:v>144.06000000000012</c:v>
                </c:pt>
                <c:pt idx="43">
                  <c:v>144.10000000000011</c:v>
                </c:pt>
                <c:pt idx="44">
                  <c:v>145.2600000000001</c:v>
                </c:pt>
                <c:pt idx="45">
                  <c:v>145.05000000000013</c:v>
                </c:pt>
                <c:pt idx="46">
                  <c:v>144.82000000000011</c:v>
                </c:pt>
                <c:pt idx="47">
                  <c:v>144.55000000000013</c:v>
                </c:pt>
                <c:pt idx="48">
                  <c:v>145.66000000000014</c:v>
                </c:pt>
                <c:pt idx="49">
                  <c:v>145.93000000000012</c:v>
                </c:pt>
              </c:numCache>
            </c:numRef>
          </c:val>
        </c:ser>
        <c:marker val="1"/>
        <c:axId val="104481152"/>
        <c:axId val="104471168"/>
      </c:lineChart>
      <c:catAx>
        <c:axId val="104660352"/>
        <c:scaling>
          <c:orientation val="minMax"/>
        </c:scaling>
        <c:axPos val="b"/>
        <c:tickLblPos val="nextTo"/>
        <c:crossAx val="104469632"/>
        <c:crosses val="autoZero"/>
        <c:auto val="1"/>
        <c:lblAlgn val="ctr"/>
        <c:lblOffset val="100"/>
      </c:catAx>
      <c:valAx>
        <c:axId val="104469632"/>
        <c:scaling>
          <c:orientation val="minMax"/>
          <c:min val="65"/>
        </c:scaling>
        <c:axPos val="l"/>
        <c:majorGridlines/>
        <c:numFmt formatCode="General" sourceLinked="1"/>
        <c:tickLblPos val="nextTo"/>
        <c:crossAx val="104660352"/>
        <c:crosses val="autoZero"/>
        <c:crossBetween val="between"/>
      </c:valAx>
      <c:valAx>
        <c:axId val="104471168"/>
        <c:scaling>
          <c:orientation val="minMax"/>
        </c:scaling>
        <c:axPos val="r"/>
        <c:numFmt formatCode="General" sourceLinked="1"/>
        <c:tickLblPos val="nextTo"/>
        <c:crossAx val="104481152"/>
        <c:crosses val="max"/>
        <c:crossBetween val="between"/>
      </c:valAx>
      <c:catAx>
        <c:axId val="104481152"/>
        <c:scaling>
          <c:orientation val="minMax"/>
        </c:scaling>
        <c:delete val="1"/>
        <c:axPos val="b"/>
        <c:tickLblPos val="none"/>
        <c:crossAx val="10447116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kors!$T$9:$T$57</c:f>
              <c:numCache>
                <c:formatCode>0.00%</c:formatCode>
                <c:ptCount val="49"/>
                <c:pt idx="0">
                  <c:v>3.5001312348025837E-3</c:v>
                </c:pt>
                <c:pt idx="1">
                  <c:v>6.2520512704626963E-3</c:v>
                </c:pt>
                <c:pt idx="2">
                  <c:v>3.6144441652226117E-3</c:v>
                </c:pt>
                <c:pt idx="3">
                  <c:v>3.6144441652226117E-3</c:v>
                </c:pt>
                <c:pt idx="4">
                  <c:v>3.6144441652226117E-3</c:v>
                </c:pt>
                <c:pt idx="5">
                  <c:v>6.2520512704626963E-3</c:v>
                </c:pt>
                <c:pt idx="6">
                  <c:v>6.2520512704626963E-3</c:v>
                </c:pt>
                <c:pt idx="7">
                  <c:v>6.2520512704626963E-3</c:v>
                </c:pt>
                <c:pt idx="8">
                  <c:v>6.2520512704626963E-3</c:v>
                </c:pt>
                <c:pt idx="9">
                  <c:v>6.2520512704626963E-3</c:v>
                </c:pt>
                <c:pt idx="10">
                  <c:v>6.2520512704626963E-3</c:v>
                </c:pt>
                <c:pt idx="11">
                  <c:v>2.9606349103222644E-3</c:v>
                </c:pt>
                <c:pt idx="12">
                  <c:v>2.9606349103222644E-3</c:v>
                </c:pt>
                <c:pt idx="13">
                  <c:v>2.9606349103222644E-3</c:v>
                </c:pt>
                <c:pt idx="14">
                  <c:v>2.9606349103222644E-3</c:v>
                </c:pt>
                <c:pt idx="15">
                  <c:v>2.9606349103222644E-3</c:v>
                </c:pt>
                <c:pt idx="16">
                  <c:v>3.6144441652226117E-3</c:v>
                </c:pt>
                <c:pt idx="17">
                  <c:v>3.6144441652226117E-3</c:v>
                </c:pt>
                <c:pt idx="18">
                  <c:v>3.6144441652226117E-3</c:v>
                </c:pt>
                <c:pt idx="19">
                  <c:v>6.2520512704626963E-3</c:v>
                </c:pt>
                <c:pt idx="20">
                  <c:v>6.2520512704626963E-3</c:v>
                </c:pt>
                <c:pt idx="21">
                  <c:v>6.2520512704626963E-3</c:v>
                </c:pt>
                <c:pt idx="22">
                  <c:v>3.6144441652226117E-3</c:v>
                </c:pt>
                <c:pt idx="23">
                  <c:v>3.6144441652226117E-3</c:v>
                </c:pt>
                <c:pt idx="24">
                  <c:v>3.6144441652226117E-3</c:v>
                </c:pt>
                <c:pt idx="25">
                  <c:v>6.2520512704626963E-3</c:v>
                </c:pt>
                <c:pt idx="26">
                  <c:v>6.2520512704626963E-3</c:v>
                </c:pt>
                <c:pt idx="27">
                  <c:v>6.2520512704626963E-3</c:v>
                </c:pt>
                <c:pt idx="28">
                  <c:v>2.9606349103222644E-3</c:v>
                </c:pt>
                <c:pt idx="29">
                  <c:v>2.9606349103222644E-3</c:v>
                </c:pt>
                <c:pt idx="30">
                  <c:v>2.9606349103222644E-3</c:v>
                </c:pt>
                <c:pt idx="31">
                  <c:v>3.5001312348025837E-3</c:v>
                </c:pt>
                <c:pt idx="32">
                  <c:v>3.5001312348025837E-3</c:v>
                </c:pt>
                <c:pt idx="33">
                  <c:v>3.5001312348025837E-3</c:v>
                </c:pt>
                <c:pt idx="34">
                  <c:v>3.5001312348025837E-3</c:v>
                </c:pt>
                <c:pt idx="35">
                  <c:v>2.9606349103222644E-3</c:v>
                </c:pt>
                <c:pt idx="36">
                  <c:v>3.6144441652226117E-3</c:v>
                </c:pt>
                <c:pt idx="37">
                  <c:v>3.6144441652226117E-3</c:v>
                </c:pt>
                <c:pt idx="38">
                  <c:v>3.6144441652226117E-3</c:v>
                </c:pt>
                <c:pt idx="39">
                  <c:v>3.6144441652226117E-3</c:v>
                </c:pt>
                <c:pt idx="40">
                  <c:v>3.6144441652226117E-3</c:v>
                </c:pt>
                <c:pt idx="41">
                  <c:v>3.6144441652226117E-3</c:v>
                </c:pt>
                <c:pt idx="42">
                  <c:v>6.2520512704626963E-3</c:v>
                </c:pt>
                <c:pt idx="43">
                  <c:v>6.2520512704626963E-3</c:v>
                </c:pt>
                <c:pt idx="44">
                  <c:v>6.2520512704626963E-3</c:v>
                </c:pt>
                <c:pt idx="45">
                  <c:v>3.6144441652226117E-3</c:v>
                </c:pt>
                <c:pt idx="46">
                  <c:v>3.6144441652226117E-3</c:v>
                </c:pt>
                <c:pt idx="47">
                  <c:v>6.2520512704626963E-3</c:v>
                </c:pt>
                <c:pt idx="48">
                  <c:v>2.9606349103222644E-3</c:v>
                </c:pt>
              </c:numCache>
            </c:numRef>
          </c:xVal>
          <c:yVal>
            <c:numRef>
              <c:f>kors!$V$9:$V$57</c:f>
              <c:numCache>
                <c:formatCode>0.00%</c:formatCode>
                <c:ptCount val="49"/>
                <c:pt idx="0">
                  <c:v>-3.52477477477477E-2</c:v>
                </c:pt>
                <c:pt idx="1">
                  <c:v>-7.2720905801330726E-2</c:v>
                </c:pt>
                <c:pt idx="2">
                  <c:v>2.0896273917421913E-2</c:v>
                </c:pt>
                <c:pt idx="3">
                  <c:v>9.3711467324291628E-3</c:v>
                </c:pt>
                <c:pt idx="4">
                  <c:v>-9.7727827999022372E-3</c:v>
                </c:pt>
                <c:pt idx="5">
                  <c:v>1.4433752775721708E-2</c:v>
                </c:pt>
                <c:pt idx="6">
                  <c:v>-1.2161011796187663E-4</c:v>
                </c:pt>
                <c:pt idx="7">
                  <c:v>-6.2028703478473014E-3</c:v>
                </c:pt>
                <c:pt idx="8">
                  <c:v>4.0386733569944015E-3</c:v>
                </c:pt>
                <c:pt idx="9">
                  <c:v>-1.1092150170648594E-2</c:v>
                </c:pt>
                <c:pt idx="10">
                  <c:v>3.82102797978554E-2</c:v>
                </c:pt>
                <c:pt idx="11">
                  <c:v>6.6484625430369496E-3</c:v>
                </c:pt>
                <c:pt idx="12">
                  <c:v>1.6732401099557852E-2</c:v>
                </c:pt>
                <c:pt idx="13">
                  <c:v>9.6025282606052274E-3</c:v>
                </c:pt>
                <c:pt idx="14">
                  <c:v>-4.2955326460480401E-3</c:v>
                </c:pt>
                <c:pt idx="15">
                  <c:v>5.8902602957350524E-2</c:v>
                </c:pt>
                <c:pt idx="16">
                  <c:v>2.7139332554213597E-2</c:v>
                </c:pt>
                <c:pt idx="17">
                  <c:v>7.7117572692793866E-3</c:v>
                </c:pt>
                <c:pt idx="18">
                  <c:v>-1.2043658261196761E-2</c:v>
                </c:pt>
                <c:pt idx="19">
                  <c:v>6.4761904761905416E-3</c:v>
                </c:pt>
                <c:pt idx="20">
                  <c:v>9.2101942972494279E-3</c:v>
                </c:pt>
                <c:pt idx="21">
                  <c:v>-3.1878984873109105E-2</c:v>
                </c:pt>
                <c:pt idx="22">
                  <c:v>1.6528925619834725E-2</c:v>
                </c:pt>
                <c:pt idx="23">
                  <c:v>-4.319105691056954E-3</c:v>
                </c:pt>
                <c:pt idx="24">
                  <c:v>-4.0826741515691909E-3</c:v>
                </c:pt>
                <c:pt idx="25">
                  <c:v>1.6653856008198784E-2</c:v>
                </c:pt>
                <c:pt idx="26">
                  <c:v>7.4344758064516557E-3</c:v>
                </c:pt>
                <c:pt idx="27">
                  <c:v>3.6397748592870503E-2</c:v>
                </c:pt>
                <c:pt idx="28">
                  <c:v>1.3637460777214524E-2</c:v>
                </c:pt>
                <c:pt idx="29">
                  <c:v>-1.1134222439740568E-2</c:v>
                </c:pt>
                <c:pt idx="30">
                  <c:v>7.7444336882865512E-3</c:v>
                </c:pt>
                <c:pt idx="31">
                  <c:v>1.1463414634146313E-2</c:v>
                </c:pt>
                <c:pt idx="32">
                  <c:v>-7.2341451651795792E-3</c:v>
                </c:pt>
                <c:pt idx="33">
                  <c:v>-1.6273985912071937E-2</c:v>
                </c:pt>
                <c:pt idx="34">
                  <c:v>-1.0864197530864142E-2</c:v>
                </c:pt>
                <c:pt idx="35">
                  <c:v>-5.2421367948078095E-3</c:v>
                </c:pt>
                <c:pt idx="36">
                  <c:v>-2.2473305189967745E-2</c:v>
                </c:pt>
                <c:pt idx="37">
                  <c:v>1.5750031754096214E-2</c:v>
                </c:pt>
                <c:pt idx="38">
                  <c:v>-4.4766787545329478E-2</c:v>
                </c:pt>
                <c:pt idx="39">
                  <c:v>2.4872365492865259E-3</c:v>
                </c:pt>
                <c:pt idx="40">
                  <c:v>-1.0316009401932516E-2</c:v>
                </c:pt>
                <c:pt idx="41">
                  <c:v>-2.243039978889058E-3</c:v>
                </c:pt>
                <c:pt idx="42">
                  <c:v>5.2896059243575831E-4</c:v>
                </c:pt>
                <c:pt idx="43">
                  <c:v>1.5331747290510133E-2</c:v>
                </c:pt>
                <c:pt idx="44">
                  <c:v>-2.7336631085653966E-3</c:v>
                </c:pt>
                <c:pt idx="45">
                  <c:v>-3.0022190314580861E-3</c:v>
                </c:pt>
                <c:pt idx="46">
                  <c:v>-3.5349567949724539E-3</c:v>
                </c:pt>
                <c:pt idx="47">
                  <c:v>1.4584154513204564E-2</c:v>
                </c:pt>
                <c:pt idx="48">
                  <c:v>3.4965034965034449E-3</c:v>
                </c:pt>
              </c:numCache>
            </c:numRef>
          </c:yVal>
        </c:ser>
        <c:axId val="104496128"/>
        <c:axId val="104518400"/>
      </c:scatterChart>
      <c:valAx>
        <c:axId val="104496128"/>
        <c:scaling>
          <c:orientation val="minMax"/>
        </c:scaling>
        <c:axPos val="b"/>
        <c:numFmt formatCode="0.00%" sourceLinked="1"/>
        <c:tickLblPos val="nextTo"/>
        <c:crossAx val="104518400"/>
        <c:crosses val="autoZero"/>
        <c:crossBetween val="midCat"/>
      </c:valAx>
      <c:valAx>
        <c:axId val="104518400"/>
        <c:scaling>
          <c:orientation val="minMax"/>
        </c:scaling>
        <c:axPos val="l"/>
        <c:majorGridlines/>
        <c:numFmt formatCode="0.00%" sourceLinked="1"/>
        <c:tickLblPos val="nextTo"/>
        <c:crossAx val="1044961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tsla!$U$9:$U$57</c:f>
              <c:numCache>
                <c:formatCode>0.00%</c:formatCode>
                <c:ptCount val="49"/>
                <c:pt idx="0">
                  <c:v>5.1397410503994387E-3</c:v>
                </c:pt>
                <c:pt idx="1">
                  <c:v>1.0279482100798877E-2</c:v>
                </c:pt>
                <c:pt idx="2">
                  <c:v>1.5419223151198317E-2</c:v>
                </c:pt>
                <c:pt idx="3">
                  <c:v>2.0558964201597755E-2</c:v>
                </c:pt>
                <c:pt idx="4">
                  <c:v>2.5698705251997193E-2</c:v>
                </c:pt>
                <c:pt idx="5">
                  <c:v>2.9132994005885794E-2</c:v>
                </c:pt>
                <c:pt idx="6">
                  <c:v>3.4272735056285232E-2</c:v>
                </c:pt>
                <c:pt idx="7">
                  <c:v>3.941247610668467E-2</c:v>
                </c:pt>
                <c:pt idx="8">
                  <c:v>4.4552217157084108E-2</c:v>
                </c:pt>
                <c:pt idx="9">
                  <c:v>4.727768859679761E-2</c:v>
                </c:pt>
                <c:pt idx="10">
                  <c:v>5.0003160036511111E-2</c:v>
                </c:pt>
                <c:pt idx="11">
                  <c:v>5.2728631476224613E-2</c:v>
                </c:pt>
                <c:pt idx="12">
                  <c:v>5.8436091425099403E-2</c:v>
                </c:pt>
                <c:pt idx="13">
                  <c:v>6.4143551373974192E-2</c:v>
                </c:pt>
                <c:pt idx="14">
                  <c:v>6.9851011322848988E-2</c:v>
                </c:pt>
                <c:pt idx="15">
                  <c:v>7.5558471271723784E-2</c:v>
                </c:pt>
                <c:pt idx="16">
                  <c:v>8.1265931220598581E-2</c:v>
                </c:pt>
                <c:pt idx="17">
                  <c:v>8.6973391169473377E-2</c:v>
                </c:pt>
                <c:pt idx="18">
                  <c:v>9.2680851118348173E-2</c:v>
                </c:pt>
                <c:pt idx="19">
                  <c:v>9.8388311067222969E-2</c:v>
                </c:pt>
                <c:pt idx="20">
                  <c:v>0.10409577101609777</c:v>
                </c:pt>
                <c:pt idx="21">
                  <c:v>0.10682124245581127</c:v>
                </c:pt>
                <c:pt idx="22">
                  <c:v>0.10954671389552478</c:v>
                </c:pt>
                <c:pt idx="23">
                  <c:v>0.11525417384439958</c:v>
                </c:pt>
                <c:pt idx="24">
                  <c:v>0.11797964528411309</c:v>
                </c:pt>
                <c:pt idx="25">
                  <c:v>0.1207051167238266</c:v>
                </c:pt>
                <c:pt idx="26">
                  <c:v>0.12343058816354011</c:v>
                </c:pt>
                <c:pt idx="27">
                  <c:v>0.1261560596032536</c:v>
                </c:pt>
                <c:pt idx="28">
                  <c:v>0.13129580065365304</c:v>
                </c:pt>
                <c:pt idx="29">
                  <c:v>0.13643554170405248</c:v>
                </c:pt>
                <c:pt idx="30">
                  <c:v>0.14157528275445191</c:v>
                </c:pt>
                <c:pt idx="31">
                  <c:v>0.14671502380485135</c:v>
                </c:pt>
                <c:pt idx="32">
                  <c:v>0.14944049524456485</c:v>
                </c:pt>
                <c:pt idx="33">
                  <c:v>0.15216596668427834</c:v>
                </c:pt>
                <c:pt idx="34">
                  <c:v>0.15489143812399184</c:v>
                </c:pt>
                <c:pt idx="35">
                  <c:v>0.16059889807286662</c:v>
                </c:pt>
                <c:pt idx="36">
                  <c:v>0.1663063580217414</c:v>
                </c:pt>
                <c:pt idx="37">
                  <c:v>0.17201381797061618</c:v>
                </c:pt>
                <c:pt idx="38">
                  <c:v>0.17772127791949097</c:v>
                </c:pt>
                <c:pt idx="39">
                  <c:v>0.18342873786836575</c:v>
                </c:pt>
                <c:pt idx="40">
                  <c:v>0.18913619781724053</c:v>
                </c:pt>
                <c:pt idx="41">
                  <c:v>0.19484365776611531</c:v>
                </c:pt>
                <c:pt idx="42">
                  <c:v>0.19756912920582881</c:v>
                </c:pt>
                <c:pt idx="43">
                  <c:v>0.20270887025622825</c:v>
                </c:pt>
                <c:pt idx="44">
                  <c:v>0.20784861130662768</c:v>
                </c:pt>
                <c:pt idx="45">
                  <c:v>0.21298835235702712</c:v>
                </c:pt>
                <c:pt idx="46">
                  <c:v>0.21642264111091572</c:v>
                </c:pt>
                <c:pt idx="47">
                  <c:v>0.21985692986480432</c:v>
                </c:pt>
                <c:pt idx="48">
                  <c:v>0.22329121861869292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tsla!$W$9:$W$57</c:f>
              <c:numCache>
                <c:formatCode>0.00%</c:formatCode>
                <c:ptCount val="49"/>
                <c:pt idx="0">
                  <c:v>3.9288497684866794E-2</c:v>
                </c:pt>
                <c:pt idx="1">
                  <c:v>7.8813516769268913E-3</c:v>
                </c:pt>
                <c:pt idx="2">
                  <c:v>-3.1396884906658568E-3</c:v>
                </c:pt>
                <c:pt idx="3">
                  <c:v>-1.1244311809877457E-2</c:v>
                </c:pt>
                <c:pt idx="4">
                  <c:v>1.0204156156696381E-2</c:v>
                </c:pt>
                <c:pt idx="5">
                  <c:v>1.2567577663832014E-2</c:v>
                </c:pt>
                <c:pt idx="6">
                  <c:v>8.214625818361897E-3</c:v>
                </c:pt>
                <c:pt idx="7">
                  <c:v>2.1467198912450594E-2</c:v>
                </c:pt>
                <c:pt idx="8">
                  <c:v>2.6186512140011307E-2</c:v>
                </c:pt>
                <c:pt idx="9">
                  <c:v>2.6052307970735111E-2</c:v>
                </c:pt>
                <c:pt idx="10">
                  <c:v>2.0461217931821124E-2</c:v>
                </c:pt>
                <c:pt idx="11">
                  <c:v>1.9616097390943988E-2</c:v>
                </c:pt>
                <c:pt idx="12">
                  <c:v>3.6993102857367691E-2</c:v>
                </c:pt>
                <c:pt idx="13">
                  <c:v>1.2443041700631815E-2</c:v>
                </c:pt>
                <c:pt idx="14">
                  <c:v>5.709149669391439E-2</c:v>
                </c:pt>
                <c:pt idx="15">
                  <c:v>7.9597605494874657E-2</c:v>
                </c:pt>
                <c:pt idx="16">
                  <c:v>7.9471829878574138E-2</c:v>
                </c:pt>
                <c:pt idx="17">
                  <c:v>0.12324725023162876</c:v>
                </c:pt>
                <c:pt idx="18">
                  <c:v>0.13714674004804292</c:v>
                </c:pt>
                <c:pt idx="19">
                  <c:v>0.120268099848352</c:v>
                </c:pt>
                <c:pt idx="20">
                  <c:v>0.16536542786189329</c:v>
                </c:pt>
                <c:pt idx="21">
                  <c:v>0.16289743464887468</c:v>
                </c:pt>
                <c:pt idx="22">
                  <c:v>0.1615510736702625</c:v>
                </c:pt>
                <c:pt idx="23">
                  <c:v>0.16566155732436719</c:v>
                </c:pt>
                <c:pt idx="24">
                  <c:v>0.16325127344648827</c:v>
                </c:pt>
                <c:pt idx="25">
                  <c:v>0.17115173526092281</c:v>
                </c:pt>
                <c:pt idx="26">
                  <c:v>0.18338532762839224</c:v>
                </c:pt>
                <c:pt idx="27">
                  <c:v>0.18747474965674549</c:v>
                </c:pt>
                <c:pt idx="28">
                  <c:v>0.18211711796459421</c:v>
                </c:pt>
                <c:pt idx="29">
                  <c:v>0.19171057554106652</c:v>
                </c:pt>
                <c:pt idx="30">
                  <c:v>0.21418117293961797</c:v>
                </c:pt>
                <c:pt idx="31">
                  <c:v>0.21109604629707368</c:v>
                </c:pt>
                <c:pt idx="32">
                  <c:v>0.20532696247343193</c:v>
                </c:pt>
                <c:pt idx="33">
                  <c:v>0.20300977348957625</c:v>
                </c:pt>
                <c:pt idx="34">
                  <c:v>0.18087682419828549</c:v>
                </c:pt>
                <c:pt idx="35">
                  <c:v>0.23434363917789253</c:v>
                </c:pt>
                <c:pt idx="36">
                  <c:v>0.22403109518239764</c:v>
                </c:pt>
                <c:pt idx="37">
                  <c:v>0.24127921922663825</c:v>
                </c:pt>
                <c:pt idx="38">
                  <c:v>0.21103869342605081</c:v>
                </c:pt>
                <c:pt idx="39">
                  <c:v>0.22805444741862455</c:v>
                </c:pt>
                <c:pt idx="40">
                  <c:v>0.21518712616095911</c:v>
                </c:pt>
                <c:pt idx="41">
                  <c:v>0.2245953421908356</c:v>
                </c:pt>
                <c:pt idx="42">
                  <c:v>0.22740572995319783</c:v>
                </c:pt>
                <c:pt idx="43">
                  <c:v>0.22344582841561439</c:v>
                </c:pt>
                <c:pt idx="44">
                  <c:v>0.13268651609469756</c:v>
                </c:pt>
                <c:pt idx="45">
                  <c:v>0.15978806813125312</c:v>
                </c:pt>
                <c:pt idx="46">
                  <c:v>0.16224262055895883</c:v>
                </c:pt>
                <c:pt idx="47">
                  <c:v>0.17157768827645825</c:v>
                </c:pt>
                <c:pt idx="48">
                  <c:v>0.15452060390074754</c:v>
                </c:pt>
              </c:numCache>
            </c:numRef>
          </c:val>
        </c:ser>
        <c:marker val="1"/>
        <c:axId val="104669952"/>
        <c:axId val="104671488"/>
      </c:lineChart>
      <c:catAx>
        <c:axId val="104669952"/>
        <c:scaling>
          <c:orientation val="minMax"/>
        </c:scaling>
        <c:axPos val="b"/>
        <c:tickLblPos val="nextTo"/>
        <c:crossAx val="104671488"/>
        <c:crosses val="autoZero"/>
        <c:auto val="1"/>
        <c:lblAlgn val="ctr"/>
        <c:lblOffset val="100"/>
      </c:catAx>
      <c:valAx>
        <c:axId val="104671488"/>
        <c:scaling>
          <c:orientation val="minMax"/>
        </c:scaling>
        <c:axPos val="l"/>
        <c:majorGridlines/>
        <c:numFmt formatCode="0.00%" sourceLinked="1"/>
        <c:tickLblPos val="nextTo"/>
        <c:crossAx val="104669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dia!$B$8:$B$57</c:f>
              <c:numCache>
                <c:formatCode>General</c:formatCode>
                <c:ptCount val="50"/>
                <c:pt idx="0">
                  <c:v>168.32</c:v>
                </c:pt>
                <c:pt idx="1">
                  <c:v>169.4</c:v>
                </c:pt>
                <c:pt idx="2">
                  <c:v>169.49</c:v>
                </c:pt>
                <c:pt idx="3">
                  <c:v>170.18</c:v>
                </c:pt>
                <c:pt idx="4">
                  <c:v>168.72</c:v>
                </c:pt>
                <c:pt idx="5">
                  <c:v>169.87</c:v>
                </c:pt>
                <c:pt idx="6">
                  <c:v>169.47</c:v>
                </c:pt>
                <c:pt idx="7">
                  <c:v>170.03</c:v>
                </c:pt>
                <c:pt idx="8">
                  <c:v>169.85</c:v>
                </c:pt>
                <c:pt idx="9">
                  <c:v>169.73</c:v>
                </c:pt>
                <c:pt idx="10">
                  <c:v>168.46</c:v>
                </c:pt>
                <c:pt idx="11">
                  <c:v>168.71</c:v>
                </c:pt>
                <c:pt idx="12">
                  <c:v>168.08</c:v>
                </c:pt>
                <c:pt idx="13">
                  <c:v>167.78</c:v>
                </c:pt>
                <c:pt idx="14">
                  <c:v>164.6</c:v>
                </c:pt>
                <c:pt idx="15">
                  <c:v>163.89</c:v>
                </c:pt>
                <c:pt idx="16">
                  <c:v>164.64</c:v>
                </c:pt>
                <c:pt idx="17">
                  <c:v>163.24</c:v>
                </c:pt>
                <c:pt idx="18">
                  <c:v>163.52000000000001</c:v>
                </c:pt>
                <c:pt idx="19">
                  <c:v>162.87</c:v>
                </c:pt>
                <c:pt idx="20">
                  <c:v>164.65</c:v>
                </c:pt>
                <c:pt idx="21">
                  <c:v>164.86</c:v>
                </c:pt>
                <c:pt idx="22">
                  <c:v>164.8</c:v>
                </c:pt>
                <c:pt idx="23">
                  <c:v>165.8</c:v>
                </c:pt>
                <c:pt idx="24">
                  <c:v>166.4</c:v>
                </c:pt>
                <c:pt idx="25">
                  <c:v>165.95</c:v>
                </c:pt>
                <c:pt idx="26">
                  <c:v>167.66</c:v>
                </c:pt>
                <c:pt idx="27">
                  <c:v>168.49</c:v>
                </c:pt>
                <c:pt idx="28">
                  <c:v>169.19</c:v>
                </c:pt>
                <c:pt idx="29">
                  <c:v>169.77</c:v>
                </c:pt>
                <c:pt idx="30">
                  <c:v>169.46</c:v>
                </c:pt>
                <c:pt idx="31">
                  <c:v>170.21</c:v>
                </c:pt>
                <c:pt idx="32">
                  <c:v>170.52</c:v>
                </c:pt>
                <c:pt idx="33">
                  <c:v>170.6</c:v>
                </c:pt>
                <c:pt idx="34">
                  <c:v>170.36</c:v>
                </c:pt>
                <c:pt idx="35">
                  <c:v>170.47</c:v>
                </c:pt>
                <c:pt idx="36">
                  <c:v>170.17</c:v>
                </c:pt>
                <c:pt idx="37">
                  <c:v>170.31</c:v>
                </c:pt>
                <c:pt idx="38">
                  <c:v>170.25</c:v>
                </c:pt>
                <c:pt idx="39">
                  <c:v>170.84</c:v>
                </c:pt>
                <c:pt idx="40">
                  <c:v>170.65</c:v>
                </c:pt>
                <c:pt idx="41">
                  <c:v>169.71</c:v>
                </c:pt>
                <c:pt idx="42">
                  <c:v>170.26</c:v>
                </c:pt>
                <c:pt idx="43">
                  <c:v>170.1</c:v>
                </c:pt>
                <c:pt idx="44">
                  <c:v>169.49</c:v>
                </c:pt>
                <c:pt idx="45">
                  <c:v>169.91</c:v>
                </c:pt>
                <c:pt idx="46">
                  <c:v>170.97</c:v>
                </c:pt>
                <c:pt idx="47">
                  <c:v>171.17</c:v>
                </c:pt>
                <c:pt idx="48">
                  <c:v>172.2</c:v>
                </c:pt>
                <c:pt idx="49">
                  <c:v>172.45</c:v>
                </c:pt>
              </c:numCache>
            </c:numRef>
          </c:val>
        </c:ser>
        <c:marker val="1"/>
        <c:axId val="89481984"/>
        <c:axId val="8948352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dia!$K$8:$K$57</c:f>
              <c:numCache>
                <c:formatCode>General</c:formatCode>
                <c:ptCount val="50"/>
                <c:pt idx="0">
                  <c:v>78.519999999999925</c:v>
                </c:pt>
                <c:pt idx="1">
                  <c:v>79.599999999999937</c:v>
                </c:pt>
                <c:pt idx="2">
                  <c:v>79.689999999999941</c:v>
                </c:pt>
                <c:pt idx="3">
                  <c:v>80.379999999999939</c:v>
                </c:pt>
                <c:pt idx="4">
                  <c:v>78.919999999999931</c:v>
                </c:pt>
                <c:pt idx="5">
                  <c:v>78.919999999999931</c:v>
                </c:pt>
                <c:pt idx="6">
                  <c:v>78.519999999999925</c:v>
                </c:pt>
                <c:pt idx="7">
                  <c:v>79.079999999999927</c:v>
                </c:pt>
                <c:pt idx="8">
                  <c:v>78.89999999999992</c:v>
                </c:pt>
                <c:pt idx="9">
                  <c:v>78.779999999999916</c:v>
                </c:pt>
                <c:pt idx="10">
                  <c:v>78.779999999999916</c:v>
                </c:pt>
                <c:pt idx="11">
                  <c:v>79.029999999999916</c:v>
                </c:pt>
                <c:pt idx="12">
                  <c:v>78.39999999999992</c:v>
                </c:pt>
                <c:pt idx="13">
                  <c:v>78.099999999999909</c:v>
                </c:pt>
                <c:pt idx="14">
                  <c:v>74.919999999999902</c:v>
                </c:pt>
                <c:pt idx="15">
                  <c:v>74.209999999999894</c:v>
                </c:pt>
                <c:pt idx="16">
                  <c:v>74.959999999999894</c:v>
                </c:pt>
                <c:pt idx="17">
                  <c:v>73.559999999999917</c:v>
                </c:pt>
                <c:pt idx="18">
                  <c:v>73.839999999999918</c:v>
                </c:pt>
                <c:pt idx="19">
                  <c:v>73.189999999999912</c:v>
                </c:pt>
                <c:pt idx="20">
                  <c:v>74.969999999999914</c:v>
                </c:pt>
                <c:pt idx="21">
                  <c:v>75.179999999999922</c:v>
                </c:pt>
                <c:pt idx="22">
                  <c:v>75.179999999999922</c:v>
                </c:pt>
                <c:pt idx="23">
                  <c:v>75.179999999999922</c:v>
                </c:pt>
                <c:pt idx="24">
                  <c:v>75.179999999999922</c:v>
                </c:pt>
                <c:pt idx="25">
                  <c:v>75.179999999999922</c:v>
                </c:pt>
                <c:pt idx="26">
                  <c:v>75.179999999999922</c:v>
                </c:pt>
                <c:pt idx="27">
                  <c:v>75.179999999999922</c:v>
                </c:pt>
                <c:pt idx="28">
                  <c:v>75.179999999999922</c:v>
                </c:pt>
                <c:pt idx="29">
                  <c:v>75.179999999999922</c:v>
                </c:pt>
                <c:pt idx="30">
                  <c:v>74.869999999999919</c:v>
                </c:pt>
                <c:pt idx="31">
                  <c:v>74.869999999999919</c:v>
                </c:pt>
                <c:pt idx="32">
                  <c:v>74.869999999999919</c:v>
                </c:pt>
                <c:pt idx="33">
                  <c:v>74.869999999999919</c:v>
                </c:pt>
                <c:pt idx="34">
                  <c:v>74.629999999999939</c:v>
                </c:pt>
                <c:pt idx="35">
                  <c:v>74.739999999999924</c:v>
                </c:pt>
                <c:pt idx="36">
                  <c:v>74.439999999999912</c:v>
                </c:pt>
                <c:pt idx="37">
                  <c:v>74.439999999999912</c:v>
                </c:pt>
                <c:pt idx="38">
                  <c:v>74.37999999999991</c:v>
                </c:pt>
                <c:pt idx="39">
                  <c:v>74.969999999999914</c:v>
                </c:pt>
                <c:pt idx="40">
                  <c:v>74.969999999999914</c:v>
                </c:pt>
                <c:pt idx="41">
                  <c:v>74.969999999999914</c:v>
                </c:pt>
                <c:pt idx="42">
                  <c:v>75.519999999999897</c:v>
                </c:pt>
                <c:pt idx="43">
                  <c:v>75.3599999999999</c:v>
                </c:pt>
                <c:pt idx="44">
                  <c:v>74.749999999999915</c:v>
                </c:pt>
                <c:pt idx="45">
                  <c:v>75.169999999999902</c:v>
                </c:pt>
                <c:pt idx="46">
                  <c:v>76.229999999999905</c:v>
                </c:pt>
                <c:pt idx="47">
                  <c:v>76.429999999999893</c:v>
                </c:pt>
                <c:pt idx="48">
                  <c:v>77.459999999999894</c:v>
                </c:pt>
                <c:pt idx="49">
                  <c:v>77.709999999999894</c:v>
                </c:pt>
              </c:numCache>
            </c:numRef>
          </c:val>
        </c:ser>
        <c:marker val="1"/>
        <c:axId val="89486848"/>
        <c:axId val="89485312"/>
      </c:lineChart>
      <c:catAx>
        <c:axId val="89481984"/>
        <c:scaling>
          <c:orientation val="minMax"/>
        </c:scaling>
        <c:axPos val="b"/>
        <c:tickLblPos val="nextTo"/>
        <c:crossAx val="89483520"/>
        <c:crosses val="autoZero"/>
        <c:auto val="1"/>
        <c:lblAlgn val="ctr"/>
        <c:lblOffset val="100"/>
      </c:catAx>
      <c:valAx>
        <c:axId val="89483520"/>
        <c:scaling>
          <c:orientation val="minMax"/>
        </c:scaling>
        <c:axPos val="l"/>
        <c:majorGridlines/>
        <c:numFmt formatCode="General" sourceLinked="1"/>
        <c:tickLblPos val="nextTo"/>
        <c:crossAx val="89481984"/>
        <c:crosses val="autoZero"/>
        <c:crossBetween val="between"/>
      </c:valAx>
      <c:valAx>
        <c:axId val="89485312"/>
        <c:scaling>
          <c:orientation val="minMax"/>
        </c:scaling>
        <c:axPos val="r"/>
        <c:numFmt formatCode="General" sourceLinked="1"/>
        <c:tickLblPos val="nextTo"/>
        <c:crossAx val="89486848"/>
        <c:crosses val="max"/>
        <c:crossBetween val="between"/>
      </c:valAx>
      <c:catAx>
        <c:axId val="89486848"/>
        <c:scaling>
          <c:orientation val="minMax"/>
        </c:scaling>
        <c:delete val="1"/>
        <c:axPos val="b"/>
        <c:tickLblPos val="none"/>
        <c:crossAx val="8948531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kors!$F$8:$F$57</c:f>
              <c:numCache>
                <c:formatCode>General</c:formatCode>
                <c:ptCount val="50"/>
                <c:pt idx="0">
                  <c:v>0.87157580558689607</c:v>
                </c:pt>
                <c:pt idx="1">
                  <c:v>0.86874794952428969</c:v>
                </c:pt>
                <c:pt idx="2">
                  <c:v>0.85798465243936572</c:v>
                </c:pt>
                <c:pt idx="3">
                  <c:v>0.84307319298077144</c:v>
                </c:pt>
                <c:pt idx="4">
                  <c:v>0.8257963847612646</c:v>
                </c:pt>
                <c:pt idx="5">
                  <c:v>0.80732009826279683</c:v>
                </c:pt>
                <c:pt idx="6">
                  <c:v>0.79074425266661852</c:v>
                </c:pt>
                <c:pt idx="7">
                  <c:v>0.77638172055916987</c:v>
                </c:pt>
                <c:pt idx="8">
                  <c:v>0.76639700410495248</c:v>
                </c:pt>
                <c:pt idx="9">
                  <c:v>0.76063006617535267</c:v>
                </c:pt>
                <c:pt idx="10">
                  <c:v>0.75924094389898444</c:v>
                </c:pt>
                <c:pt idx="11">
                  <c:v>0.76293460082739184</c:v>
                </c:pt>
                <c:pt idx="12">
                  <c:v>0.76605452464971857</c:v>
                </c:pt>
                <c:pt idx="13">
                  <c:v>0.76837666338590549</c:v>
                </c:pt>
                <c:pt idx="14">
                  <c:v>0.76981379680085793</c:v>
                </c:pt>
                <c:pt idx="15">
                  <c:v>0.76997463411511469</c:v>
                </c:pt>
                <c:pt idx="16">
                  <c:v>0.76629458034263931</c:v>
                </c:pt>
                <c:pt idx="17">
                  <c:v>0.76110537644733545</c:v>
                </c:pt>
                <c:pt idx="18">
                  <c:v>0.75489673604276175</c:v>
                </c:pt>
                <c:pt idx="19">
                  <c:v>0.74758784037896797</c:v>
                </c:pt>
                <c:pt idx="20">
                  <c:v>0.73927151099054966</c:v>
                </c:pt>
                <c:pt idx="21">
                  <c:v>0.73350137231837798</c:v>
                </c:pt>
                <c:pt idx="22">
                  <c:v>0.72862664138080036</c:v>
                </c:pt>
                <c:pt idx="23">
                  <c:v>0.72533387745957045</c:v>
                </c:pt>
                <c:pt idx="24">
                  <c:v>0.7232509942306613</c:v>
                </c:pt>
                <c:pt idx="25">
                  <c:v>0.72295172480015368</c:v>
                </c:pt>
                <c:pt idx="26">
                  <c:v>0.72173304206575917</c:v>
                </c:pt>
                <c:pt idx="27">
                  <c:v>0.72148338414512159</c:v>
                </c:pt>
                <c:pt idx="28">
                  <c:v>0.72469933024461652</c:v>
                </c:pt>
                <c:pt idx="29">
                  <c:v>0.72921797857102844</c:v>
                </c:pt>
                <c:pt idx="30">
                  <c:v>0.73566667466852309</c:v>
                </c:pt>
                <c:pt idx="31">
                  <c:v>0.74368613518336268</c:v>
                </c:pt>
                <c:pt idx="32">
                  <c:v>0.75138712181226031</c:v>
                </c:pt>
                <c:pt idx="33">
                  <c:v>0.75858399148602484</c:v>
                </c:pt>
                <c:pt idx="34">
                  <c:v>0.76343311648302403</c:v>
                </c:pt>
                <c:pt idx="35">
                  <c:v>0.76459978715061894</c:v>
                </c:pt>
                <c:pt idx="36">
                  <c:v>0.76320106264653398</c:v>
                </c:pt>
                <c:pt idx="37">
                  <c:v>0.75826391722879694</c:v>
                </c:pt>
                <c:pt idx="38">
                  <c:v>0.75343799761544672</c:v>
                </c:pt>
                <c:pt idx="39">
                  <c:v>0.74561298221187322</c:v>
                </c:pt>
                <c:pt idx="40">
                  <c:v>0.73658128685855095</c:v>
                </c:pt>
                <c:pt idx="41">
                  <c:v>0.72618047386993778</c:v>
                </c:pt>
                <c:pt idx="42">
                  <c:v>0.71610933736626903</c:v>
                </c:pt>
                <c:pt idx="43">
                  <c:v>0.7070400332877228</c:v>
                </c:pt>
                <c:pt idx="44">
                  <c:v>0.69969752982692002</c:v>
                </c:pt>
                <c:pt idx="45">
                  <c:v>0.69382496739243493</c:v>
                </c:pt>
                <c:pt idx="46">
                  <c:v>0.69018812364468562</c:v>
                </c:pt>
                <c:pt idx="47">
                  <c:v>0.68766513831208831</c:v>
                </c:pt>
                <c:pt idx="48">
                  <c:v>0.68856614734618415</c:v>
                </c:pt>
                <c:pt idx="49">
                  <c:v>0.68998567667698896</c:v>
                </c:pt>
              </c:numCache>
            </c:numRef>
          </c:val>
        </c:ser>
        <c:marker val="1"/>
        <c:axId val="104701312"/>
        <c:axId val="10471539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kors!$G$8:$G$57</c:f>
              <c:numCache>
                <c:formatCode>General</c:formatCode>
                <c:ptCount val="50"/>
                <c:pt idx="0">
                  <c:v>4.8048277569835332E-2</c:v>
                </c:pt>
                <c:pt idx="1">
                  <c:v>7.8457003533434294E-2</c:v>
                </c:pt>
                <c:pt idx="2">
                  <c:v>0.19849090926407417</c:v>
                </c:pt>
                <c:pt idx="3">
                  <c:v>0.27870034381934722</c:v>
                </c:pt>
                <c:pt idx="4">
                  <c:v>0.26025767402878175</c:v>
                </c:pt>
                <c:pt idx="5">
                  <c:v>0.15939503033420002</c:v>
                </c:pt>
                <c:pt idx="6">
                  <c:v>0.11473589721611092</c:v>
                </c:pt>
                <c:pt idx="7">
                  <c:v>8.2937131537091535E-2</c:v>
                </c:pt>
                <c:pt idx="8">
                  <c:v>5.5856834004781086E-2</c:v>
                </c:pt>
                <c:pt idx="9">
                  <c:v>3.9055639684943376E-2</c:v>
                </c:pt>
                <c:pt idx="10">
                  <c:v>3.9882329971332509E-2</c:v>
                </c:pt>
                <c:pt idx="11">
                  <c:v>5.4677514595655133E-2</c:v>
                </c:pt>
                <c:pt idx="12">
                  <c:v>6.1388182519500553E-2</c:v>
                </c:pt>
                <c:pt idx="13">
                  <c:v>6.6759764564701854E-2</c:v>
                </c:pt>
                <c:pt idx="14">
                  <c:v>7.0164385649113772E-2</c:v>
                </c:pt>
                <c:pt idx="15">
                  <c:v>8.0238244902235301E-2</c:v>
                </c:pt>
                <c:pt idx="16">
                  <c:v>0.21086316751907194</c:v>
                </c:pt>
                <c:pt idx="17">
                  <c:v>0.27649742373591624</c:v>
                </c:pt>
                <c:pt idx="18">
                  <c:v>0.23281665190434003</c:v>
                </c:pt>
                <c:pt idx="19">
                  <c:v>8.5394106498280886E-2</c:v>
                </c:pt>
                <c:pt idx="20">
                  <c:v>5.6340181148032797E-2</c:v>
                </c:pt>
                <c:pt idx="21">
                  <c:v>5.6691143556482568E-2</c:v>
                </c:pt>
                <c:pt idx="22">
                  <c:v>7.4540463060849355E-2</c:v>
                </c:pt>
                <c:pt idx="23">
                  <c:v>8.4543606007790692E-2</c:v>
                </c:pt>
                <c:pt idx="24">
                  <c:v>7.532619979618467E-2</c:v>
                </c:pt>
                <c:pt idx="25">
                  <c:v>5.1387182490928315E-2</c:v>
                </c:pt>
                <c:pt idx="26">
                  <c:v>4.4834138118231941E-2</c:v>
                </c:pt>
                <c:pt idx="27">
                  <c:v>4.9605941122127302E-2</c:v>
                </c:pt>
                <c:pt idx="28">
                  <c:v>6.1962008438336318E-2</c:v>
                </c:pt>
                <c:pt idx="29">
                  <c:v>6.3501338133470475E-2</c:v>
                </c:pt>
                <c:pt idx="30">
                  <c:v>5.585826261702715E-2</c:v>
                </c:pt>
                <c:pt idx="31">
                  <c:v>3.7500119051020499E-2</c:v>
                </c:pt>
                <c:pt idx="32">
                  <c:v>3.472313494671276E-2</c:v>
                </c:pt>
                <c:pt idx="33">
                  <c:v>3.0614684229073215E-2</c:v>
                </c:pt>
                <c:pt idx="34">
                  <c:v>3.2262826556949238E-2</c:v>
                </c:pt>
                <c:pt idx="35">
                  <c:v>3.5770307723077793E-2</c:v>
                </c:pt>
                <c:pt idx="36">
                  <c:v>4.6950865262817026E-2</c:v>
                </c:pt>
                <c:pt idx="37">
                  <c:v>5.7609741230701832E-2</c:v>
                </c:pt>
                <c:pt idx="38">
                  <c:v>5.8731439945903213E-2</c:v>
                </c:pt>
                <c:pt idx="39">
                  <c:v>0.16307275445965125</c:v>
                </c:pt>
                <c:pt idx="40">
                  <c:v>0.21709572654456796</c:v>
                </c:pt>
                <c:pt idx="41">
                  <c:v>0.19032972370639162</c:v>
                </c:pt>
                <c:pt idx="42">
                  <c:v>7.4844519367220017E-2</c:v>
                </c:pt>
                <c:pt idx="43">
                  <c:v>5.1262655123479724E-2</c:v>
                </c:pt>
                <c:pt idx="44">
                  <c:v>5.411059363600864E-2</c:v>
                </c:pt>
                <c:pt idx="45">
                  <c:v>5.5870405821118685E-2</c:v>
                </c:pt>
                <c:pt idx="46">
                  <c:v>5.3595102717220497E-2</c:v>
                </c:pt>
                <c:pt idx="47">
                  <c:v>6.1194605560158863E-2</c:v>
                </c:pt>
                <c:pt idx="48">
                  <c:v>6.7166919054830132E-2</c:v>
                </c:pt>
                <c:pt idx="49">
                  <c:v>6.9801280036572474E-2</c:v>
                </c:pt>
              </c:numCache>
            </c:numRef>
          </c:val>
        </c:ser>
        <c:marker val="1"/>
        <c:axId val="104735104"/>
        <c:axId val="104716928"/>
      </c:lineChart>
      <c:catAx>
        <c:axId val="104701312"/>
        <c:scaling>
          <c:orientation val="minMax"/>
        </c:scaling>
        <c:axPos val="b"/>
        <c:tickLblPos val="nextTo"/>
        <c:crossAx val="104715392"/>
        <c:crosses val="autoZero"/>
        <c:auto val="1"/>
        <c:lblAlgn val="ctr"/>
        <c:lblOffset val="100"/>
      </c:catAx>
      <c:valAx>
        <c:axId val="104715392"/>
        <c:scaling>
          <c:orientation val="minMax"/>
          <c:min val="0.5"/>
        </c:scaling>
        <c:axPos val="l"/>
        <c:majorGridlines/>
        <c:numFmt formatCode="General" sourceLinked="1"/>
        <c:tickLblPos val="nextTo"/>
        <c:crossAx val="104701312"/>
        <c:crosses val="autoZero"/>
        <c:crossBetween val="between"/>
      </c:valAx>
      <c:valAx>
        <c:axId val="104716928"/>
        <c:scaling>
          <c:orientation val="minMax"/>
        </c:scaling>
        <c:axPos val="r"/>
        <c:numFmt formatCode="General" sourceLinked="1"/>
        <c:tickLblPos val="nextTo"/>
        <c:crossAx val="104735104"/>
        <c:crosses val="max"/>
        <c:crossBetween val="between"/>
      </c:valAx>
      <c:catAx>
        <c:axId val="104735104"/>
        <c:scaling>
          <c:orientation val="minMax"/>
        </c:scaling>
        <c:delete val="1"/>
        <c:axPos val="b"/>
        <c:tickLblPos val="none"/>
        <c:crossAx val="1047169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tsla!$O$8:$O$57</c:f>
              <c:numCache>
                <c:formatCode>General</c:formatCode>
                <c:ptCount val="50"/>
                <c:pt idx="0">
                  <c:v>0.13636363636363635</c:v>
                </c:pt>
                <c:pt idx="1">
                  <c:v>0.125</c:v>
                </c:pt>
                <c:pt idx="2">
                  <c:v>0.11363636363636363</c:v>
                </c:pt>
                <c:pt idx="3">
                  <c:v>0.10227272727272728</c:v>
                </c:pt>
                <c:pt idx="4">
                  <c:v>9.0909090909090912E-2</c:v>
                </c:pt>
                <c:pt idx="5">
                  <c:v>0.10227272727272728</c:v>
                </c:pt>
                <c:pt idx="6">
                  <c:v>9.0909090909090912E-2</c:v>
                </c:pt>
                <c:pt idx="7">
                  <c:v>7.9545454545454544E-2</c:v>
                </c:pt>
                <c:pt idx="8">
                  <c:v>6.8181818181818177E-2</c:v>
                </c:pt>
                <c:pt idx="9">
                  <c:v>5.6818181818181816E-2</c:v>
                </c:pt>
                <c:pt idx="10">
                  <c:v>4.5454545454545456E-2</c:v>
                </c:pt>
                <c:pt idx="11">
                  <c:v>3.4090909090909088E-2</c:v>
                </c:pt>
                <c:pt idx="12">
                  <c:v>4.5454545454545456E-2</c:v>
                </c:pt>
                <c:pt idx="13">
                  <c:v>5.6818181818181816E-2</c:v>
                </c:pt>
                <c:pt idx="14">
                  <c:v>6.8181818181818177E-2</c:v>
                </c:pt>
                <c:pt idx="15">
                  <c:v>7.9545454545454544E-2</c:v>
                </c:pt>
                <c:pt idx="16">
                  <c:v>9.0909090909090912E-2</c:v>
                </c:pt>
                <c:pt idx="17">
                  <c:v>0.10227272727272728</c:v>
                </c:pt>
                <c:pt idx="18">
                  <c:v>0.11363636363636363</c:v>
                </c:pt>
                <c:pt idx="19">
                  <c:v>0.125</c:v>
                </c:pt>
                <c:pt idx="20">
                  <c:v>0.13636363636363635</c:v>
                </c:pt>
                <c:pt idx="21">
                  <c:v>0.125</c:v>
                </c:pt>
                <c:pt idx="22">
                  <c:v>0.11363636363636363</c:v>
                </c:pt>
                <c:pt idx="23">
                  <c:v>0.125</c:v>
                </c:pt>
                <c:pt idx="24">
                  <c:v>0.11363636363636363</c:v>
                </c:pt>
                <c:pt idx="25">
                  <c:v>0.10227272727272728</c:v>
                </c:pt>
                <c:pt idx="26">
                  <c:v>9.0909090909090912E-2</c:v>
                </c:pt>
                <c:pt idx="27">
                  <c:v>7.9545454545454544E-2</c:v>
                </c:pt>
                <c:pt idx="28">
                  <c:v>6.8181818181818177E-2</c:v>
                </c:pt>
                <c:pt idx="29">
                  <c:v>5.6818181818181816E-2</c:v>
                </c:pt>
                <c:pt idx="30">
                  <c:v>4.5454545454545456E-2</c:v>
                </c:pt>
                <c:pt idx="31">
                  <c:v>3.4090909090909088E-2</c:v>
                </c:pt>
                <c:pt idx="32">
                  <c:v>2.2727272727272728E-2</c:v>
                </c:pt>
                <c:pt idx="33">
                  <c:v>1.1363636363636364E-2</c:v>
                </c:pt>
                <c:pt idx="34">
                  <c:v>0</c:v>
                </c:pt>
                <c:pt idx="35">
                  <c:v>1.1363636363636364E-2</c:v>
                </c:pt>
                <c:pt idx="36">
                  <c:v>2.2727272727272728E-2</c:v>
                </c:pt>
                <c:pt idx="37">
                  <c:v>3.4090909090909088E-2</c:v>
                </c:pt>
                <c:pt idx="38">
                  <c:v>4.5454545454545456E-2</c:v>
                </c:pt>
                <c:pt idx="39">
                  <c:v>5.6818181818181816E-2</c:v>
                </c:pt>
                <c:pt idx="40">
                  <c:v>6.8181818181818177E-2</c:v>
                </c:pt>
                <c:pt idx="41">
                  <c:v>7.9545454545454544E-2</c:v>
                </c:pt>
                <c:pt idx="42">
                  <c:v>6.8181818181818177E-2</c:v>
                </c:pt>
                <c:pt idx="43">
                  <c:v>5.6818181818181816E-2</c:v>
                </c:pt>
                <c:pt idx="44">
                  <c:v>4.5454545454545456E-2</c:v>
                </c:pt>
                <c:pt idx="45">
                  <c:v>3.4090909090909088E-2</c:v>
                </c:pt>
                <c:pt idx="46">
                  <c:v>4.5454545454545456E-2</c:v>
                </c:pt>
                <c:pt idx="47">
                  <c:v>5.6818181818181816E-2</c:v>
                </c:pt>
                <c:pt idx="48">
                  <c:v>6.8181818181818177E-2</c:v>
                </c:pt>
                <c:pt idx="49">
                  <c:v>7.9545454545454544E-2</c:v>
                </c:pt>
              </c:numCache>
            </c:numRef>
          </c:xVal>
          <c:yVal>
            <c:numRef>
              <c:f>tsla!$N$8:$N$57</c:f>
              <c:numCache>
                <c:formatCode>General</c:formatCode>
                <c:ptCount val="50"/>
                <c:pt idx="0">
                  <c:v>0.88157894736842102</c:v>
                </c:pt>
                <c:pt idx="1">
                  <c:v>0.875</c:v>
                </c:pt>
                <c:pt idx="2">
                  <c:v>0.86842105263157898</c:v>
                </c:pt>
                <c:pt idx="3">
                  <c:v>0.86184210526315785</c:v>
                </c:pt>
                <c:pt idx="4">
                  <c:v>0.85526315789473684</c:v>
                </c:pt>
                <c:pt idx="5">
                  <c:v>0.84868421052631582</c:v>
                </c:pt>
                <c:pt idx="6">
                  <c:v>0.84210526315789469</c:v>
                </c:pt>
                <c:pt idx="7">
                  <c:v>0.83552631578947367</c:v>
                </c:pt>
                <c:pt idx="8">
                  <c:v>0.82894736842105265</c:v>
                </c:pt>
                <c:pt idx="9">
                  <c:v>0.83552631578947367</c:v>
                </c:pt>
                <c:pt idx="10">
                  <c:v>0.84210526315789469</c:v>
                </c:pt>
                <c:pt idx="11">
                  <c:v>0.84868421052631582</c:v>
                </c:pt>
                <c:pt idx="12">
                  <c:v>0.85526315789473684</c:v>
                </c:pt>
                <c:pt idx="13">
                  <c:v>0.86184210526315785</c:v>
                </c:pt>
                <c:pt idx="14">
                  <c:v>0.86842105263157898</c:v>
                </c:pt>
                <c:pt idx="15">
                  <c:v>0.875</c:v>
                </c:pt>
                <c:pt idx="16">
                  <c:v>0.88157894736842102</c:v>
                </c:pt>
                <c:pt idx="17">
                  <c:v>0.88815789473684215</c:v>
                </c:pt>
                <c:pt idx="18">
                  <c:v>0.89473684210526316</c:v>
                </c:pt>
                <c:pt idx="19">
                  <c:v>0.90131578947368418</c:v>
                </c:pt>
                <c:pt idx="20">
                  <c:v>0.90789473684210531</c:v>
                </c:pt>
                <c:pt idx="21">
                  <c:v>0.91447368421052633</c:v>
                </c:pt>
                <c:pt idx="22">
                  <c:v>0.92105263157894735</c:v>
                </c:pt>
                <c:pt idx="23">
                  <c:v>0.92763157894736847</c:v>
                </c:pt>
                <c:pt idx="24">
                  <c:v>0.93421052631578949</c:v>
                </c:pt>
                <c:pt idx="25">
                  <c:v>0.94078947368421051</c:v>
                </c:pt>
                <c:pt idx="26">
                  <c:v>0.94736842105263153</c:v>
                </c:pt>
                <c:pt idx="27">
                  <c:v>0.95394736842105265</c:v>
                </c:pt>
                <c:pt idx="28">
                  <c:v>0.94736842105263153</c:v>
                </c:pt>
                <c:pt idx="29">
                  <c:v>0.94078947368421051</c:v>
                </c:pt>
                <c:pt idx="30">
                  <c:v>0.93421052631578949</c:v>
                </c:pt>
                <c:pt idx="31">
                  <c:v>0.92763157894736847</c:v>
                </c:pt>
                <c:pt idx="32">
                  <c:v>0.93421052631578949</c:v>
                </c:pt>
                <c:pt idx="33">
                  <c:v>0.94078947368421051</c:v>
                </c:pt>
                <c:pt idx="34">
                  <c:v>0.94736842105263153</c:v>
                </c:pt>
                <c:pt idx="35">
                  <c:v>0.95394736842105265</c:v>
                </c:pt>
                <c:pt idx="36">
                  <c:v>0.96052631578947367</c:v>
                </c:pt>
                <c:pt idx="37">
                  <c:v>0.96710526315789469</c:v>
                </c:pt>
                <c:pt idx="38">
                  <c:v>0.97368421052631582</c:v>
                </c:pt>
                <c:pt idx="39">
                  <c:v>0.98026315789473684</c:v>
                </c:pt>
                <c:pt idx="40">
                  <c:v>0.98684210526315785</c:v>
                </c:pt>
                <c:pt idx="41">
                  <c:v>0.99342105263157898</c:v>
                </c:pt>
                <c:pt idx="42">
                  <c:v>1</c:v>
                </c:pt>
                <c:pt idx="43">
                  <c:v>0.99342105263157898</c:v>
                </c:pt>
                <c:pt idx="44">
                  <c:v>0.98684210526315785</c:v>
                </c:pt>
                <c:pt idx="45">
                  <c:v>0.98026315789473684</c:v>
                </c:pt>
                <c:pt idx="46">
                  <c:v>0.97368421052631582</c:v>
                </c:pt>
                <c:pt idx="47">
                  <c:v>0.96710526315789469</c:v>
                </c:pt>
                <c:pt idx="48">
                  <c:v>0.96052631578947367</c:v>
                </c:pt>
                <c:pt idx="49">
                  <c:v>0.95394736842105265</c:v>
                </c:pt>
              </c:numCache>
            </c:numRef>
          </c:yVal>
        </c:ser>
        <c:axId val="104960000"/>
        <c:axId val="104961536"/>
      </c:scatterChart>
      <c:valAx>
        <c:axId val="104960000"/>
        <c:scaling>
          <c:orientation val="minMax"/>
        </c:scaling>
        <c:axPos val="b"/>
        <c:numFmt formatCode="General" sourceLinked="1"/>
        <c:tickLblPos val="nextTo"/>
        <c:crossAx val="104961536"/>
        <c:crosses val="autoZero"/>
        <c:crossBetween val="midCat"/>
      </c:valAx>
      <c:valAx>
        <c:axId val="104961536"/>
        <c:scaling>
          <c:orientation val="minMax"/>
        </c:scaling>
        <c:axPos val="l"/>
        <c:majorGridlines/>
        <c:numFmt formatCode="General" sourceLinked="1"/>
        <c:tickLblPos val="nextTo"/>
        <c:crossAx val="104960000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tsla!$B$8:$B$57</c:f>
              <c:numCache>
                <c:formatCode>General</c:formatCode>
                <c:ptCount val="50"/>
                <c:pt idx="0">
                  <c:v>218.13</c:v>
                </c:pt>
                <c:pt idx="1">
                  <c:v>226.7</c:v>
                </c:pt>
                <c:pt idx="2">
                  <c:v>219.58</c:v>
                </c:pt>
                <c:pt idx="3">
                  <c:v>217.16</c:v>
                </c:pt>
                <c:pt idx="4">
                  <c:v>215.4</c:v>
                </c:pt>
                <c:pt idx="5">
                  <c:v>220.02</c:v>
                </c:pt>
                <c:pt idx="6">
                  <c:v>220.54</c:v>
                </c:pt>
                <c:pt idx="7">
                  <c:v>219.58</c:v>
                </c:pt>
                <c:pt idx="8">
                  <c:v>222.49</c:v>
                </c:pt>
                <c:pt idx="9">
                  <c:v>223.54</c:v>
                </c:pt>
                <c:pt idx="10">
                  <c:v>223.57</c:v>
                </c:pt>
                <c:pt idx="11">
                  <c:v>224.82</c:v>
                </c:pt>
                <c:pt idx="12">
                  <c:v>225.01</c:v>
                </c:pt>
                <c:pt idx="13">
                  <c:v>228.92</c:v>
                </c:pt>
                <c:pt idx="14">
                  <c:v>223.3</c:v>
                </c:pt>
                <c:pt idx="15">
                  <c:v>233.27</c:v>
                </c:pt>
                <c:pt idx="16">
                  <c:v>238.52</c:v>
                </c:pt>
                <c:pt idx="17">
                  <c:v>238.49</c:v>
                </c:pt>
                <c:pt idx="18">
                  <c:v>248.93</c:v>
                </c:pt>
                <c:pt idx="19">
                  <c:v>252.39</c:v>
                </c:pt>
                <c:pt idx="20">
                  <c:v>248.13</c:v>
                </c:pt>
                <c:pt idx="21">
                  <c:v>259.32</c:v>
                </c:pt>
                <c:pt idx="22">
                  <c:v>259.95999999999998</c:v>
                </c:pt>
                <c:pt idx="23">
                  <c:v>260.31</c:v>
                </c:pt>
                <c:pt idx="24">
                  <c:v>261.38</c:v>
                </c:pt>
                <c:pt idx="25">
                  <c:v>262.01</c:v>
                </c:pt>
                <c:pt idx="26">
                  <c:v>259.94</c:v>
                </c:pt>
                <c:pt idx="27">
                  <c:v>256.76</c:v>
                </c:pt>
                <c:pt idx="28">
                  <c:v>255.71</c:v>
                </c:pt>
                <c:pt idx="29">
                  <c:v>254.34</c:v>
                </c:pt>
                <c:pt idx="30">
                  <c:v>256.77999999999997</c:v>
                </c:pt>
                <c:pt idx="31">
                  <c:v>262.55</c:v>
                </c:pt>
                <c:pt idx="32">
                  <c:v>261.74</c:v>
                </c:pt>
                <c:pt idx="33">
                  <c:v>263.25</c:v>
                </c:pt>
                <c:pt idx="34">
                  <c:v>263.86</c:v>
                </c:pt>
                <c:pt idx="35">
                  <c:v>269.7</c:v>
                </c:pt>
                <c:pt idx="36">
                  <c:v>284.12</c:v>
                </c:pt>
                <c:pt idx="37">
                  <c:v>281.19</c:v>
                </c:pt>
                <c:pt idx="38">
                  <c:v>286.04000000000002</c:v>
                </c:pt>
                <c:pt idx="39">
                  <c:v>277.39</c:v>
                </c:pt>
                <c:pt idx="40">
                  <c:v>282.11</c:v>
                </c:pt>
                <c:pt idx="41">
                  <c:v>278.48</c:v>
                </c:pt>
                <c:pt idx="42">
                  <c:v>281.10000000000002</c:v>
                </c:pt>
                <c:pt idx="43">
                  <c:v>280.31</c:v>
                </c:pt>
                <c:pt idx="44">
                  <c:v>279.2</c:v>
                </c:pt>
                <c:pt idx="45">
                  <c:v>253.86</c:v>
                </c:pt>
                <c:pt idx="46">
                  <c:v>260.74</c:v>
                </c:pt>
                <c:pt idx="47">
                  <c:v>261.38</c:v>
                </c:pt>
                <c:pt idx="48">
                  <c:v>263.82</c:v>
                </c:pt>
                <c:pt idx="49">
                  <c:v>259.32</c:v>
                </c:pt>
              </c:numCache>
            </c:numRef>
          </c:val>
        </c:ser>
        <c:marker val="1"/>
        <c:axId val="104986880"/>
        <c:axId val="104861696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tsla!$K$8:$K$57</c:f>
              <c:numCache>
                <c:formatCode>General</c:formatCode>
                <c:ptCount val="50"/>
                <c:pt idx="0">
                  <c:v>227.14000000000016</c:v>
                </c:pt>
                <c:pt idx="1">
                  <c:v>235.71000000000015</c:v>
                </c:pt>
                <c:pt idx="2">
                  <c:v>228.59000000000017</c:v>
                </c:pt>
                <c:pt idx="3">
                  <c:v>226.17000000000016</c:v>
                </c:pt>
                <c:pt idx="4">
                  <c:v>224.41000000000017</c:v>
                </c:pt>
                <c:pt idx="5">
                  <c:v>229.03000000000017</c:v>
                </c:pt>
                <c:pt idx="6">
                  <c:v>229.55000000000015</c:v>
                </c:pt>
                <c:pt idx="7">
                  <c:v>228.59000000000017</c:v>
                </c:pt>
                <c:pt idx="8">
                  <c:v>231.50000000000017</c:v>
                </c:pt>
                <c:pt idx="9">
                  <c:v>232.55000000000015</c:v>
                </c:pt>
                <c:pt idx="10">
                  <c:v>232.52000000000015</c:v>
                </c:pt>
                <c:pt idx="11">
                  <c:v>231.27000000000015</c:v>
                </c:pt>
                <c:pt idx="12">
                  <c:v>231.08000000000015</c:v>
                </c:pt>
                <c:pt idx="13">
                  <c:v>234.99000000000015</c:v>
                </c:pt>
                <c:pt idx="14">
                  <c:v>229.37000000000018</c:v>
                </c:pt>
                <c:pt idx="15">
                  <c:v>239.34000000000017</c:v>
                </c:pt>
                <c:pt idx="16">
                  <c:v>244.59000000000017</c:v>
                </c:pt>
                <c:pt idx="17">
                  <c:v>244.56000000000017</c:v>
                </c:pt>
                <c:pt idx="18">
                  <c:v>255.00000000000017</c:v>
                </c:pt>
                <c:pt idx="19">
                  <c:v>258.46000000000015</c:v>
                </c:pt>
                <c:pt idx="20">
                  <c:v>254.20000000000016</c:v>
                </c:pt>
                <c:pt idx="21">
                  <c:v>265.39000000000016</c:v>
                </c:pt>
                <c:pt idx="22">
                  <c:v>264.75000000000017</c:v>
                </c:pt>
                <c:pt idx="23">
                  <c:v>264.40000000000015</c:v>
                </c:pt>
                <c:pt idx="24">
                  <c:v>265.47000000000014</c:v>
                </c:pt>
                <c:pt idx="25">
                  <c:v>264.84000000000015</c:v>
                </c:pt>
                <c:pt idx="26">
                  <c:v>266.91000000000014</c:v>
                </c:pt>
                <c:pt idx="27">
                  <c:v>270.09000000000015</c:v>
                </c:pt>
                <c:pt idx="28">
                  <c:v>271.1400000000001</c:v>
                </c:pt>
                <c:pt idx="29">
                  <c:v>269.7700000000001</c:v>
                </c:pt>
                <c:pt idx="30">
                  <c:v>272.21000000000004</c:v>
                </c:pt>
                <c:pt idx="31">
                  <c:v>277.98000000000008</c:v>
                </c:pt>
                <c:pt idx="32">
                  <c:v>277.17000000000007</c:v>
                </c:pt>
                <c:pt idx="33">
                  <c:v>275.66000000000008</c:v>
                </c:pt>
                <c:pt idx="34">
                  <c:v>275.05000000000007</c:v>
                </c:pt>
                <c:pt idx="35">
                  <c:v>269.21000000000009</c:v>
                </c:pt>
                <c:pt idx="36">
                  <c:v>283.63000000000011</c:v>
                </c:pt>
                <c:pt idx="37">
                  <c:v>280.7000000000001</c:v>
                </c:pt>
                <c:pt idx="38">
                  <c:v>285.55000000000013</c:v>
                </c:pt>
                <c:pt idx="39">
                  <c:v>276.90000000000009</c:v>
                </c:pt>
                <c:pt idx="40">
                  <c:v>281.62000000000012</c:v>
                </c:pt>
                <c:pt idx="41">
                  <c:v>277.99000000000012</c:v>
                </c:pt>
                <c:pt idx="42">
                  <c:v>280.61000000000013</c:v>
                </c:pt>
                <c:pt idx="43">
                  <c:v>281.40000000000015</c:v>
                </c:pt>
                <c:pt idx="44">
                  <c:v>280.29000000000013</c:v>
                </c:pt>
                <c:pt idx="45">
                  <c:v>254.95000000000016</c:v>
                </c:pt>
                <c:pt idx="46">
                  <c:v>261.83000000000015</c:v>
                </c:pt>
                <c:pt idx="47">
                  <c:v>262.47000000000014</c:v>
                </c:pt>
                <c:pt idx="48">
                  <c:v>264.91000000000014</c:v>
                </c:pt>
                <c:pt idx="49">
                  <c:v>260.41000000000014</c:v>
                </c:pt>
              </c:numCache>
            </c:numRef>
          </c:val>
        </c:ser>
        <c:marker val="1"/>
        <c:axId val="104864768"/>
        <c:axId val="104863232"/>
      </c:lineChart>
      <c:catAx>
        <c:axId val="104986880"/>
        <c:scaling>
          <c:orientation val="minMax"/>
        </c:scaling>
        <c:axPos val="b"/>
        <c:tickLblPos val="nextTo"/>
        <c:crossAx val="104861696"/>
        <c:crosses val="autoZero"/>
        <c:auto val="1"/>
        <c:lblAlgn val="ctr"/>
        <c:lblOffset val="100"/>
      </c:catAx>
      <c:valAx>
        <c:axId val="104861696"/>
        <c:scaling>
          <c:orientation val="minMax"/>
          <c:min val="150"/>
        </c:scaling>
        <c:axPos val="l"/>
        <c:majorGridlines/>
        <c:numFmt formatCode="General" sourceLinked="1"/>
        <c:tickLblPos val="nextTo"/>
        <c:crossAx val="104986880"/>
        <c:crosses val="autoZero"/>
        <c:crossBetween val="between"/>
      </c:valAx>
      <c:valAx>
        <c:axId val="104863232"/>
        <c:scaling>
          <c:orientation val="minMax"/>
          <c:min val="150"/>
        </c:scaling>
        <c:axPos val="r"/>
        <c:numFmt formatCode="General" sourceLinked="1"/>
        <c:tickLblPos val="nextTo"/>
        <c:crossAx val="104864768"/>
        <c:crosses val="max"/>
        <c:crossBetween val="between"/>
      </c:valAx>
      <c:catAx>
        <c:axId val="104864768"/>
        <c:scaling>
          <c:orientation val="minMax"/>
        </c:scaling>
        <c:delete val="1"/>
        <c:axPos val="b"/>
        <c:tickLblPos val="none"/>
        <c:crossAx val="10486323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tsla!$T$9:$T$57</c:f>
              <c:numCache>
                <c:formatCode>0.00%</c:formatCode>
                <c:ptCount val="49"/>
                <c:pt idx="0">
                  <c:v>5.1397410503994387E-3</c:v>
                </c:pt>
                <c:pt idx="1">
                  <c:v>5.1397410503994387E-3</c:v>
                </c:pt>
                <c:pt idx="2">
                  <c:v>5.1397410503994387E-3</c:v>
                </c:pt>
                <c:pt idx="3">
                  <c:v>5.1397410503994387E-3</c:v>
                </c:pt>
                <c:pt idx="4">
                  <c:v>5.1397410503994387E-3</c:v>
                </c:pt>
                <c:pt idx="5">
                  <c:v>3.434288753888601E-3</c:v>
                </c:pt>
                <c:pt idx="6">
                  <c:v>5.1397410503994387E-3</c:v>
                </c:pt>
                <c:pt idx="7">
                  <c:v>5.1397410503994387E-3</c:v>
                </c:pt>
                <c:pt idx="8">
                  <c:v>5.1397410503994387E-3</c:v>
                </c:pt>
                <c:pt idx="9">
                  <c:v>2.7254714397135049E-3</c:v>
                </c:pt>
                <c:pt idx="10">
                  <c:v>2.7254714397135049E-3</c:v>
                </c:pt>
                <c:pt idx="11">
                  <c:v>2.7254714397135049E-3</c:v>
                </c:pt>
                <c:pt idx="12">
                  <c:v>5.7074599488747902E-3</c:v>
                </c:pt>
                <c:pt idx="13">
                  <c:v>5.7074599488747902E-3</c:v>
                </c:pt>
                <c:pt idx="14">
                  <c:v>5.7074599488747902E-3</c:v>
                </c:pt>
                <c:pt idx="15">
                  <c:v>5.7074599488747902E-3</c:v>
                </c:pt>
                <c:pt idx="16">
                  <c:v>5.7074599488747902E-3</c:v>
                </c:pt>
                <c:pt idx="17">
                  <c:v>5.7074599488747902E-3</c:v>
                </c:pt>
                <c:pt idx="18">
                  <c:v>5.7074599488747902E-3</c:v>
                </c:pt>
                <c:pt idx="19">
                  <c:v>5.7074599488747902E-3</c:v>
                </c:pt>
                <c:pt idx="20">
                  <c:v>5.7074599488747902E-3</c:v>
                </c:pt>
                <c:pt idx="21">
                  <c:v>2.7254714397135049E-3</c:v>
                </c:pt>
                <c:pt idx="22">
                  <c:v>2.7254714397135049E-3</c:v>
                </c:pt>
                <c:pt idx="23">
                  <c:v>5.7074599488747902E-3</c:v>
                </c:pt>
                <c:pt idx="24">
                  <c:v>2.7254714397135049E-3</c:v>
                </c:pt>
                <c:pt idx="25">
                  <c:v>2.7254714397135049E-3</c:v>
                </c:pt>
                <c:pt idx="26">
                  <c:v>2.7254714397135049E-3</c:v>
                </c:pt>
                <c:pt idx="27">
                  <c:v>2.7254714397135049E-3</c:v>
                </c:pt>
                <c:pt idx="28">
                  <c:v>5.1397410503994387E-3</c:v>
                </c:pt>
                <c:pt idx="29">
                  <c:v>5.1397410503994387E-3</c:v>
                </c:pt>
                <c:pt idx="30">
                  <c:v>5.1397410503994387E-3</c:v>
                </c:pt>
                <c:pt idx="31">
                  <c:v>5.1397410503994387E-3</c:v>
                </c:pt>
                <c:pt idx="32">
                  <c:v>2.7254714397135049E-3</c:v>
                </c:pt>
                <c:pt idx="33">
                  <c:v>2.7254714397135049E-3</c:v>
                </c:pt>
                <c:pt idx="34">
                  <c:v>2.7254714397135049E-3</c:v>
                </c:pt>
                <c:pt idx="35">
                  <c:v>5.7074599488747902E-3</c:v>
                </c:pt>
                <c:pt idx="36">
                  <c:v>5.7074599488747902E-3</c:v>
                </c:pt>
                <c:pt idx="37">
                  <c:v>5.7074599488747902E-3</c:v>
                </c:pt>
                <c:pt idx="38">
                  <c:v>5.7074599488747902E-3</c:v>
                </c:pt>
                <c:pt idx="39">
                  <c:v>5.7074599488747902E-3</c:v>
                </c:pt>
                <c:pt idx="40">
                  <c:v>5.7074599488747902E-3</c:v>
                </c:pt>
                <c:pt idx="41">
                  <c:v>5.7074599488747902E-3</c:v>
                </c:pt>
                <c:pt idx="42">
                  <c:v>2.7254714397135049E-3</c:v>
                </c:pt>
                <c:pt idx="43">
                  <c:v>5.1397410503994387E-3</c:v>
                </c:pt>
                <c:pt idx="44">
                  <c:v>5.1397410503994387E-3</c:v>
                </c:pt>
                <c:pt idx="45">
                  <c:v>5.1397410503994387E-3</c:v>
                </c:pt>
                <c:pt idx="46">
                  <c:v>3.434288753888601E-3</c:v>
                </c:pt>
                <c:pt idx="47">
                  <c:v>3.434288753888601E-3</c:v>
                </c:pt>
                <c:pt idx="48">
                  <c:v>3.434288753888601E-3</c:v>
                </c:pt>
              </c:numCache>
            </c:numRef>
          </c:xVal>
          <c:yVal>
            <c:numRef>
              <c:f>tsla!$V$9:$V$57</c:f>
              <c:numCache>
                <c:formatCode>0.00%</c:formatCode>
                <c:ptCount val="49"/>
                <c:pt idx="0">
                  <c:v>3.9288497684866794E-2</c:v>
                </c:pt>
                <c:pt idx="1">
                  <c:v>-3.1407146007939903E-2</c:v>
                </c:pt>
                <c:pt idx="2">
                  <c:v>-1.1021040167592748E-2</c:v>
                </c:pt>
                <c:pt idx="3">
                  <c:v>-8.1046233192115999E-3</c:v>
                </c:pt>
                <c:pt idx="4">
                  <c:v>2.1448467966573837E-2</c:v>
                </c:pt>
                <c:pt idx="5">
                  <c:v>2.3634215071356322E-3</c:v>
                </c:pt>
                <c:pt idx="6">
                  <c:v>-4.3529518454701165E-3</c:v>
                </c:pt>
                <c:pt idx="7">
                  <c:v>1.3252573094088699E-2</c:v>
                </c:pt>
                <c:pt idx="8">
                  <c:v>4.7193132275607126E-3</c:v>
                </c:pt>
                <c:pt idx="9">
                  <c:v>-1.3420416927619727E-4</c:v>
                </c:pt>
                <c:pt idx="10">
                  <c:v>-5.5910900389139866E-3</c:v>
                </c:pt>
                <c:pt idx="11">
                  <c:v>-8.4512054087713603E-4</c:v>
                </c:pt>
                <c:pt idx="12">
                  <c:v>1.7377005466423699E-2</c:v>
                </c:pt>
                <c:pt idx="13">
                  <c:v>-2.4550061156735876E-2</c:v>
                </c:pt>
                <c:pt idx="14">
                  <c:v>4.4648454993282571E-2</c:v>
                </c:pt>
                <c:pt idx="15">
                  <c:v>2.250610880096026E-2</c:v>
                </c:pt>
                <c:pt idx="16">
                  <c:v>-1.2577561630052465E-4</c:v>
                </c:pt>
                <c:pt idx="17">
                  <c:v>4.3775420353054623E-2</c:v>
                </c:pt>
                <c:pt idx="18">
                  <c:v>1.389948981641417E-2</c:v>
                </c:pt>
                <c:pt idx="19">
                  <c:v>-1.687864019969092E-2</c:v>
                </c:pt>
                <c:pt idx="20">
                  <c:v>4.5097328013541278E-2</c:v>
                </c:pt>
                <c:pt idx="21">
                  <c:v>-2.4679932130186118E-3</c:v>
                </c:pt>
                <c:pt idx="22">
                  <c:v>-1.3463609786121817E-3</c:v>
                </c:pt>
                <c:pt idx="23">
                  <c:v>4.1104836541046947E-3</c:v>
                </c:pt>
                <c:pt idx="24">
                  <c:v>-2.4102838778789328E-3</c:v>
                </c:pt>
                <c:pt idx="25">
                  <c:v>7.9004618144345382E-3</c:v>
                </c:pt>
                <c:pt idx="26">
                  <c:v>1.2233592367469442E-2</c:v>
                </c:pt>
                <c:pt idx="27">
                  <c:v>4.0894220283532595E-3</c:v>
                </c:pt>
                <c:pt idx="28">
                  <c:v>-5.3576316921512823E-3</c:v>
                </c:pt>
                <c:pt idx="29">
                  <c:v>9.5934575764723175E-3</c:v>
                </c:pt>
                <c:pt idx="30">
                  <c:v>2.247059739855144E-2</c:v>
                </c:pt>
                <c:pt idx="31">
                  <c:v>-3.0851266425442857E-3</c:v>
                </c:pt>
                <c:pt idx="32">
                  <c:v>-5.7690838236417472E-3</c:v>
                </c:pt>
                <c:pt idx="33">
                  <c:v>-2.3171889838557022E-3</c:v>
                </c:pt>
                <c:pt idx="34">
                  <c:v>-2.2132949291290741E-2</c:v>
                </c:pt>
                <c:pt idx="35">
                  <c:v>5.3466814979607029E-2</c:v>
                </c:pt>
                <c:pt idx="36">
                  <c:v>-1.0312543995494885E-2</c:v>
                </c:pt>
                <c:pt idx="37">
                  <c:v>1.7248124044240629E-2</c:v>
                </c:pt>
                <c:pt idx="38">
                  <c:v>-3.0240525800587448E-2</c:v>
                </c:pt>
                <c:pt idx="39">
                  <c:v>1.7015753992573733E-2</c:v>
                </c:pt>
                <c:pt idx="40">
                  <c:v>-1.2867321257665433E-2</c:v>
                </c:pt>
                <c:pt idx="41">
                  <c:v>9.4082160298764872E-3</c:v>
                </c:pt>
                <c:pt idx="42">
                  <c:v>2.8103877623622212E-3</c:v>
                </c:pt>
                <c:pt idx="43">
                  <c:v>-3.9599015375834387E-3</c:v>
                </c:pt>
                <c:pt idx="44">
                  <c:v>-9.0759312320916816E-2</c:v>
                </c:pt>
                <c:pt idx="45">
                  <c:v>2.7101552036555562E-2</c:v>
                </c:pt>
                <c:pt idx="46">
                  <c:v>2.4545524277057081E-3</c:v>
                </c:pt>
                <c:pt idx="47">
                  <c:v>9.3350677174994182E-3</c:v>
                </c:pt>
                <c:pt idx="48">
                  <c:v>-1.7057084375710713E-2</c:v>
                </c:pt>
              </c:numCache>
            </c:numRef>
          </c:yVal>
        </c:ser>
        <c:axId val="104884096"/>
        <c:axId val="104885632"/>
      </c:scatterChart>
      <c:valAx>
        <c:axId val="104884096"/>
        <c:scaling>
          <c:orientation val="minMax"/>
        </c:scaling>
        <c:axPos val="b"/>
        <c:numFmt formatCode="0.00%" sourceLinked="1"/>
        <c:tickLblPos val="nextTo"/>
        <c:crossAx val="104885632"/>
        <c:crosses val="autoZero"/>
        <c:crossBetween val="midCat"/>
      </c:valAx>
      <c:valAx>
        <c:axId val="104885632"/>
        <c:scaling>
          <c:orientation val="minMax"/>
        </c:scaling>
        <c:axPos val="l"/>
        <c:majorGridlines/>
        <c:numFmt formatCode="0.00%" sourceLinked="1"/>
        <c:tickLblPos val="nextTo"/>
        <c:crossAx val="104884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tsla!$U$9:$U$57</c:f>
              <c:numCache>
                <c:formatCode>0.00%</c:formatCode>
                <c:ptCount val="49"/>
                <c:pt idx="0">
                  <c:v>5.1397410503994387E-3</c:v>
                </c:pt>
                <c:pt idx="1">
                  <c:v>1.0279482100798877E-2</c:v>
                </c:pt>
                <c:pt idx="2">
                  <c:v>1.5419223151198317E-2</c:v>
                </c:pt>
                <c:pt idx="3">
                  <c:v>2.0558964201597755E-2</c:v>
                </c:pt>
                <c:pt idx="4">
                  <c:v>2.5698705251997193E-2</c:v>
                </c:pt>
                <c:pt idx="5">
                  <c:v>2.9132994005885794E-2</c:v>
                </c:pt>
                <c:pt idx="6">
                  <c:v>3.4272735056285232E-2</c:v>
                </c:pt>
                <c:pt idx="7">
                  <c:v>3.941247610668467E-2</c:v>
                </c:pt>
                <c:pt idx="8">
                  <c:v>4.4552217157084108E-2</c:v>
                </c:pt>
                <c:pt idx="9">
                  <c:v>4.727768859679761E-2</c:v>
                </c:pt>
                <c:pt idx="10">
                  <c:v>5.0003160036511111E-2</c:v>
                </c:pt>
                <c:pt idx="11">
                  <c:v>5.2728631476224613E-2</c:v>
                </c:pt>
                <c:pt idx="12">
                  <c:v>5.8436091425099403E-2</c:v>
                </c:pt>
                <c:pt idx="13">
                  <c:v>6.4143551373974192E-2</c:v>
                </c:pt>
                <c:pt idx="14">
                  <c:v>6.9851011322848988E-2</c:v>
                </c:pt>
                <c:pt idx="15">
                  <c:v>7.5558471271723784E-2</c:v>
                </c:pt>
                <c:pt idx="16">
                  <c:v>8.1265931220598581E-2</c:v>
                </c:pt>
                <c:pt idx="17">
                  <c:v>8.6973391169473377E-2</c:v>
                </c:pt>
                <c:pt idx="18">
                  <c:v>9.2680851118348173E-2</c:v>
                </c:pt>
                <c:pt idx="19">
                  <c:v>9.8388311067222969E-2</c:v>
                </c:pt>
                <c:pt idx="20">
                  <c:v>0.10409577101609777</c:v>
                </c:pt>
                <c:pt idx="21">
                  <c:v>0.10682124245581127</c:v>
                </c:pt>
                <c:pt idx="22">
                  <c:v>0.10954671389552478</c:v>
                </c:pt>
                <c:pt idx="23">
                  <c:v>0.11525417384439958</c:v>
                </c:pt>
                <c:pt idx="24">
                  <c:v>0.11797964528411309</c:v>
                </c:pt>
                <c:pt idx="25">
                  <c:v>0.1207051167238266</c:v>
                </c:pt>
                <c:pt idx="26">
                  <c:v>0.12343058816354011</c:v>
                </c:pt>
                <c:pt idx="27">
                  <c:v>0.1261560596032536</c:v>
                </c:pt>
                <c:pt idx="28">
                  <c:v>0.13129580065365304</c:v>
                </c:pt>
                <c:pt idx="29">
                  <c:v>0.13643554170405248</c:v>
                </c:pt>
                <c:pt idx="30">
                  <c:v>0.14157528275445191</c:v>
                </c:pt>
                <c:pt idx="31">
                  <c:v>0.14671502380485135</c:v>
                </c:pt>
                <c:pt idx="32">
                  <c:v>0.14944049524456485</c:v>
                </c:pt>
                <c:pt idx="33">
                  <c:v>0.15216596668427834</c:v>
                </c:pt>
                <c:pt idx="34">
                  <c:v>0.15489143812399184</c:v>
                </c:pt>
                <c:pt idx="35">
                  <c:v>0.16059889807286662</c:v>
                </c:pt>
                <c:pt idx="36">
                  <c:v>0.1663063580217414</c:v>
                </c:pt>
                <c:pt idx="37">
                  <c:v>0.17201381797061618</c:v>
                </c:pt>
                <c:pt idx="38">
                  <c:v>0.17772127791949097</c:v>
                </c:pt>
                <c:pt idx="39">
                  <c:v>0.18342873786836575</c:v>
                </c:pt>
                <c:pt idx="40">
                  <c:v>0.18913619781724053</c:v>
                </c:pt>
                <c:pt idx="41">
                  <c:v>0.19484365776611531</c:v>
                </c:pt>
                <c:pt idx="42">
                  <c:v>0.19756912920582881</c:v>
                </c:pt>
                <c:pt idx="43">
                  <c:v>0.20270887025622825</c:v>
                </c:pt>
                <c:pt idx="44">
                  <c:v>0.20784861130662768</c:v>
                </c:pt>
                <c:pt idx="45">
                  <c:v>0.21298835235702712</c:v>
                </c:pt>
                <c:pt idx="46">
                  <c:v>0.21642264111091572</c:v>
                </c:pt>
                <c:pt idx="47">
                  <c:v>0.21985692986480432</c:v>
                </c:pt>
                <c:pt idx="48">
                  <c:v>0.22329121861869292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tsla!$W$9:$W$57</c:f>
              <c:numCache>
                <c:formatCode>0.00%</c:formatCode>
                <c:ptCount val="49"/>
                <c:pt idx="0">
                  <c:v>3.9288497684866794E-2</c:v>
                </c:pt>
                <c:pt idx="1">
                  <c:v>7.8813516769268913E-3</c:v>
                </c:pt>
                <c:pt idx="2">
                  <c:v>-3.1396884906658568E-3</c:v>
                </c:pt>
                <c:pt idx="3">
                  <c:v>-1.1244311809877457E-2</c:v>
                </c:pt>
                <c:pt idx="4">
                  <c:v>1.0204156156696381E-2</c:v>
                </c:pt>
                <c:pt idx="5">
                  <c:v>1.2567577663832014E-2</c:v>
                </c:pt>
                <c:pt idx="6">
                  <c:v>8.214625818361897E-3</c:v>
                </c:pt>
                <c:pt idx="7">
                  <c:v>2.1467198912450594E-2</c:v>
                </c:pt>
                <c:pt idx="8">
                  <c:v>2.6186512140011307E-2</c:v>
                </c:pt>
                <c:pt idx="9">
                  <c:v>2.6052307970735111E-2</c:v>
                </c:pt>
                <c:pt idx="10">
                  <c:v>2.0461217931821124E-2</c:v>
                </c:pt>
                <c:pt idx="11">
                  <c:v>1.9616097390943988E-2</c:v>
                </c:pt>
                <c:pt idx="12">
                  <c:v>3.6993102857367691E-2</c:v>
                </c:pt>
                <c:pt idx="13">
                  <c:v>1.2443041700631815E-2</c:v>
                </c:pt>
                <c:pt idx="14">
                  <c:v>5.709149669391439E-2</c:v>
                </c:pt>
                <c:pt idx="15">
                  <c:v>7.9597605494874657E-2</c:v>
                </c:pt>
                <c:pt idx="16">
                  <c:v>7.9471829878574138E-2</c:v>
                </c:pt>
                <c:pt idx="17">
                  <c:v>0.12324725023162876</c:v>
                </c:pt>
                <c:pt idx="18">
                  <c:v>0.13714674004804292</c:v>
                </c:pt>
                <c:pt idx="19">
                  <c:v>0.120268099848352</c:v>
                </c:pt>
                <c:pt idx="20">
                  <c:v>0.16536542786189329</c:v>
                </c:pt>
                <c:pt idx="21">
                  <c:v>0.16289743464887468</c:v>
                </c:pt>
                <c:pt idx="22">
                  <c:v>0.1615510736702625</c:v>
                </c:pt>
                <c:pt idx="23">
                  <c:v>0.16566155732436719</c:v>
                </c:pt>
                <c:pt idx="24">
                  <c:v>0.16325127344648827</c:v>
                </c:pt>
                <c:pt idx="25">
                  <c:v>0.17115173526092281</c:v>
                </c:pt>
                <c:pt idx="26">
                  <c:v>0.18338532762839224</c:v>
                </c:pt>
                <c:pt idx="27">
                  <c:v>0.18747474965674549</c:v>
                </c:pt>
                <c:pt idx="28">
                  <c:v>0.18211711796459421</c:v>
                </c:pt>
                <c:pt idx="29">
                  <c:v>0.19171057554106652</c:v>
                </c:pt>
                <c:pt idx="30">
                  <c:v>0.21418117293961797</c:v>
                </c:pt>
                <c:pt idx="31">
                  <c:v>0.21109604629707368</c:v>
                </c:pt>
                <c:pt idx="32">
                  <c:v>0.20532696247343193</c:v>
                </c:pt>
                <c:pt idx="33">
                  <c:v>0.20300977348957625</c:v>
                </c:pt>
                <c:pt idx="34">
                  <c:v>0.18087682419828549</c:v>
                </c:pt>
                <c:pt idx="35">
                  <c:v>0.23434363917789253</c:v>
                </c:pt>
                <c:pt idx="36">
                  <c:v>0.22403109518239764</c:v>
                </c:pt>
                <c:pt idx="37">
                  <c:v>0.24127921922663825</c:v>
                </c:pt>
                <c:pt idx="38">
                  <c:v>0.21103869342605081</c:v>
                </c:pt>
                <c:pt idx="39">
                  <c:v>0.22805444741862455</c:v>
                </c:pt>
                <c:pt idx="40">
                  <c:v>0.21518712616095911</c:v>
                </c:pt>
                <c:pt idx="41">
                  <c:v>0.2245953421908356</c:v>
                </c:pt>
                <c:pt idx="42">
                  <c:v>0.22740572995319783</c:v>
                </c:pt>
                <c:pt idx="43">
                  <c:v>0.22344582841561439</c:v>
                </c:pt>
                <c:pt idx="44">
                  <c:v>0.13268651609469756</c:v>
                </c:pt>
                <c:pt idx="45">
                  <c:v>0.15978806813125312</c:v>
                </c:pt>
                <c:pt idx="46">
                  <c:v>0.16224262055895883</c:v>
                </c:pt>
                <c:pt idx="47">
                  <c:v>0.17157768827645825</c:v>
                </c:pt>
                <c:pt idx="48">
                  <c:v>0.15452060390074754</c:v>
                </c:pt>
              </c:numCache>
            </c:numRef>
          </c:val>
        </c:ser>
        <c:marker val="1"/>
        <c:axId val="104906112"/>
        <c:axId val="104916096"/>
      </c:lineChart>
      <c:catAx>
        <c:axId val="104906112"/>
        <c:scaling>
          <c:orientation val="minMax"/>
        </c:scaling>
        <c:axPos val="b"/>
        <c:tickLblPos val="nextTo"/>
        <c:crossAx val="104916096"/>
        <c:crosses val="autoZero"/>
        <c:auto val="1"/>
        <c:lblAlgn val="ctr"/>
        <c:lblOffset val="100"/>
      </c:catAx>
      <c:valAx>
        <c:axId val="104916096"/>
        <c:scaling>
          <c:orientation val="minMax"/>
        </c:scaling>
        <c:axPos val="l"/>
        <c:majorGridlines/>
        <c:numFmt formatCode="0.00%" sourceLinked="1"/>
        <c:tickLblPos val="nextTo"/>
        <c:crossAx val="104906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tsla!$F$8:$F$57</c:f>
              <c:numCache>
                <c:formatCode>General</c:formatCode>
                <c:ptCount val="50"/>
                <c:pt idx="0">
                  <c:v>0.76033674512157534</c:v>
                </c:pt>
                <c:pt idx="1">
                  <c:v>0.75671769029325509</c:v>
                </c:pt>
                <c:pt idx="2">
                  <c:v>0.75428861601792219</c:v>
                </c:pt>
                <c:pt idx="3">
                  <c:v>0.75310088836261213</c:v>
                </c:pt>
                <c:pt idx="4">
                  <c:v>0.75101650743185877</c:v>
                </c:pt>
                <c:pt idx="5">
                  <c:v>0.74869106644966743</c:v>
                </c:pt>
                <c:pt idx="6">
                  <c:v>0.74782099736681307</c:v>
                </c:pt>
                <c:pt idx="7">
                  <c:v>0.74687072512665764</c:v>
                </c:pt>
                <c:pt idx="8">
                  <c:v>0.74620792263008673</c:v>
                </c:pt>
                <c:pt idx="9">
                  <c:v>0.74924618043727831</c:v>
                </c:pt>
                <c:pt idx="10">
                  <c:v>0.75339241332201468</c:v>
                </c:pt>
                <c:pt idx="11">
                  <c:v>0.75769995368042364</c:v>
                </c:pt>
                <c:pt idx="12">
                  <c:v>0.76082472275841184</c:v>
                </c:pt>
                <c:pt idx="13">
                  <c:v>0.76500745258551539</c:v>
                </c:pt>
                <c:pt idx="14">
                  <c:v>0.76788440291903448</c:v>
                </c:pt>
                <c:pt idx="15">
                  <c:v>0.77196214771438998</c:v>
                </c:pt>
                <c:pt idx="16">
                  <c:v>0.77884294779945951</c:v>
                </c:pt>
                <c:pt idx="17">
                  <c:v>0.78749858067446332</c:v>
                </c:pt>
                <c:pt idx="18">
                  <c:v>0.79988681442070808</c:v>
                </c:pt>
                <c:pt idx="19">
                  <c:v>0.81532051524671012</c:v>
                </c:pt>
                <c:pt idx="20">
                  <c:v>0.83004860852027884</c:v>
                </c:pt>
                <c:pt idx="21">
                  <c:v>0.84710259335557392</c:v>
                </c:pt>
                <c:pt idx="22">
                  <c:v>0.86166577451918636</c:v>
                </c:pt>
                <c:pt idx="23">
                  <c:v>0.87458794501487824</c:v>
                </c:pt>
                <c:pt idx="24">
                  <c:v>0.88589884309198486</c:v>
                </c:pt>
                <c:pt idx="25">
                  <c:v>0.89372495904232008</c:v>
                </c:pt>
                <c:pt idx="26">
                  <c:v>0.89952752229918109</c:v>
                </c:pt>
                <c:pt idx="27">
                  <c:v>0.90271447135305394</c:v>
                </c:pt>
                <c:pt idx="28">
                  <c:v>0.90083330179276577</c:v>
                </c:pt>
                <c:pt idx="29">
                  <c:v>0.89730661576920223</c:v>
                </c:pt>
                <c:pt idx="30">
                  <c:v>0.89361231415847076</c:v>
                </c:pt>
                <c:pt idx="31">
                  <c:v>0.89199878884220885</c:v>
                </c:pt>
                <c:pt idx="32">
                  <c:v>0.89244260968457612</c:v>
                </c:pt>
                <c:pt idx="33">
                  <c:v>0.89564307612451133</c:v>
                </c:pt>
                <c:pt idx="34">
                  <c:v>0.90084141222440295</c:v>
                </c:pt>
                <c:pt idx="35">
                  <c:v>0.90823677413889736</c:v>
                </c:pt>
                <c:pt idx="36">
                  <c:v>0.92078541419974369</c:v>
                </c:pt>
                <c:pt idx="37">
                  <c:v>0.93444743629255944</c:v>
                </c:pt>
                <c:pt idx="38">
                  <c:v>0.9493224184946677</c:v>
                </c:pt>
                <c:pt idx="39">
                  <c:v>0.96238516980540367</c:v>
                </c:pt>
                <c:pt idx="40">
                  <c:v>0.97345861246735543</c:v>
                </c:pt>
                <c:pt idx="41">
                  <c:v>0.98017450044246879</c:v>
                </c:pt>
                <c:pt idx="42">
                  <c:v>0.98223409949877516</c:v>
                </c:pt>
                <c:pt idx="43">
                  <c:v>0.98020288695319902</c:v>
                </c:pt>
                <c:pt idx="44">
                  <c:v>0.97862225394302138</c:v>
                </c:pt>
                <c:pt idx="45">
                  <c:v>0.96875501269733133</c:v>
                </c:pt>
                <c:pt idx="46">
                  <c:v>0.95720080167110932</c:v>
                </c:pt>
                <c:pt idx="47">
                  <c:v>0.94293365126225337</c:v>
                </c:pt>
                <c:pt idx="48">
                  <c:v>0.93007996885594257</c:v>
                </c:pt>
                <c:pt idx="49">
                  <c:v>0.91739660551401203</c:v>
                </c:pt>
              </c:numCache>
            </c:numRef>
          </c:val>
        </c:ser>
        <c:marker val="1"/>
        <c:axId val="105011456"/>
        <c:axId val="10502144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tsla!$G$8:$G$57</c:f>
              <c:numCache>
                <c:formatCode>General</c:formatCode>
                <c:ptCount val="50"/>
                <c:pt idx="0">
                  <c:v>0.1394704842068773</c:v>
                </c:pt>
                <c:pt idx="1">
                  <c:v>0.13749191879447561</c:v>
                </c:pt>
                <c:pt idx="2">
                  <c:v>0.13497257516440003</c:v>
                </c:pt>
                <c:pt idx="3">
                  <c:v>0.1293340119418068</c:v>
                </c:pt>
                <c:pt idx="4">
                  <c:v>0.13163543868323646</c:v>
                </c:pt>
                <c:pt idx="5">
                  <c:v>0.1294155494194493</c:v>
                </c:pt>
                <c:pt idx="6">
                  <c:v>0.12418438341610885</c:v>
                </c:pt>
                <c:pt idx="7">
                  <c:v>0.10773857401687854</c:v>
                </c:pt>
                <c:pt idx="8">
                  <c:v>9.6749101733624096E-2</c:v>
                </c:pt>
                <c:pt idx="9">
                  <c:v>8.9927326216842865E-2</c:v>
                </c:pt>
                <c:pt idx="10">
                  <c:v>8.2729008113510971E-2</c:v>
                </c:pt>
                <c:pt idx="11">
                  <c:v>8.8365153261441079E-2</c:v>
                </c:pt>
                <c:pt idx="12">
                  <c:v>9.4413241608990756E-2</c:v>
                </c:pt>
                <c:pt idx="13">
                  <c:v>0.10453085289168844</c:v>
                </c:pt>
                <c:pt idx="14">
                  <c:v>0.12160952079176664</c:v>
                </c:pt>
                <c:pt idx="15">
                  <c:v>0.15419394738501671</c:v>
                </c:pt>
                <c:pt idx="16">
                  <c:v>0.17716323861057817</c:v>
                </c:pt>
                <c:pt idx="17">
                  <c:v>0.1856221473973198</c:v>
                </c:pt>
                <c:pt idx="18">
                  <c:v>0.20180670800993999</c:v>
                </c:pt>
                <c:pt idx="19">
                  <c:v>0.2058173266462929</c:v>
                </c:pt>
                <c:pt idx="20">
                  <c:v>0.19273921819196882</c:v>
                </c:pt>
                <c:pt idx="21">
                  <c:v>0.18206835142633518</c:v>
                </c:pt>
                <c:pt idx="22">
                  <c:v>0.18451931190493598</c:v>
                </c:pt>
                <c:pt idx="23">
                  <c:v>0.18401596548304811</c:v>
                </c:pt>
                <c:pt idx="24">
                  <c:v>0.16930720419886086</c:v>
                </c:pt>
                <c:pt idx="25">
                  <c:v>0.15578426672949794</c:v>
                </c:pt>
                <c:pt idx="26">
                  <c:v>0.1475560422656238</c:v>
                </c:pt>
                <c:pt idx="27">
                  <c:v>0.13551209598324912</c:v>
                </c:pt>
                <c:pt idx="28">
                  <c:v>0.12433594833599704</c:v>
                </c:pt>
                <c:pt idx="29">
                  <c:v>0.11200618562843437</c:v>
                </c:pt>
                <c:pt idx="30">
                  <c:v>0.10371383382449267</c:v>
                </c:pt>
                <c:pt idx="31">
                  <c:v>9.687116614262152E-2</c:v>
                </c:pt>
                <c:pt idx="32">
                  <c:v>8.8850799376794465E-2</c:v>
                </c:pt>
                <c:pt idx="33">
                  <c:v>8.4931874131669388E-2</c:v>
                </c:pt>
                <c:pt idx="34">
                  <c:v>8.5523625363243164E-2</c:v>
                </c:pt>
                <c:pt idx="35">
                  <c:v>9.4513640069006047E-2</c:v>
                </c:pt>
                <c:pt idx="36">
                  <c:v>0.11793723916228607</c:v>
                </c:pt>
                <c:pt idx="37">
                  <c:v>0.14001629201985064</c:v>
                </c:pt>
                <c:pt idx="38">
                  <c:v>0.16712455328488673</c:v>
                </c:pt>
                <c:pt idx="39">
                  <c:v>0.20177188773479021</c:v>
                </c:pt>
                <c:pt idx="40">
                  <c:v>0.21717724796794671</c:v>
                </c:pt>
                <c:pt idx="41">
                  <c:v>0.2076284645690159</c:v>
                </c:pt>
                <c:pt idx="42">
                  <c:v>0.18314836029389858</c:v>
                </c:pt>
                <c:pt idx="43">
                  <c:v>0.15925923346646284</c:v>
                </c:pt>
                <c:pt idx="44">
                  <c:v>0.12879033203453705</c:v>
                </c:pt>
                <c:pt idx="45">
                  <c:v>0.13914917044563366</c:v>
                </c:pt>
                <c:pt idx="46">
                  <c:v>0.16984130853046445</c:v>
                </c:pt>
                <c:pt idx="47">
                  <c:v>0.19265207078110777</c:v>
                </c:pt>
                <c:pt idx="48">
                  <c:v>0.19993782646426034</c:v>
                </c:pt>
                <c:pt idx="49">
                  <c:v>0.19857664387486207</c:v>
                </c:pt>
              </c:numCache>
            </c:numRef>
          </c:val>
        </c:ser>
        <c:marker val="1"/>
        <c:axId val="105024512"/>
        <c:axId val="105022976"/>
      </c:lineChart>
      <c:catAx>
        <c:axId val="105011456"/>
        <c:scaling>
          <c:orientation val="minMax"/>
        </c:scaling>
        <c:axPos val="b"/>
        <c:tickLblPos val="nextTo"/>
        <c:crossAx val="105021440"/>
        <c:crosses val="autoZero"/>
        <c:auto val="1"/>
        <c:lblAlgn val="ctr"/>
        <c:lblOffset val="100"/>
      </c:catAx>
      <c:valAx>
        <c:axId val="105021440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5011456"/>
        <c:crosses val="autoZero"/>
        <c:crossBetween val="between"/>
      </c:valAx>
      <c:valAx>
        <c:axId val="105022976"/>
        <c:scaling>
          <c:orientation val="minMax"/>
        </c:scaling>
        <c:axPos val="r"/>
        <c:numFmt formatCode="General" sourceLinked="1"/>
        <c:tickLblPos val="nextTo"/>
        <c:crossAx val="105024512"/>
        <c:crosses val="max"/>
        <c:crossBetween val="between"/>
      </c:valAx>
      <c:catAx>
        <c:axId val="105024512"/>
        <c:scaling>
          <c:orientation val="minMax"/>
        </c:scaling>
        <c:delete val="1"/>
        <c:axPos val="b"/>
        <c:tickLblPos val="none"/>
        <c:crossAx val="1050229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tsla!$F$8:$F$57</c:f>
              <c:numCache>
                <c:formatCode>General</c:formatCode>
                <c:ptCount val="50"/>
                <c:pt idx="0">
                  <c:v>0.76033674512157534</c:v>
                </c:pt>
                <c:pt idx="1">
                  <c:v>0.75671769029325509</c:v>
                </c:pt>
                <c:pt idx="2">
                  <c:v>0.75428861601792219</c:v>
                </c:pt>
                <c:pt idx="3">
                  <c:v>0.75310088836261213</c:v>
                </c:pt>
                <c:pt idx="4">
                  <c:v>0.75101650743185877</c:v>
                </c:pt>
                <c:pt idx="5">
                  <c:v>0.74869106644966743</c:v>
                </c:pt>
                <c:pt idx="6">
                  <c:v>0.74782099736681307</c:v>
                </c:pt>
                <c:pt idx="7">
                  <c:v>0.74687072512665764</c:v>
                </c:pt>
                <c:pt idx="8">
                  <c:v>0.74620792263008673</c:v>
                </c:pt>
                <c:pt idx="9">
                  <c:v>0.74924618043727831</c:v>
                </c:pt>
                <c:pt idx="10">
                  <c:v>0.75339241332201468</c:v>
                </c:pt>
                <c:pt idx="11">
                  <c:v>0.75769995368042364</c:v>
                </c:pt>
                <c:pt idx="12">
                  <c:v>0.76082472275841184</c:v>
                </c:pt>
                <c:pt idx="13">
                  <c:v>0.76500745258551539</c:v>
                </c:pt>
                <c:pt idx="14">
                  <c:v>0.76788440291903448</c:v>
                </c:pt>
                <c:pt idx="15">
                  <c:v>0.77196214771438998</c:v>
                </c:pt>
                <c:pt idx="16">
                  <c:v>0.77884294779945951</c:v>
                </c:pt>
                <c:pt idx="17">
                  <c:v>0.78749858067446332</c:v>
                </c:pt>
                <c:pt idx="18">
                  <c:v>0.79988681442070808</c:v>
                </c:pt>
                <c:pt idx="19">
                  <c:v>0.81532051524671012</c:v>
                </c:pt>
                <c:pt idx="20">
                  <c:v>0.83004860852027884</c:v>
                </c:pt>
                <c:pt idx="21">
                  <c:v>0.84710259335557392</c:v>
                </c:pt>
                <c:pt idx="22">
                  <c:v>0.86166577451918636</c:v>
                </c:pt>
                <c:pt idx="23">
                  <c:v>0.87458794501487824</c:v>
                </c:pt>
                <c:pt idx="24">
                  <c:v>0.88589884309198486</c:v>
                </c:pt>
                <c:pt idx="25">
                  <c:v>0.89372495904232008</c:v>
                </c:pt>
                <c:pt idx="26">
                  <c:v>0.89952752229918109</c:v>
                </c:pt>
                <c:pt idx="27">
                  <c:v>0.90271447135305394</c:v>
                </c:pt>
                <c:pt idx="28">
                  <c:v>0.90083330179276577</c:v>
                </c:pt>
                <c:pt idx="29">
                  <c:v>0.89730661576920223</c:v>
                </c:pt>
                <c:pt idx="30">
                  <c:v>0.89361231415847076</c:v>
                </c:pt>
                <c:pt idx="31">
                  <c:v>0.89199878884220885</c:v>
                </c:pt>
                <c:pt idx="32">
                  <c:v>0.89244260968457612</c:v>
                </c:pt>
                <c:pt idx="33">
                  <c:v>0.89564307612451133</c:v>
                </c:pt>
                <c:pt idx="34">
                  <c:v>0.90084141222440295</c:v>
                </c:pt>
                <c:pt idx="35">
                  <c:v>0.90823677413889736</c:v>
                </c:pt>
                <c:pt idx="36">
                  <c:v>0.92078541419974369</c:v>
                </c:pt>
                <c:pt idx="37">
                  <c:v>0.93444743629255944</c:v>
                </c:pt>
                <c:pt idx="38">
                  <c:v>0.9493224184946677</c:v>
                </c:pt>
                <c:pt idx="39">
                  <c:v>0.96238516980540367</c:v>
                </c:pt>
                <c:pt idx="40">
                  <c:v>0.97345861246735543</c:v>
                </c:pt>
                <c:pt idx="41">
                  <c:v>0.98017450044246879</c:v>
                </c:pt>
                <c:pt idx="42">
                  <c:v>0.98223409949877516</c:v>
                </c:pt>
                <c:pt idx="43">
                  <c:v>0.98020288695319902</c:v>
                </c:pt>
                <c:pt idx="44">
                  <c:v>0.97862225394302138</c:v>
                </c:pt>
                <c:pt idx="45">
                  <c:v>0.96875501269733133</c:v>
                </c:pt>
                <c:pt idx="46">
                  <c:v>0.95720080167110932</c:v>
                </c:pt>
                <c:pt idx="47">
                  <c:v>0.94293365126225337</c:v>
                </c:pt>
                <c:pt idx="48">
                  <c:v>0.93007996885594257</c:v>
                </c:pt>
                <c:pt idx="49">
                  <c:v>0.91739660551401203</c:v>
                </c:pt>
              </c:numCache>
            </c:numRef>
          </c:val>
        </c:ser>
        <c:marker val="1"/>
        <c:axId val="105054208"/>
        <c:axId val="105055744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tsla!$B$8:$B$57</c:f>
              <c:numCache>
                <c:formatCode>General</c:formatCode>
                <c:ptCount val="50"/>
                <c:pt idx="0">
                  <c:v>218.13</c:v>
                </c:pt>
                <c:pt idx="1">
                  <c:v>226.7</c:v>
                </c:pt>
                <c:pt idx="2">
                  <c:v>219.58</c:v>
                </c:pt>
                <c:pt idx="3">
                  <c:v>217.16</c:v>
                </c:pt>
                <c:pt idx="4">
                  <c:v>215.4</c:v>
                </c:pt>
                <c:pt idx="5">
                  <c:v>220.02</c:v>
                </c:pt>
                <c:pt idx="6">
                  <c:v>220.54</c:v>
                </c:pt>
                <c:pt idx="7">
                  <c:v>219.58</c:v>
                </c:pt>
                <c:pt idx="8">
                  <c:v>222.49</c:v>
                </c:pt>
                <c:pt idx="9">
                  <c:v>223.54</c:v>
                </c:pt>
                <c:pt idx="10">
                  <c:v>223.57</c:v>
                </c:pt>
                <c:pt idx="11">
                  <c:v>224.82</c:v>
                </c:pt>
                <c:pt idx="12">
                  <c:v>225.01</c:v>
                </c:pt>
                <c:pt idx="13">
                  <c:v>228.92</c:v>
                </c:pt>
                <c:pt idx="14">
                  <c:v>223.3</c:v>
                </c:pt>
                <c:pt idx="15">
                  <c:v>233.27</c:v>
                </c:pt>
                <c:pt idx="16">
                  <c:v>238.52</c:v>
                </c:pt>
                <c:pt idx="17">
                  <c:v>238.49</c:v>
                </c:pt>
                <c:pt idx="18">
                  <c:v>248.93</c:v>
                </c:pt>
                <c:pt idx="19">
                  <c:v>252.39</c:v>
                </c:pt>
                <c:pt idx="20">
                  <c:v>248.13</c:v>
                </c:pt>
                <c:pt idx="21">
                  <c:v>259.32</c:v>
                </c:pt>
                <c:pt idx="22">
                  <c:v>259.95999999999998</c:v>
                </c:pt>
                <c:pt idx="23">
                  <c:v>260.31</c:v>
                </c:pt>
                <c:pt idx="24">
                  <c:v>261.38</c:v>
                </c:pt>
                <c:pt idx="25">
                  <c:v>262.01</c:v>
                </c:pt>
                <c:pt idx="26">
                  <c:v>259.94</c:v>
                </c:pt>
                <c:pt idx="27">
                  <c:v>256.76</c:v>
                </c:pt>
                <c:pt idx="28">
                  <c:v>255.71</c:v>
                </c:pt>
                <c:pt idx="29">
                  <c:v>254.34</c:v>
                </c:pt>
                <c:pt idx="30">
                  <c:v>256.77999999999997</c:v>
                </c:pt>
                <c:pt idx="31">
                  <c:v>262.55</c:v>
                </c:pt>
                <c:pt idx="32">
                  <c:v>261.74</c:v>
                </c:pt>
                <c:pt idx="33">
                  <c:v>263.25</c:v>
                </c:pt>
                <c:pt idx="34">
                  <c:v>263.86</c:v>
                </c:pt>
                <c:pt idx="35">
                  <c:v>269.7</c:v>
                </c:pt>
                <c:pt idx="36">
                  <c:v>284.12</c:v>
                </c:pt>
                <c:pt idx="37">
                  <c:v>281.19</c:v>
                </c:pt>
                <c:pt idx="38">
                  <c:v>286.04000000000002</c:v>
                </c:pt>
                <c:pt idx="39">
                  <c:v>277.39</c:v>
                </c:pt>
                <c:pt idx="40">
                  <c:v>282.11</c:v>
                </c:pt>
                <c:pt idx="41">
                  <c:v>278.48</c:v>
                </c:pt>
                <c:pt idx="42">
                  <c:v>281.10000000000002</c:v>
                </c:pt>
                <c:pt idx="43">
                  <c:v>280.31</c:v>
                </c:pt>
                <c:pt idx="44">
                  <c:v>279.2</c:v>
                </c:pt>
                <c:pt idx="45">
                  <c:v>253.86</c:v>
                </c:pt>
                <c:pt idx="46">
                  <c:v>260.74</c:v>
                </c:pt>
                <c:pt idx="47">
                  <c:v>261.38</c:v>
                </c:pt>
                <c:pt idx="48">
                  <c:v>263.82</c:v>
                </c:pt>
                <c:pt idx="49">
                  <c:v>259.32</c:v>
                </c:pt>
              </c:numCache>
            </c:numRef>
          </c:val>
        </c:ser>
        <c:marker val="1"/>
        <c:axId val="105059072"/>
        <c:axId val="105057280"/>
      </c:lineChart>
      <c:catAx>
        <c:axId val="105054208"/>
        <c:scaling>
          <c:orientation val="minMax"/>
        </c:scaling>
        <c:axPos val="b"/>
        <c:tickLblPos val="nextTo"/>
        <c:crossAx val="105055744"/>
        <c:crosses val="autoZero"/>
        <c:auto val="1"/>
        <c:lblAlgn val="ctr"/>
        <c:lblOffset val="100"/>
      </c:catAx>
      <c:valAx>
        <c:axId val="105055744"/>
        <c:scaling>
          <c:orientation val="minMax"/>
          <c:max val="1.02"/>
          <c:min val="0.75000000000001465"/>
        </c:scaling>
        <c:axPos val="l"/>
        <c:majorGridlines/>
        <c:numFmt formatCode="General" sourceLinked="1"/>
        <c:tickLblPos val="nextTo"/>
        <c:crossAx val="105054208"/>
        <c:crosses val="autoZero"/>
        <c:crossBetween val="between"/>
      </c:valAx>
      <c:valAx>
        <c:axId val="105057280"/>
        <c:scaling>
          <c:orientation val="minMax"/>
          <c:min val="200"/>
        </c:scaling>
        <c:axPos val="r"/>
        <c:numFmt formatCode="General" sourceLinked="1"/>
        <c:tickLblPos val="nextTo"/>
        <c:crossAx val="105059072"/>
        <c:crosses val="max"/>
        <c:crossBetween val="between"/>
      </c:valAx>
      <c:catAx>
        <c:axId val="105059072"/>
        <c:scaling>
          <c:orientation val="minMax"/>
        </c:scaling>
        <c:delete val="1"/>
        <c:axPos val="b"/>
        <c:tickLblPos val="none"/>
        <c:crossAx val="1050572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low!$O$8:$O$57</c:f>
              <c:numCache>
                <c:formatCode>General</c:formatCode>
                <c:ptCount val="50"/>
                <c:pt idx="0">
                  <c:v>8.6206896551724144E-2</c:v>
                </c:pt>
                <c:pt idx="1">
                  <c:v>0.10344827586206896</c:v>
                </c:pt>
                <c:pt idx="2">
                  <c:v>8.6206896551724144E-2</c:v>
                </c:pt>
                <c:pt idx="3">
                  <c:v>0.10344827586206896</c:v>
                </c:pt>
                <c:pt idx="4">
                  <c:v>0.1206896551724138</c:v>
                </c:pt>
                <c:pt idx="5">
                  <c:v>0.13793103448275862</c:v>
                </c:pt>
                <c:pt idx="6">
                  <c:v>0.15517241379310345</c:v>
                </c:pt>
                <c:pt idx="7">
                  <c:v>0.13793103448275862</c:v>
                </c:pt>
                <c:pt idx="8">
                  <c:v>0.1206896551724138</c:v>
                </c:pt>
                <c:pt idx="9">
                  <c:v>0.10344827586206896</c:v>
                </c:pt>
                <c:pt idx="10">
                  <c:v>8.6206896551724144E-2</c:v>
                </c:pt>
                <c:pt idx="11">
                  <c:v>6.8965517241379309E-2</c:v>
                </c:pt>
                <c:pt idx="12">
                  <c:v>5.1724137931034482E-2</c:v>
                </c:pt>
                <c:pt idx="13">
                  <c:v>3.4482758620689655E-2</c:v>
                </c:pt>
                <c:pt idx="14">
                  <c:v>1.7241379310344827E-2</c:v>
                </c:pt>
                <c:pt idx="15">
                  <c:v>0</c:v>
                </c:pt>
                <c:pt idx="16">
                  <c:v>1.7241379310344827E-2</c:v>
                </c:pt>
                <c:pt idx="17">
                  <c:v>3.4482758620689655E-2</c:v>
                </c:pt>
                <c:pt idx="18">
                  <c:v>5.1724137931034482E-2</c:v>
                </c:pt>
                <c:pt idx="19">
                  <c:v>6.8965517241379309E-2</c:v>
                </c:pt>
                <c:pt idx="20">
                  <c:v>5.1724137931034482E-2</c:v>
                </c:pt>
                <c:pt idx="21">
                  <c:v>6.8965517241379309E-2</c:v>
                </c:pt>
                <c:pt idx="22">
                  <c:v>8.6206896551724144E-2</c:v>
                </c:pt>
                <c:pt idx="23">
                  <c:v>6.8965517241379309E-2</c:v>
                </c:pt>
                <c:pt idx="24">
                  <c:v>5.1724137931034482E-2</c:v>
                </c:pt>
                <c:pt idx="25">
                  <c:v>3.4482758620689655E-2</c:v>
                </c:pt>
                <c:pt idx="26">
                  <c:v>5.1724137931034482E-2</c:v>
                </c:pt>
                <c:pt idx="27">
                  <c:v>6.8965517241379309E-2</c:v>
                </c:pt>
                <c:pt idx="28">
                  <c:v>8.6206896551724144E-2</c:v>
                </c:pt>
                <c:pt idx="29">
                  <c:v>0.10344827586206896</c:v>
                </c:pt>
                <c:pt idx="30">
                  <c:v>0.1206896551724138</c:v>
                </c:pt>
                <c:pt idx="31">
                  <c:v>0.13793103448275862</c:v>
                </c:pt>
                <c:pt idx="32">
                  <c:v>0.15517241379310345</c:v>
                </c:pt>
                <c:pt idx="33">
                  <c:v>0.17241379310344829</c:v>
                </c:pt>
                <c:pt idx="34">
                  <c:v>0.15517241379310345</c:v>
                </c:pt>
                <c:pt idx="35">
                  <c:v>0.13793103448275862</c:v>
                </c:pt>
                <c:pt idx="36">
                  <c:v>0.1206896551724138</c:v>
                </c:pt>
                <c:pt idx="37">
                  <c:v>0.10344827586206896</c:v>
                </c:pt>
                <c:pt idx="38">
                  <c:v>8.6206896551724144E-2</c:v>
                </c:pt>
                <c:pt idx="39">
                  <c:v>6.8965517241379309E-2</c:v>
                </c:pt>
                <c:pt idx="40">
                  <c:v>8.6206896551724144E-2</c:v>
                </c:pt>
                <c:pt idx="41">
                  <c:v>0.10344827586206896</c:v>
                </c:pt>
                <c:pt idx="42">
                  <c:v>0.1206896551724138</c:v>
                </c:pt>
                <c:pt idx="43">
                  <c:v>0.10344827586206896</c:v>
                </c:pt>
                <c:pt idx="44">
                  <c:v>8.6206896551724144E-2</c:v>
                </c:pt>
                <c:pt idx="45">
                  <c:v>0.10344827586206896</c:v>
                </c:pt>
                <c:pt idx="46">
                  <c:v>8.6206896551724144E-2</c:v>
                </c:pt>
                <c:pt idx="47">
                  <c:v>6.8965517241379309E-2</c:v>
                </c:pt>
                <c:pt idx="48">
                  <c:v>5.1724137931034482E-2</c:v>
                </c:pt>
                <c:pt idx="49">
                  <c:v>3.4482758620689655E-2</c:v>
                </c:pt>
              </c:numCache>
            </c:numRef>
          </c:xVal>
          <c:yVal>
            <c:numRef>
              <c:f>low!$N$8:$N$57</c:f>
              <c:numCache>
                <c:formatCode>General</c:formatCode>
                <c:ptCount val="50"/>
                <c:pt idx="0">
                  <c:v>0.86206896551724133</c:v>
                </c:pt>
                <c:pt idx="1">
                  <c:v>0.8571428571428571</c:v>
                </c:pt>
                <c:pt idx="2">
                  <c:v>0.85221674876847286</c:v>
                </c:pt>
                <c:pt idx="3">
                  <c:v>0.84729064039408863</c:v>
                </c:pt>
                <c:pt idx="4">
                  <c:v>0.8423645320197044</c:v>
                </c:pt>
                <c:pt idx="5">
                  <c:v>0.83743842364532017</c:v>
                </c:pt>
                <c:pt idx="6">
                  <c:v>0.8423645320197044</c:v>
                </c:pt>
                <c:pt idx="7">
                  <c:v>0.84729064039408863</c:v>
                </c:pt>
                <c:pt idx="8">
                  <c:v>0.85221674876847286</c:v>
                </c:pt>
                <c:pt idx="9">
                  <c:v>0.8571428571428571</c:v>
                </c:pt>
                <c:pt idx="10">
                  <c:v>0.86206896551724133</c:v>
                </c:pt>
                <c:pt idx="11">
                  <c:v>0.86699507389162567</c:v>
                </c:pt>
                <c:pt idx="12">
                  <c:v>0.8719211822660099</c:v>
                </c:pt>
                <c:pt idx="13">
                  <c:v>0.87684729064039413</c:v>
                </c:pt>
                <c:pt idx="14">
                  <c:v>0.88177339901477836</c:v>
                </c:pt>
                <c:pt idx="15">
                  <c:v>0.88669950738916259</c:v>
                </c:pt>
                <c:pt idx="16">
                  <c:v>0.88177339901477836</c:v>
                </c:pt>
                <c:pt idx="17">
                  <c:v>0.87684729064039413</c:v>
                </c:pt>
                <c:pt idx="18">
                  <c:v>0.88177339901477836</c:v>
                </c:pt>
                <c:pt idx="19">
                  <c:v>0.87684729064039413</c:v>
                </c:pt>
                <c:pt idx="20">
                  <c:v>0.88177339901477836</c:v>
                </c:pt>
                <c:pt idx="21">
                  <c:v>0.88669950738916259</c:v>
                </c:pt>
                <c:pt idx="22">
                  <c:v>0.89162561576354682</c:v>
                </c:pt>
                <c:pt idx="23">
                  <c:v>0.89655172413793105</c:v>
                </c:pt>
                <c:pt idx="24">
                  <c:v>0.90147783251231528</c:v>
                </c:pt>
                <c:pt idx="25">
                  <c:v>0.90640394088669951</c:v>
                </c:pt>
                <c:pt idx="26">
                  <c:v>0.91133004926108374</c:v>
                </c:pt>
                <c:pt idx="27">
                  <c:v>0.91625615763546797</c:v>
                </c:pt>
                <c:pt idx="28">
                  <c:v>0.9211822660098522</c:v>
                </c:pt>
                <c:pt idx="29">
                  <c:v>0.92610837438423643</c:v>
                </c:pt>
                <c:pt idx="30">
                  <c:v>0.93103448275862066</c:v>
                </c:pt>
                <c:pt idx="31">
                  <c:v>0.93596059113300489</c:v>
                </c:pt>
                <c:pt idx="32">
                  <c:v>0.94088669950738912</c:v>
                </c:pt>
                <c:pt idx="33">
                  <c:v>0.94581280788177335</c:v>
                </c:pt>
                <c:pt idx="34">
                  <c:v>0.95073891625615758</c:v>
                </c:pt>
                <c:pt idx="35">
                  <c:v>0.95566502463054193</c:v>
                </c:pt>
                <c:pt idx="36">
                  <c:v>0.96059113300492616</c:v>
                </c:pt>
                <c:pt idx="37">
                  <c:v>0.96551724137931039</c:v>
                </c:pt>
                <c:pt idx="38">
                  <c:v>0.97044334975369462</c:v>
                </c:pt>
                <c:pt idx="39">
                  <c:v>0.97536945812807885</c:v>
                </c:pt>
                <c:pt idx="40">
                  <c:v>0.98029556650246308</c:v>
                </c:pt>
                <c:pt idx="41">
                  <c:v>0.98522167487684731</c:v>
                </c:pt>
                <c:pt idx="42">
                  <c:v>0.99014778325123154</c:v>
                </c:pt>
                <c:pt idx="43">
                  <c:v>0.99507389162561577</c:v>
                </c:pt>
                <c:pt idx="44">
                  <c:v>1</c:v>
                </c:pt>
                <c:pt idx="45">
                  <c:v>0.99507389162561577</c:v>
                </c:pt>
                <c:pt idx="46">
                  <c:v>0.99014778325123154</c:v>
                </c:pt>
                <c:pt idx="47">
                  <c:v>0.98522167487684731</c:v>
                </c:pt>
                <c:pt idx="48">
                  <c:v>0.99014778325123154</c:v>
                </c:pt>
                <c:pt idx="49">
                  <c:v>0.99507389162561577</c:v>
                </c:pt>
              </c:numCache>
            </c:numRef>
          </c:yVal>
        </c:ser>
        <c:axId val="105120128"/>
        <c:axId val="105121664"/>
      </c:scatterChart>
      <c:valAx>
        <c:axId val="105120128"/>
        <c:scaling>
          <c:orientation val="minMax"/>
        </c:scaling>
        <c:axPos val="b"/>
        <c:numFmt formatCode="General" sourceLinked="1"/>
        <c:tickLblPos val="nextTo"/>
        <c:crossAx val="105121664"/>
        <c:crosses val="autoZero"/>
        <c:crossBetween val="midCat"/>
      </c:valAx>
      <c:valAx>
        <c:axId val="105121664"/>
        <c:scaling>
          <c:orientation val="minMax"/>
        </c:scaling>
        <c:axPos val="l"/>
        <c:majorGridlines/>
        <c:numFmt formatCode="General" sourceLinked="1"/>
        <c:tickLblPos val="nextTo"/>
        <c:crossAx val="10512012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low!$B$8:$B$57</c:f>
              <c:numCache>
                <c:formatCode>General</c:formatCode>
                <c:ptCount val="50"/>
                <c:pt idx="0">
                  <c:v>47.21</c:v>
                </c:pt>
                <c:pt idx="1">
                  <c:v>46.99</c:v>
                </c:pt>
                <c:pt idx="2">
                  <c:v>47.28</c:v>
                </c:pt>
                <c:pt idx="3">
                  <c:v>47.43</c:v>
                </c:pt>
                <c:pt idx="4">
                  <c:v>47.07</c:v>
                </c:pt>
                <c:pt idx="5">
                  <c:v>47.58</c:v>
                </c:pt>
                <c:pt idx="6">
                  <c:v>47.58</c:v>
                </c:pt>
                <c:pt idx="7">
                  <c:v>47.79</c:v>
                </c:pt>
                <c:pt idx="8">
                  <c:v>47.91</c:v>
                </c:pt>
                <c:pt idx="9">
                  <c:v>48</c:v>
                </c:pt>
                <c:pt idx="10">
                  <c:v>47.7</c:v>
                </c:pt>
                <c:pt idx="11">
                  <c:v>47.69</c:v>
                </c:pt>
                <c:pt idx="12">
                  <c:v>48.04</c:v>
                </c:pt>
                <c:pt idx="13">
                  <c:v>48.47</c:v>
                </c:pt>
                <c:pt idx="14">
                  <c:v>47.85</c:v>
                </c:pt>
                <c:pt idx="15">
                  <c:v>47.59</c:v>
                </c:pt>
                <c:pt idx="16">
                  <c:v>47.91</c:v>
                </c:pt>
                <c:pt idx="17">
                  <c:v>47.64</c:v>
                </c:pt>
                <c:pt idx="18">
                  <c:v>48.1</c:v>
                </c:pt>
                <c:pt idx="19">
                  <c:v>47.92</c:v>
                </c:pt>
                <c:pt idx="20">
                  <c:v>49.72</c:v>
                </c:pt>
                <c:pt idx="21">
                  <c:v>49.86</c:v>
                </c:pt>
                <c:pt idx="22">
                  <c:v>49.83</c:v>
                </c:pt>
                <c:pt idx="23">
                  <c:v>49.85</c:v>
                </c:pt>
                <c:pt idx="24">
                  <c:v>50.41</c:v>
                </c:pt>
                <c:pt idx="25">
                  <c:v>50</c:v>
                </c:pt>
                <c:pt idx="26">
                  <c:v>50.45</c:v>
                </c:pt>
                <c:pt idx="27">
                  <c:v>51.52</c:v>
                </c:pt>
                <c:pt idx="28">
                  <c:v>52.33</c:v>
                </c:pt>
                <c:pt idx="29">
                  <c:v>52.67</c:v>
                </c:pt>
                <c:pt idx="30">
                  <c:v>52.53</c:v>
                </c:pt>
                <c:pt idx="31">
                  <c:v>52.7</c:v>
                </c:pt>
                <c:pt idx="32">
                  <c:v>52.58</c:v>
                </c:pt>
                <c:pt idx="33">
                  <c:v>52.52</c:v>
                </c:pt>
                <c:pt idx="34">
                  <c:v>52.54</c:v>
                </c:pt>
                <c:pt idx="35">
                  <c:v>52.51</c:v>
                </c:pt>
                <c:pt idx="36">
                  <c:v>52.61</c:v>
                </c:pt>
                <c:pt idx="37">
                  <c:v>52.91</c:v>
                </c:pt>
                <c:pt idx="38">
                  <c:v>53.61</c:v>
                </c:pt>
                <c:pt idx="39">
                  <c:v>54.11</c:v>
                </c:pt>
                <c:pt idx="40">
                  <c:v>53.54</c:v>
                </c:pt>
                <c:pt idx="41">
                  <c:v>53.03</c:v>
                </c:pt>
                <c:pt idx="42">
                  <c:v>53.39</c:v>
                </c:pt>
                <c:pt idx="43">
                  <c:v>53.08</c:v>
                </c:pt>
                <c:pt idx="44">
                  <c:v>52.97</c:v>
                </c:pt>
                <c:pt idx="45">
                  <c:v>53.13</c:v>
                </c:pt>
                <c:pt idx="46">
                  <c:v>53.7</c:v>
                </c:pt>
                <c:pt idx="47">
                  <c:v>53.86</c:v>
                </c:pt>
                <c:pt idx="48">
                  <c:v>54.15</c:v>
                </c:pt>
                <c:pt idx="49">
                  <c:v>54.09</c:v>
                </c:pt>
              </c:numCache>
            </c:numRef>
          </c:val>
        </c:ser>
        <c:marker val="1"/>
        <c:axId val="105142912"/>
        <c:axId val="10516518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low!$K$8:$K$57</c:f>
              <c:numCache>
                <c:formatCode>General</c:formatCode>
                <c:ptCount val="50"/>
                <c:pt idx="0">
                  <c:v>44.430000000000042</c:v>
                </c:pt>
                <c:pt idx="1">
                  <c:v>44.210000000000043</c:v>
                </c:pt>
                <c:pt idx="2">
                  <c:v>44.500000000000043</c:v>
                </c:pt>
                <c:pt idx="3">
                  <c:v>44.650000000000041</c:v>
                </c:pt>
                <c:pt idx="4">
                  <c:v>44.290000000000042</c:v>
                </c:pt>
                <c:pt idx="5">
                  <c:v>44.80000000000004</c:v>
                </c:pt>
                <c:pt idx="6">
                  <c:v>44.80000000000004</c:v>
                </c:pt>
                <c:pt idx="7">
                  <c:v>44.80000000000004</c:v>
                </c:pt>
                <c:pt idx="8">
                  <c:v>44.680000000000042</c:v>
                </c:pt>
                <c:pt idx="9">
                  <c:v>44.590000000000039</c:v>
                </c:pt>
                <c:pt idx="10">
                  <c:v>44.890000000000036</c:v>
                </c:pt>
                <c:pt idx="11">
                  <c:v>44.900000000000041</c:v>
                </c:pt>
                <c:pt idx="12">
                  <c:v>44.55000000000004</c:v>
                </c:pt>
                <c:pt idx="13">
                  <c:v>44.12000000000004</c:v>
                </c:pt>
                <c:pt idx="14">
                  <c:v>44.740000000000038</c:v>
                </c:pt>
                <c:pt idx="15">
                  <c:v>45.000000000000036</c:v>
                </c:pt>
                <c:pt idx="16">
                  <c:v>44.680000000000042</c:v>
                </c:pt>
                <c:pt idx="17">
                  <c:v>44.410000000000046</c:v>
                </c:pt>
                <c:pt idx="18">
                  <c:v>44.870000000000047</c:v>
                </c:pt>
                <c:pt idx="19">
                  <c:v>44.870000000000047</c:v>
                </c:pt>
                <c:pt idx="20">
                  <c:v>46.670000000000044</c:v>
                </c:pt>
                <c:pt idx="21">
                  <c:v>46.530000000000044</c:v>
                </c:pt>
                <c:pt idx="22">
                  <c:v>46.530000000000044</c:v>
                </c:pt>
                <c:pt idx="23">
                  <c:v>46.530000000000044</c:v>
                </c:pt>
                <c:pt idx="24">
                  <c:v>45.970000000000049</c:v>
                </c:pt>
                <c:pt idx="25">
                  <c:v>46.380000000000045</c:v>
                </c:pt>
                <c:pt idx="26">
                  <c:v>45.930000000000042</c:v>
                </c:pt>
                <c:pt idx="27">
                  <c:v>45.930000000000042</c:v>
                </c:pt>
                <c:pt idx="28">
                  <c:v>45.930000000000042</c:v>
                </c:pt>
                <c:pt idx="29">
                  <c:v>45.930000000000042</c:v>
                </c:pt>
                <c:pt idx="30">
                  <c:v>45.930000000000042</c:v>
                </c:pt>
                <c:pt idx="31">
                  <c:v>45.930000000000042</c:v>
                </c:pt>
                <c:pt idx="32">
                  <c:v>45.930000000000042</c:v>
                </c:pt>
                <c:pt idx="33">
                  <c:v>45.930000000000042</c:v>
                </c:pt>
                <c:pt idx="34">
                  <c:v>45.930000000000042</c:v>
                </c:pt>
                <c:pt idx="35">
                  <c:v>45.960000000000043</c:v>
                </c:pt>
                <c:pt idx="36">
                  <c:v>45.860000000000042</c:v>
                </c:pt>
                <c:pt idx="37">
                  <c:v>45.560000000000045</c:v>
                </c:pt>
                <c:pt idx="38">
                  <c:v>44.860000000000042</c:v>
                </c:pt>
                <c:pt idx="39">
                  <c:v>44.360000000000042</c:v>
                </c:pt>
                <c:pt idx="40">
                  <c:v>44.930000000000042</c:v>
                </c:pt>
                <c:pt idx="41">
                  <c:v>44.930000000000042</c:v>
                </c:pt>
                <c:pt idx="42">
                  <c:v>44.930000000000042</c:v>
                </c:pt>
                <c:pt idx="43">
                  <c:v>44.930000000000042</c:v>
                </c:pt>
                <c:pt idx="44">
                  <c:v>45.040000000000042</c:v>
                </c:pt>
                <c:pt idx="45">
                  <c:v>44.880000000000038</c:v>
                </c:pt>
                <c:pt idx="46">
                  <c:v>45.450000000000038</c:v>
                </c:pt>
                <c:pt idx="47">
                  <c:v>45.610000000000035</c:v>
                </c:pt>
                <c:pt idx="48">
                  <c:v>45.900000000000034</c:v>
                </c:pt>
                <c:pt idx="49">
                  <c:v>45.960000000000029</c:v>
                </c:pt>
              </c:numCache>
            </c:numRef>
          </c:val>
        </c:ser>
        <c:marker val="1"/>
        <c:axId val="105168256"/>
        <c:axId val="105166720"/>
      </c:lineChart>
      <c:catAx>
        <c:axId val="105142912"/>
        <c:scaling>
          <c:orientation val="minMax"/>
        </c:scaling>
        <c:axPos val="b"/>
        <c:tickLblPos val="nextTo"/>
        <c:crossAx val="105165184"/>
        <c:crosses val="autoZero"/>
        <c:auto val="1"/>
        <c:lblAlgn val="ctr"/>
        <c:lblOffset val="100"/>
      </c:catAx>
      <c:valAx>
        <c:axId val="105165184"/>
        <c:scaling>
          <c:orientation val="minMax"/>
        </c:scaling>
        <c:axPos val="l"/>
        <c:majorGridlines/>
        <c:numFmt formatCode="General" sourceLinked="1"/>
        <c:tickLblPos val="nextTo"/>
        <c:crossAx val="105142912"/>
        <c:crosses val="autoZero"/>
        <c:crossBetween val="between"/>
      </c:valAx>
      <c:valAx>
        <c:axId val="105166720"/>
        <c:scaling>
          <c:orientation val="minMax"/>
        </c:scaling>
        <c:axPos val="r"/>
        <c:numFmt formatCode="General" sourceLinked="1"/>
        <c:tickLblPos val="nextTo"/>
        <c:crossAx val="105168256"/>
        <c:crosses val="max"/>
        <c:crossBetween val="between"/>
      </c:valAx>
      <c:catAx>
        <c:axId val="105168256"/>
        <c:scaling>
          <c:orientation val="minMax"/>
        </c:scaling>
        <c:delete val="1"/>
        <c:axPos val="b"/>
        <c:tickLblPos val="none"/>
        <c:crossAx val="1051667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low!$F$8:$F$57</c:f>
              <c:numCache>
                <c:formatCode>General</c:formatCode>
                <c:ptCount val="50"/>
                <c:pt idx="0">
                  <c:v>0.82529030515797996</c:v>
                </c:pt>
                <c:pt idx="1">
                  <c:v>0.82164911333153301</c:v>
                </c:pt>
                <c:pt idx="2">
                  <c:v>0.81821496084256018</c:v>
                </c:pt>
                <c:pt idx="3">
                  <c:v>0.81551444774507154</c:v>
                </c:pt>
                <c:pt idx="4">
                  <c:v>0.81335403726708067</c:v>
                </c:pt>
                <c:pt idx="5">
                  <c:v>0.81302547484021959</c:v>
                </c:pt>
                <c:pt idx="6">
                  <c:v>0.81383112791430368</c:v>
                </c:pt>
                <c:pt idx="7">
                  <c:v>0.81624358628139315</c:v>
                </c:pt>
                <c:pt idx="8">
                  <c:v>0.81892159510306961</c:v>
                </c:pt>
                <c:pt idx="9">
                  <c:v>0.82214420739940564</c:v>
                </c:pt>
                <c:pt idx="10">
                  <c:v>0.82452065892519577</c:v>
                </c:pt>
                <c:pt idx="11">
                  <c:v>0.82636600954181294</c:v>
                </c:pt>
                <c:pt idx="12">
                  <c:v>0.82846340804752905</c:v>
                </c:pt>
                <c:pt idx="13">
                  <c:v>0.83050229543613296</c:v>
                </c:pt>
                <c:pt idx="14">
                  <c:v>0.83188405797101439</c:v>
                </c:pt>
                <c:pt idx="15">
                  <c:v>0.83201908362588872</c:v>
                </c:pt>
                <c:pt idx="16">
                  <c:v>0.83195157079845172</c:v>
                </c:pt>
                <c:pt idx="17">
                  <c:v>0.83141146817895384</c:v>
                </c:pt>
                <c:pt idx="18">
                  <c:v>0.83155099468899063</c:v>
                </c:pt>
                <c:pt idx="19">
                  <c:v>0.83132595193086678</c:v>
                </c:pt>
                <c:pt idx="20">
                  <c:v>0.83385543253218097</c:v>
                </c:pt>
                <c:pt idx="21">
                  <c:v>0.83926546043748307</c:v>
                </c:pt>
                <c:pt idx="22">
                  <c:v>0.84765055360518471</c:v>
                </c:pt>
                <c:pt idx="23">
                  <c:v>0.85703933747411998</c:v>
                </c:pt>
                <c:pt idx="24">
                  <c:v>0.8669547213970652</c:v>
                </c:pt>
                <c:pt idx="25">
                  <c:v>0.87610946079755148</c:v>
                </c:pt>
                <c:pt idx="26">
                  <c:v>0.8837654154289315</c:v>
                </c:pt>
                <c:pt idx="27">
                  <c:v>0.89161940768746051</c:v>
                </c:pt>
                <c:pt idx="28">
                  <c:v>0.8991853452155909</c:v>
                </c:pt>
                <c:pt idx="29">
                  <c:v>0.90914123683499848</c:v>
                </c:pt>
                <c:pt idx="30">
                  <c:v>0.92022234224502641</c:v>
                </c:pt>
                <c:pt idx="31">
                  <c:v>0.93146547844090366</c:v>
                </c:pt>
                <c:pt idx="32">
                  <c:v>0.94140786749482386</c:v>
                </c:pt>
                <c:pt idx="33">
                  <c:v>0.9499729948690252</c:v>
                </c:pt>
                <c:pt idx="34">
                  <c:v>0.95532451165721477</c:v>
                </c:pt>
                <c:pt idx="35">
                  <c:v>0.95727788279773141</c:v>
                </c:pt>
                <c:pt idx="36">
                  <c:v>0.95749392384553056</c:v>
                </c:pt>
                <c:pt idx="37">
                  <c:v>0.95784499054820393</c:v>
                </c:pt>
                <c:pt idx="38">
                  <c:v>0.96009541812944454</c:v>
                </c:pt>
                <c:pt idx="39">
                  <c:v>0.96440723737510103</c:v>
                </c:pt>
                <c:pt idx="40">
                  <c:v>0.9694256908812674</c:v>
                </c:pt>
                <c:pt idx="41">
                  <c:v>0.97358448105139983</c:v>
                </c:pt>
                <c:pt idx="42">
                  <c:v>0.97719416689170913</c:v>
                </c:pt>
                <c:pt idx="43">
                  <c:v>0.97935007651453743</c:v>
                </c:pt>
                <c:pt idx="44">
                  <c:v>0.97954361328652417</c:v>
                </c:pt>
                <c:pt idx="45">
                  <c:v>0.97808083535871804</c:v>
                </c:pt>
                <c:pt idx="46">
                  <c:v>0.97642902151408761</c:v>
                </c:pt>
                <c:pt idx="47">
                  <c:v>0.97609595823206396</c:v>
                </c:pt>
                <c:pt idx="48">
                  <c:v>0.97861643712305324</c:v>
                </c:pt>
                <c:pt idx="49">
                  <c:v>0.98258169052119892</c:v>
                </c:pt>
              </c:numCache>
            </c:numRef>
          </c:val>
        </c:ser>
        <c:marker val="1"/>
        <c:axId val="105193856"/>
        <c:axId val="10519539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low!$G$8:$G$57</c:f>
              <c:numCache>
                <c:formatCode>General</c:formatCode>
                <c:ptCount val="50"/>
                <c:pt idx="0">
                  <c:v>5.7586323730931983E-2</c:v>
                </c:pt>
                <c:pt idx="1">
                  <c:v>5.7345291159064553E-2</c:v>
                </c:pt>
                <c:pt idx="2">
                  <c:v>5.8054854909873964E-2</c:v>
                </c:pt>
                <c:pt idx="3">
                  <c:v>6.146737166262594E-2</c:v>
                </c:pt>
                <c:pt idx="4">
                  <c:v>6.5937815290556701E-2</c:v>
                </c:pt>
                <c:pt idx="5">
                  <c:v>6.871128043730329E-2</c:v>
                </c:pt>
                <c:pt idx="6">
                  <c:v>6.6329396750342565E-2</c:v>
                </c:pt>
                <c:pt idx="7">
                  <c:v>6.1421894529191182E-2</c:v>
                </c:pt>
                <c:pt idx="8">
                  <c:v>5.5425538723327346E-2</c:v>
                </c:pt>
                <c:pt idx="9">
                  <c:v>4.9487516376285637E-2</c:v>
                </c:pt>
                <c:pt idx="10">
                  <c:v>4.6985784631138276E-2</c:v>
                </c:pt>
                <c:pt idx="11">
                  <c:v>4.3274598310419084E-2</c:v>
                </c:pt>
                <c:pt idx="12">
                  <c:v>3.9436109898052928E-2</c:v>
                </c:pt>
                <c:pt idx="13">
                  <c:v>3.7456141671811709E-2</c:v>
                </c:pt>
                <c:pt idx="14">
                  <c:v>3.7282101284503127E-2</c:v>
                </c:pt>
                <c:pt idx="15">
                  <c:v>3.913634857771018E-2</c:v>
                </c:pt>
                <c:pt idx="16">
                  <c:v>4.160158191154547E-2</c:v>
                </c:pt>
                <c:pt idx="17">
                  <c:v>4.3902242986432159E-2</c:v>
                </c:pt>
                <c:pt idx="18">
                  <c:v>4.4967473308536739E-2</c:v>
                </c:pt>
                <c:pt idx="19">
                  <c:v>4.4696172843224358E-2</c:v>
                </c:pt>
                <c:pt idx="20">
                  <c:v>4.7209876217868603E-2</c:v>
                </c:pt>
                <c:pt idx="21">
                  <c:v>4.9411714879455483E-2</c:v>
                </c:pt>
                <c:pt idx="22">
                  <c:v>4.9139906184588987E-2</c:v>
                </c:pt>
                <c:pt idx="23">
                  <c:v>4.8538256509102956E-2</c:v>
                </c:pt>
                <c:pt idx="24">
                  <c:v>4.7044927492583606E-2</c:v>
                </c:pt>
                <c:pt idx="25">
                  <c:v>4.8070986492387856E-2</c:v>
                </c:pt>
                <c:pt idx="26">
                  <c:v>5.0094474227114612E-2</c:v>
                </c:pt>
                <c:pt idx="27">
                  <c:v>5.549857319258511E-2</c:v>
                </c:pt>
                <c:pt idx="28">
                  <c:v>7.3282071167196233E-2</c:v>
                </c:pt>
                <c:pt idx="29">
                  <c:v>8.9266135347177283E-2</c:v>
                </c:pt>
                <c:pt idx="30">
                  <c:v>0.10000385877994793</c:v>
                </c:pt>
                <c:pt idx="31">
                  <c:v>0.1086882783441505</c:v>
                </c:pt>
                <c:pt idx="32">
                  <c:v>0.11322722002198563</c:v>
                </c:pt>
                <c:pt idx="33">
                  <c:v>0.11270338593822941</c:v>
                </c:pt>
                <c:pt idx="34">
                  <c:v>0.10752531736112153</c:v>
                </c:pt>
                <c:pt idx="35">
                  <c:v>9.6008365081994368E-2</c:v>
                </c:pt>
                <c:pt idx="36">
                  <c:v>8.3137809267095339E-2</c:v>
                </c:pt>
                <c:pt idx="37">
                  <c:v>6.7770152242986451E-2</c:v>
                </c:pt>
                <c:pt idx="38">
                  <c:v>5.5586214555694437E-2</c:v>
                </c:pt>
                <c:pt idx="39">
                  <c:v>5.5858795006550513E-2</c:v>
                </c:pt>
                <c:pt idx="40">
                  <c:v>5.7381300164139316E-2</c:v>
                </c:pt>
                <c:pt idx="41">
                  <c:v>5.7757314740915881E-2</c:v>
                </c:pt>
                <c:pt idx="42">
                  <c:v>5.5789355790805198E-2</c:v>
                </c:pt>
                <c:pt idx="43">
                  <c:v>5.5644792717635186E-2</c:v>
                </c:pt>
                <c:pt idx="44">
                  <c:v>5.6311665185899092E-2</c:v>
                </c:pt>
                <c:pt idx="45">
                  <c:v>5.6083733642537686E-2</c:v>
                </c:pt>
                <c:pt idx="46">
                  <c:v>5.4707805653018499E-2</c:v>
                </c:pt>
                <c:pt idx="47">
                  <c:v>5.4374934118391137E-2</c:v>
                </c:pt>
                <c:pt idx="48">
                  <c:v>5.413019335311036E-2</c:v>
                </c:pt>
                <c:pt idx="49">
                  <c:v>5.8038986853795535E-2</c:v>
                </c:pt>
              </c:numCache>
            </c:numRef>
          </c:val>
        </c:ser>
        <c:marker val="1"/>
        <c:axId val="105206912"/>
        <c:axId val="105196928"/>
      </c:lineChart>
      <c:catAx>
        <c:axId val="105193856"/>
        <c:scaling>
          <c:orientation val="minMax"/>
        </c:scaling>
        <c:axPos val="b"/>
        <c:tickLblPos val="nextTo"/>
        <c:crossAx val="105195392"/>
        <c:crosses val="autoZero"/>
        <c:auto val="1"/>
        <c:lblAlgn val="ctr"/>
        <c:lblOffset val="100"/>
      </c:catAx>
      <c:valAx>
        <c:axId val="105195392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5193856"/>
        <c:crosses val="autoZero"/>
        <c:crossBetween val="between"/>
      </c:valAx>
      <c:valAx>
        <c:axId val="105196928"/>
        <c:scaling>
          <c:orientation val="minMax"/>
        </c:scaling>
        <c:axPos val="r"/>
        <c:numFmt formatCode="General" sourceLinked="1"/>
        <c:tickLblPos val="nextTo"/>
        <c:crossAx val="105206912"/>
        <c:crosses val="max"/>
        <c:crossBetween val="between"/>
      </c:valAx>
      <c:catAx>
        <c:axId val="105206912"/>
        <c:scaling>
          <c:orientation val="minMax"/>
        </c:scaling>
        <c:delete val="1"/>
        <c:axPos val="b"/>
        <c:tickLblPos val="none"/>
        <c:crossAx val="1051969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dia!$T$9:$T$57</c:f>
              <c:numCache>
                <c:formatCode>0.00%</c:formatCode>
                <c:ptCount val="49"/>
                <c:pt idx="0">
                  <c:v>1.0161112410719876E-3</c:v>
                </c:pt>
                <c:pt idx="1">
                  <c:v>1.0161112410719876E-3</c:v>
                </c:pt>
                <c:pt idx="2">
                  <c:v>6.7796058705095431E-4</c:v>
                </c:pt>
                <c:pt idx="3">
                  <c:v>6.7796058705095431E-4</c:v>
                </c:pt>
                <c:pt idx="4">
                  <c:v>0</c:v>
                </c:pt>
                <c:pt idx="5">
                  <c:v>6.7796058705095431E-4</c:v>
                </c:pt>
                <c:pt idx="6">
                  <c:v>6.7796058705095431E-4</c:v>
                </c:pt>
                <c:pt idx="7">
                  <c:v>6.7796058705095431E-4</c:v>
                </c:pt>
                <c:pt idx="8">
                  <c:v>6.7796058705095431E-4</c:v>
                </c:pt>
                <c:pt idx="9">
                  <c:v>0</c:v>
                </c:pt>
                <c:pt idx="10">
                  <c:v>2.3612067559478037E-3</c:v>
                </c:pt>
                <c:pt idx="11">
                  <c:v>2.3612067559478037E-3</c:v>
                </c:pt>
                <c:pt idx="12">
                  <c:v>2.3612067559478037E-3</c:v>
                </c:pt>
                <c:pt idx="13">
                  <c:v>1.0161112410719876E-3</c:v>
                </c:pt>
                <c:pt idx="14">
                  <c:v>1.0161112410719876E-3</c:v>
                </c:pt>
                <c:pt idx="15">
                  <c:v>1.0161112410719876E-3</c:v>
                </c:pt>
                <c:pt idx="16">
                  <c:v>1.0161112410719876E-3</c:v>
                </c:pt>
                <c:pt idx="17">
                  <c:v>1.0161112410719876E-3</c:v>
                </c:pt>
                <c:pt idx="18">
                  <c:v>1.0161112410719876E-3</c:v>
                </c:pt>
                <c:pt idx="19">
                  <c:v>1.0161112410719876E-3</c:v>
                </c:pt>
                <c:pt idx="20">
                  <c:v>2.3612067559478037E-3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6.7796058705095431E-4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6.7796058705095431E-4</c:v>
                </c:pt>
                <c:pt idx="34">
                  <c:v>6.7796058705095431E-4</c:v>
                </c:pt>
                <c:pt idx="35">
                  <c:v>6.7796058705095431E-4</c:v>
                </c:pt>
                <c:pt idx="36">
                  <c:v>0</c:v>
                </c:pt>
                <c:pt idx="37">
                  <c:v>2.3612067559478037E-3</c:v>
                </c:pt>
                <c:pt idx="38">
                  <c:v>2.3612067559478037E-3</c:v>
                </c:pt>
                <c:pt idx="39">
                  <c:v>0</c:v>
                </c:pt>
                <c:pt idx="40">
                  <c:v>0</c:v>
                </c:pt>
                <c:pt idx="41">
                  <c:v>1.0161112410719876E-3</c:v>
                </c:pt>
                <c:pt idx="42">
                  <c:v>1.0161112410719876E-3</c:v>
                </c:pt>
                <c:pt idx="43">
                  <c:v>1.0161112410719876E-3</c:v>
                </c:pt>
                <c:pt idx="44">
                  <c:v>1.0161112410719876E-3</c:v>
                </c:pt>
                <c:pt idx="45">
                  <c:v>1.0161112410719876E-3</c:v>
                </c:pt>
                <c:pt idx="46">
                  <c:v>6.7796058705095431E-4</c:v>
                </c:pt>
                <c:pt idx="47">
                  <c:v>6.7796058705095431E-4</c:v>
                </c:pt>
                <c:pt idx="48">
                  <c:v>6.7796058705095431E-4</c:v>
                </c:pt>
              </c:numCache>
            </c:numRef>
          </c:xVal>
          <c:yVal>
            <c:numRef>
              <c:f>dia!$V$9:$V$57</c:f>
              <c:numCache>
                <c:formatCode>0.00%</c:formatCode>
                <c:ptCount val="49"/>
                <c:pt idx="0">
                  <c:v>6.4163498098860064E-3</c:v>
                </c:pt>
                <c:pt idx="1">
                  <c:v>5.3128689492327867E-4</c:v>
                </c:pt>
                <c:pt idx="2">
                  <c:v>4.0710366393297403E-3</c:v>
                </c:pt>
                <c:pt idx="3">
                  <c:v>-8.5791514866612288E-3</c:v>
                </c:pt>
                <c:pt idx="4">
                  <c:v>0</c:v>
                </c:pt>
                <c:pt idx="5">
                  <c:v>-2.3547418614234747E-3</c:v>
                </c:pt>
                <c:pt idx="6">
                  <c:v>3.3044196612969983E-3</c:v>
                </c:pt>
                <c:pt idx="7">
                  <c:v>-1.0586367111686573E-3</c:v>
                </c:pt>
                <c:pt idx="8">
                  <c:v>-7.0650574035916727E-4</c:v>
                </c:pt>
                <c:pt idx="9">
                  <c:v>0</c:v>
                </c:pt>
                <c:pt idx="10">
                  <c:v>1.4840318176421701E-3</c:v>
                </c:pt>
                <c:pt idx="11">
                  <c:v>-3.7342184814177903E-3</c:v>
                </c:pt>
                <c:pt idx="12">
                  <c:v>-1.7848643503094439E-3</c:v>
                </c:pt>
                <c:pt idx="13">
                  <c:v>-1.895339134581003E-2</c:v>
                </c:pt>
                <c:pt idx="14">
                  <c:v>-4.3134872417983474E-3</c:v>
                </c:pt>
                <c:pt idx="15">
                  <c:v>4.5762401610836539E-3</c:v>
                </c:pt>
                <c:pt idx="16">
                  <c:v>-8.5034013605440797E-3</c:v>
                </c:pt>
                <c:pt idx="17">
                  <c:v>1.7152658662092693E-3</c:v>
                </c:pt>
                <c:pt idx="18">
                  <c:v>-3.9750489236790951E-3</c:v>
                </c:pt>
                <c:pt idx="19">
                  <c:v>1.0928961748633887E-2</c:v>
                </c:pt>
                <c:pt idx="20">
                  <c:v>1.2754327361069416E-3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-1.8259998821935693E-3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-1.4067995310667097E-3</c:v>
                </c:pt>
                <c:pt idx="34">
                  <c:v>6.456914768724185E-4</c:v>
                </c:pt>
                <c:pt idx="35">
                  <c:v>-1.759840441133404E-3</c:v>
                </c:pt>
                <c:pt idx="36">
                  <c:v>0</c:v>
                </c:pt>
                <c:pt idx="37">
                  <c:v>-3.5229874933945319E-4</c:v>
                </c:pt>
                <c:pt idx="38">
                  <c:v>3.4654919236417232E-3</c:v>
                </c:pt>
                <c:pt idx="39">
                  <c:v>0</c:v>
                </c:pt>
                <c:pt idx="40">
                  <c:v>0</c:v>
                </c:pt>
                <c:pt idx="41">
                  <c:v>3.2408225796946729E-3</c:v>
                </c:pt>
                <c:pt idx="42">
                  <c:v>-9.3973922236577356E-4</c:v>
                </c:pt>
                <c:pt idx="43">
                  <c:v>-3.5861258083479436E-3</c:v>
                </c:pt>
                <c:pt idx="44">
                  <c:v>2.4780223022006459E-3</c:v>
                </c:pt>
                <c:pt idx="45">
                  <c:v>6.2385969042434361E-3</c:v>
                </c:pt>
                <c:pt idx="46">
                  <c:v>1.1697958706205103E-3</c:v>
                </c:pt>
                <c:pt idx="47">
                  <c:v>6.0174095928024838E-3</c:v>
                </c:pt>
                <c:pt idx="48">
                  <c:v>1.4518002322880372E-3</c:v>
                </c:pt>
              </c:numCache>
            </c:numRef>
          </c:yVal>
        </c:ser>
        <c:axId val="89784704"/>
        <c:axId val="89786240"/>
      </c:scatterChart>
      <c:valAx>
        <c:axId val="89784704"/>
        <c:scaling>
          <c:orientation val="minMax"/>
        </c:scaling>
        <c:axPos val="b"/>
        <c:numFmt formatCode="0.00%" sourceLinked="1"/>
        <c:tickLblPos val="nextTo"/>
        <c:crossAx val="89786240"/>
        <c:crosses val="autoZero"/>
        <c:crossBetween val="midCat"/>
      </c:valAx>
      <c:valAx>
        <c:axId val="89786240"/>
        <c:scaling>
          <c:orientation val="minMax"/>
        </c:scaling>
        <c:axPos val="l"/>
        <c:majorGridlines/>
        <c:numFmt formatCode="0.00%" sourceLinked="1"/>
        <c:tickLblPos val="nextTo"/>
        <c:crossAx val="897847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low!$T$9:$T$57</c:f>
              <c:numCache>
                <c:formatCode>0.00%</c:formatCode>
                <c:ptCount val="49"/>
                <c:pt idx="0">
                  <c:v>1.6110503781966989E-3</c:v>
                </c:pt>
                <c:pt idx="1">
                  <c:v>1.6110503781966989E-3</c:v>
                </c:pt>
                <c:pt idx="2">
                  <c:v>4.7537970855411936E-3</c:v>
                </c:pt>
                <c:pt idx="3">
                  <c:v>1.6110503781966989E-3</c:v>
                </c:pt>
                <c:pt idx="4">
                  <c:v>1.6110503781966989E-3</c:v>
                </c:pt>
                <c:pt idx="5">
                  <c:v>1.6110503781966989E-3</c:v>
                </c:pt>
                <c:pt idx="6">
                  <c:v>0</c:v>
                </c:pt>
                <c:pt idx="7">
                  <c:v>7.8573805043702231E-4</c:v>
                </c:pt>
                <c:pt idx="8">
                  <c:v>7.8573805043702231E-4</c:v>
                </c:pt>
                <c:pt idx="9">
                  <c:v>7.8573805043702231E-4</c:v>
                </c:pt>
                <c:pt idx="10">
                  <c:v>7.8573805043702231E-4</c:v>
                </c:pt>
                <c:pt idx="11">
                  <c:v>7.8573805043702231E-4</c:v>
                </c:pt>
                <c:pt idx="12">
                  <c:v>7.8573805043702231E-4</c:v>
                </c:pt>
                <c:pt idx="13">
                  <c:v>7.8573805043702231E-4</c:v>
                </c:pt>
                <c:pt idx="14">
                  <c:v>7.8573805043702231E-4</c:v>
                </c:pt>
                <c:pt idx="15">
                  <c:v>7.8573805043702231E-4</c:v>
                </c:pt>
                <c:pt idx="16">
                  <c:v>1.6110503781966989E-3</c:v>
                </c:pt>
                <c:pt idx="17">
                  <c:v>1.6110503781966989E-3</c:v>
                </c:pt>
                <c:pt idx="18">
                  <c:v>0</c:v>
                </c:pt>
                <c:pt idx="19">
                  <c:v>1.6110503781966989E-3</c:v>
                </c:pt>
                <c:pt idx="20">
                  <c:v>7.8573805043702231E-4</c:v>
                </c:pt>
                <c:pt idx="21">
                  <c:v>0</c:v>
                </c:pt>
                <c:pt idx="22">
                  <c:v>0</c:v>
                </c:pt>
                <c:pt idx="23">
                  <c:v>7.8573805043702231E-4</c:v>
                </c:pt>
                <c:pt idx="24">
                  <c:v>7.8573805043702231E-4</c:v>
                </c:pt>
                <c:pt idx="25">
                  <c:v>7.8573805043702231E-4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7.8573805043702231E-4</c:v>
                </c:pt>
                <c:pt idx="35">
                  <c:v>7.8573805043702231E-4</c:v>
                </c:pt>
                <c:pt idx="36">
                  <c:v>7.8573805043702231E-4</c:v>
                </c:pt>
                <c:pt idx="37">
                  <c:v>7.8573805043702231E-4</c:v>
                </c:pt>
                <c:pt idx="38">
                  <c:v>7.8573805043702231E-4</c:v>
                </c:pt>
                <c:pt idx="39">
                  <c:v>7.8573805043702231E-4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7.8573805043702231E-4</c:v>
                </c:pt>
                <c:pt idx="44">
                  <c:v>7.8573805043702231E-4</c:v>
                </c:pt>
                <c:pt idx="45">
                  <c:v>1.6110503781966989E-3</c:v>
                </c:pt>
                <c:pt idx="46">
                  <c:v>4.7537970855411936E-3</c:v>
                </c:pt>
                <c:pt idx="47">
                  <c:v>4.7537970855411936E-3</c:v>
                </c:pt>
                <c:pt idx="48">
                  <c:v>7.8573805043702231E-4</c:v>
                </c:pt>
              </c:numCache>
            </c:numRef>
          </c:xVal>
          <c:yVal>
            <c:numRef>
              <c:f>low!$V$9:$V$57</c:f>
              <c:numCache>
                <c:formatCode>0.00%</c:formatCode>
                <c:ptCount val="49"/>
                <c:pt idx="0">
                  <c:v>-4.6600296547341423E-3</c:v>
                </c:pt>
                <c:pt idx="1">
                  <c:v>6.1715258565652083E-3</c:v>
                </c:pt>
                <c:pt idx="2">
                  <c:v>3.1725888324872797E-3</c:v>
                </c:pt>
                <c:pt idx="3">
                  <c:v>-7.5901328273244662E-3</c:v>
                </c:pt>
                <c:pt idx="4">
                  <c:v>1.0834926704907542E-2</c:v>
                </c:pt>
                <c:pt idx="5">
                  <c:v>0</c:v>
                </c:pt>
                <c:pt idx="6">
                  <c:v>0</c:v>
                </c:pt>
                <c:pt idx="7">
                  <c:v>-2.5109855618329659E-3</c:v>
                </c:pt>
                <c:pt idx="8">
                  <c:v>-1.8785222291797833E-3</c:v>
                </c:pt>
                <c:pt idx="9">
                  <c:v>6.2499999999999405E-3</c:v>
                </c:pt>
                <c:pt idx="10">
                  <c:v>2.0964360587012821E-4</c:v>
                </c:pt>
                <c:pt idx="11">
                  <c:v>-7.339064793457778E-3</c:v>
                </c:pt>
                <c:pt idx="12">
                  <c:v>-8.9508742714404597E-3</c:v>
                </c:pt>
                <c:pt idx="13">
                  <c:v>1.2791417371569991E-2</c:v>
                </c:pt>
                <c:pt idx="14">
                  <c:v>5.433646812957116E-3</c:v>
                </c:pt>
                <c:pt idx="15">
                  <c:v>-6.7241017020380992E-3</c:v>
                </c:pt>
                <c:pt idx="16">
                  <c:v>-5.6355666875390533E-3</c:v>
                </c:pt>
                <c:pt idx="17">
                  <c:v>9.6557514693535029E-3</c:v>
                </c:pt>
                <c:pt idx="18">
                  <c:v>0</c:v>
                </c:pt>
                <c:pt idx="19">
                  <c:v>3.7562604340567553E-2</c:v>
                </c:pt>
                <c:pt idx="20">
                  <c:v>-2.8157683024939775E-3</c:v>
                </c:pt>
                <c:pt idx="21">
                  <c:v>0</c:v>
                </c:pt>
                <c:pt idx="22">
                  <c:v>0</c:v>
                </c:pt>
                <c:pt idx="23">
                  <c:v>-1.1233701103309833E-2</c:v>
                </c:pt>
                <c:pt idx="24">
                  <c:v>8.133306883554783E-3</c:v>
                </c:pt>
                <c:pt idx="25">
                  <c:v>-9.0000000000000566E-3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5.709935287400293E-4</c:v>
                </c:pt>
                <c:pt idx="35">
                  <c:v>-1.9043991620643957E-3</c:v>
                </c:pt>
                <c:pt idx="36">
                  <c:v>-5.7023379585629565E-3</c:v>
                </c:pt>
                <c:pt idx="37">
                  <c:v>-1.3230013230013285E-2</c:v>
                </c:pt>
                <c:pt idx="38">
                  <c:v>-9.3266181682521918E-3</c:v>
                </c:pt>
                <c:pt idx="39">
                  <c:v>1.0534097209388289E-2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2.072343632253192E-3</c:v>
                </c:pt>
                <c:pt idx="44">
                  <c:v>-3.0205776854824182E-3</c:v>
                </c:pt>
                <c:pt idx="45">
                  <c:v>1.0728402032749863E-2</c:v>
                </c:pt>
                <c:pt idx="46">
                  <c:v>2.979515828677776E-3</c:v>
                </c:pt>
                <c:pt idx="47">
                  <c:v>5.3843297437801549E-3</c:v>
                </c:pt>
                <c:pt idx="48">
                  <c:v>1.1080332409971407E-3</c:v>
                </c:pt>
              </c:numCache>
            </c:numRef>
          </c:yVal>
        </c:ser>
        <c:axId val="105238528"/>
        <c:axId val="105240064"/>
      </c:scatterChart>
      <c:valAx>
        <c:axId val="105238528"/>
        <c:scaling>
          <c:orientation val="minMax"/>
        </c:scaling>
        <c:axPos val="b"/>
        <c:numFmt formatCode="0.00%" sourceLinked="1"/>
        <c:tickLblPos val="nextTo"/>
        <c:crossAx val="105240064"/>
        <c:crosses val="autoZero"/>
        <c:crossBetween val="midCat"/>
      </c:valAx>
      <c:valAx>
        <c:axId val="105240064"/>
        <c:scaling>
          <c:orientation val="minMax"/>
        </c:scaling>
        <c:axPos val="l"/>
        <c:majorGridlines/>
        <c:numFmt formatCode="0.00%" sourceLinked="1"/>
        <c:tickLblPos val="nextTo"/>
        <c:crossAx val="1052385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low!$U$9:$U$57</c:f>
              <c:numCache>
                <c:formatCode>0.00%</c:formatCode>
                <c:ptCount val="49"/>
                <c:pt idx="0">
                  <c:v>1.6110503781966989E-3</c:v>
                </c:pt>
                <c:pt idx="1">
                  <c:v>3.2221007563933979E-3</c:v>
                </c:pt>
                <c:pt idx="2">
                  <c:v>7.9758978419345906E-3</c:v>
                </c:pt>
                <c:pt idx="3">
                  <c:v>9.5869482201312896E-3</c:v>
                </c:pt>
                <c:pt idx="4">
                  <c:v>1.1197998598327989E-2</c:v>
                </c:pt>
                <c:pt idx="5">
                  <c:v>1.2809048976524687E-2</c:v>
                </c:pt>
                <c:pt idx="6">
                  <c:v>1.2809048976524687E-2</c:v>
                </c:pt>
                <c:pt idx="7">
                  <c:v>1.3594787026961709E-2</c:v>
                </c:pt>
                <c:pt idx="8">
                  <c:v>1.4380525077398731E-2</c:v>
                </c:pt>
                <c:pt idx="9">
                  <c:v>1.5166263127835753E-2</c:v>
                </c:pt>
                <c:pt idx="10">
                  <c:v>1.5952001178272775E-2</c:v>
                </c:pt>
                <c:pt idx="11">
                  <c:v>1.6737739228709799E-2</c:v>
                </c:pt>
                <c:pt idx="12">
                  <c:v>1.7523477279146823E-2</c:v>
                </c:pt>
                <c:pt idx="13">
                  <c:v>1.8309215329583847E-2</c:v>
                </c:pt>
                <c:pt idx="14">
                  <c:v>1.909495338002087E-2</c:v>
                </c:pt>
                <c:pt idx="15">
                  <c:v>1.9880691430457894E-2</c:v>
                </c:pt>
                <c:pt idx="16">
                  <c:v>2.1491741808654593E-2</c:v>
                </c:pt>
                <c:pt idx="17">
                  <c:v>2.3102792186851292E-2</c:v>
                </c:pt>
                <c:pt idx="18">
                  <c:v>2.3102792186851292E-2</c:v>
                </c:pt>
                <c:pt idx="19">
                  <c:v>2.4713842565047991E-2</c:v>
                </c:pt>
                <c:pt idx="20">
                  <c:v>2.5499580615485015E-2</c:v>
                </c:pt>
                <c:pt idx="21">
                  <c:v>2.5499580615485015E-2</c:v>
                </c:pt>
                <c:pt idx="22">
                  <c:v>2.5499580615485015E-2</c:v>
                </c:pt>
                <c:pt idx="23">
                  <c:v>2.6285318665922038E-2</c:v>
                </c:pt>
                <c:pt idx="24">
                  <c:v>2.7071056716359062E-2</c:v>
                </c:pt>
                <c:pt idx="25">
                  <c:v>2.7856794766796086E-2</c:v>
                </c:pt>
                <c:pt idx="26">
                  <c:v>2.7856794766796086E-2</c:v>
                </c:pt>
                <c:pt idx="27">
                  <c:v>2.7856794766796086E-2</c:v>
                </c:pt>
                <c:pt idx="28">
                  <c:v>2.7856794766796086E-2</c:v>
                </c:pt>
                <c:pt idx="29">
                  <c:v>2.7856794766796086E-2</c:v>
                </c:pt>
                <c:pt idx="30">
                  <c:v>2.7856794766796086E-2</c:v>
                </c:pt>
                <c:pt idx="31">
                  <c:v>2.7856794766796086E-2</c:v>
                </c:pt>
                <c:pt idx="32">
                  <c:v>2.7856794766796086E-2</c:v>
                </c:pt>
                <c:pt idx="33">
                  <c:v>2.7856794766796086E-2</c:v>
                </c:pt>
                <c:pt idx="34">
                  <c:v>2.8642532817233109E-2</c:v>
                </c:pt>
                <c:pt idx="35">
                  <c:v>2.9428270867670133E-2</c:v>
                </c:pt>
                <c:pt idx="36">
                  <c:v>3.0214008918107157E-2</c:v>
                </c:pt>
                <c:pt idx="37">
                  <c:v>3.0999746968544181E-2</c:v>
                </c:pt>
                <c:pt idx="38">
                  <c:v>3.1785485018981201E-2</c:v>
                </c:pt>
                <c:pt idx="39">
                  <c:v>3.2571223069418224E-2</c:v>
                </c:pt>
                <c:pt idx="40">
                  <c:v>3.2571223069418224E-2</c:v>
                </c:pt>
                <c:pt idx="41">
                  <c:v>3.2571223069418224E-2</c:v>
                </c:pt>
                <c:pt idx="42">
                  <c:v>3.2571223069418224E-2</c:v>
                </c:pt>
                <c:pt idx="43">
                  <c:v>3.3356961119855248E-2</c:v>
                </c:pt>
                <c:pt idx="44">
                  <c:v>3.4142699170292272E-2</c:v>
                </c:pt>
                <c:pt idx="45">
                  <c:v>3.5753749548488971E-2</c:v>
                </c:pt>
                <c:pt idx="46">
                  <c:v>4.0507546634030167E-2</c:v>
                </c:pt>
                <c:pt idx="47">
                  <c:v>4.5261343719571363E-2</c:v>
                </c:pt>
                <c:pt idx="48">
                  <c:v>4.6047081770008387E-2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low!$W$9:$W$57</c:f>
              <c:numCache>
                <c:formatCode>0.00%</c:formatCode>
                <c:ptCount val="49"/>
                <c:pt idx="0">
                  <c:v>-4.6600296547341423E-3</c:v>
                </c:pt>
                <c:pt idx="1">
                  <c:v>1.5114962018310659E-3</c:v>
                </c:pt>
                <c:pt idx="2">
                  <c:v>4.6840850343183461E-3</c:v>
                </c:pt>
                <c:pt idx="3">
                  <c:v>-2.9060477930061201E-3</c:v>
                </c:pt>
                <c:pt idx="4">
                  <c:v>7.9288789119014227E-3</c:v>
                </c:pt>
                <c:pt idx="5">
                  <c:v>7.9288789119014227E-3</c:v>
                </c:pt>
                <c:pt idx="6">
                  <c:v>7.9288789119014227E-3</c:v>
                </c:pt>
                <c:pt idx="7">
                  <c:v>5.4178933500684569E-3</c:v>
                </c:pt>
                <c:pt idx="8">
                  <c:v>3.5393711208886736E-3</c:v>
                </c:pt>
                <c:pt idx="9">
                  <c:v>9.7893711208886132E-3</c:v>
                </c:pt>
                <c:pt idx="10">
                  <c:v>9.9990147267587422E-3</c:v>
                </c:pt>
                <c:pt idx="11">
                  <c:v>2.6599499333009643E-3</c:v>
                </c:pt>
                <c:pt idx="12">
                  <c:v>-6.2909243381394954E-3</c:v>
                </c:pt>
                <c:pt idx="13">
                  <c:v>6.5004930334304958E-3</c:v>
                </c:pt>
                <c:pt idx="14">
                  <c:v>1.1934139846387613E-2</c:v>
                </c:pt>
                <c:pt idx="15">
                  <c:v>5.2100381443495134E-3</c:v>
                </c:pt>
                <c:pt idx="16">
                  <c:v>-4.2552854318953989E-4</c:v>
                </c:pt>
                <c:pt idx="17">
                  <c:v>9.230222926163963E-3</c:v>
                </c:pt>
                <c:pt idx="18">
                  <c:v>9.230222926163963E-3</c:v>
                </c:pt>
                <c:pt idx="19">
                  <c:v>4.6792827266731514E-2</c:v>
                </c:pt>
                <c:pt idx="20">
                  <c:v>4.3977058964237536E-2</c:v>
                </c:pt>
                <c:pt idx="21">
                  <c:v>4.3977058964237536E-2</c:v>
                </c:pt>
                <c:pt idx="22">
                  <c:v>4.3977058964237536E-2</c:v>
                </c:pt>
                <c:pt idx="23">
                  <c:v>3.2743357860927705E-2</c:v>
                </c:pt>
                <c:pt idx="24">
                  <c:v>4.087666474448249E-2</c:v>
                </c:pt>
                <c:pt idx="25">
                  <c:v>3.1876664744482433E-2</c:v>
                </c:pt>
                <c:pt idx="26">
                  <c:v>3.1876664744482433E-2</c:v>
                </c:pt>
                <c:pt idx="27">
                  <c:v>3.1876664744482433E-2</c:v>
                </c:pt>
                <c:pt idx="28">
                  <c:v>3.1876664744482433E-2</c:v>
                </c:pt>
                <c:pt idx="29">
                  <c:v>3.1876664744482433E-2</c:v>
                </c:pt>
                <c:pt idx="30">
                  <c:v>3.1876664744482433E-2</c:v>
                </c:pt>
                <c:pt idx="31">
                  <c:v>3.1876664744482433E-2</c:v>
                </c:pt>
                <c:pt idx="32">
                  <c:v>3.1876664744482433E-2</c:v>
                </c:pt>
                <c:pt idx="33">
                  <c:v>3.1876664744482433E-2</c:v>
                </c:pt>
                <c:pt idx="34">
                  <c:v>3.2447658273222463E-2</c:v>
                </c:pt>
                <c:pt idx="35">
                  <c:v>3.0543259111158069E-2</c:v>
                </c:pt>
                <c:pt idx="36">
                  <c:v>2.4840921152595112E-2</c:v>
                </c:pt>
                <c:pt idx="37">
                  <c:v>1.1610907922581827E-2</c:v>
                </c:pt>
                <c:pt idx="38">
                  <c:v>2.2842897543296353E-3</c:v>
                </c:pt>
                <c:pt idx="39">
                  <c:v>1.2818386963717924E-2</c:v>
                </c:pt>
                <c:pt idx="40">
                  <c:v>1.2818386963717924E-2</c:v>
                </c:pt>
                <c:pt idx="41">
                  <c:v>1.2818386963717924E-2</c:v>
                </c:pt>
                <c:pt idx="42">
                  <c:v>1.2818386963717924E-2</c:v>
                </c:pt>
                <c:pt idx="43">
                  <c:v>1.4890730595971116E-2</c:v>
                </c:pt>
                <c:pt idx="44">
                  <c:v>1.1870152910488697E-2</c:v>
                </c:pt>
                <c:pt idx="45">
                  <c:v>2.259855494323856E-2</c:v>
                </c:pt>
                <c:pt idx="46">
                  <c:v>2.5578070771916338E-2</c:v>
                </c:pt>
                <c:pt idx="47">
                  <c:v>3.0962400515696493E-2</c:v>
                </c:pt>
                <c:pt idx="48">
                  <c:v>3.2070433756693634E-2</c:v>
                </c:pt>
              </c:numCache>
            </c:numRef>
          </c:val>
        </c:ser>
        <c:marker val="1"/>
        <c:axId val="105281024"/>
        <c:axId val="105282560"/>
      </c:lineChart>
      <c:catAx>
        <c:axId val="105281024"/>
        <c:scaling>
          <c:orientation val="minMax"/>
        </c:scaling>
        <c:axPos val="b"/>
        <c:tickLblPos val="nextTo"/>
        <c:crossAx val="105282560"/>
        <c:crosses val="autoZero"/>
        <c:auto val="1"/>
        <c:lblAlgn val="ctr"/>
        <c:lblOffset val="100"/>
      </c:catAx>
      <c:valAx>
        <c:axId val="105282560"/>
        <c:scaling>
          <c:orientation val="minMax"/>
        </c:scaling>
        <c:axPos val="l"/>
        <c:majorGridlines/>
        <c:numFmt formatCode="0.00%" sourceLinked="1"/>
        <c:tickLblPos val="nextTo"/>
        <c:crossAx val="105281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hd!$O$8:$O$57</c:f>
              <c:numCache>
                <c:formatCode>General</c:formatCode>
                <c:ptCount val="50"/>
                <c:pt idx="0">
                  <c:v>0.63265306122448983</c:v>
                </c:pt>
                <c:pt idx="1">
                  <c:v>0.65306122448979587</c:v>
                </c:pt>
                <c:pt idx="2">
                  <c:v>0.67346938775510201</c:v>
                </c:pt>
                <c:pt idx="3">
                  <c:v>0.69387755102040816</c:v>
                </c:pt>
                <c:pt idx="4">
                  <c:v>0.7142857142857143</c:v>
                </c:pt>
                <c:pt idx="5">
                  <c:v>0.69387755102040816</c:v>
                </c:pt>
                <c:pt idx="6">
                  <c:v>0.67346938775510201</c:v>
                </c:pt>
                <c:pt idx="7">
                  <c:v>0.65306122448979587</c:v>
                </c:pt>
                <c:pt idx="8">
                  <c:v>0.63265306122448983</c:v>
                </c:pt>
                <c:pt idx="9">
                  <c:v>0.61224489795918369</c:v>
                </c:pt>
                <c:pt idx="10">
                  <c:v>0.59183673469387754</c:v>
                </c:pt>
                <c:pt idx="11">
                  <c:v>0.5714285714285714</c:v>
                </c:pt>
                <c:pt idx="12">
                  <c:v>0.55102040816326525</c:v>
                </c:pt>
                <c:pt idx="13">
                  <c:v>0.53061224489795922</c:v>
                </c:pt>
                <c:pt idx="14">
                  <c:v>0.55102040816326525</c:v>
                </c:pt>
                <c:pt idx="15">
                  <c:v>0.5714285714285714</c:v>
                </c:pt>
                <c:pt idx="16">
                  <c:v>0.59183673469387754</c:v>
                </c:pt>
                <c:pt idx="17">
                  <c:v>0.61224489795918369</c:v>
                </c:pt>
                <c:pt idx="18">
                  <c:v>0.63265306122448983</c:v>
                </c:pt>
                <c:pt idx="19">
                  <c:v>0.65306122448979587</c:v>
                </c:pt>
                <c:pt idx="20">
                  <c:v>0.63265306122448983</c:v>
                </c:pt>
                <c:pt idx="21">
                  <c:v>0.61224489795918369</c:v>
                </c:pt>
                <c:pt idx="22">
                  <c:v>0.59183673469387754</c:v>
                </c:pt>
                <c:pt idx="23">
                  <c:v>0.5714285714285714</c:v>
                </c:pt>
                <c:pt idx="24">
                  <c:v>0.55102040816326525</c:v>
                </c:pt>
                <c:pt idx="25">
                  <c:v>0.53061224489795922</c:v>
                </c:pt>
                <c:pt idx="26">
                  <c:v>0.55102040816326525</c:v>
                </c:pt>
                <c:pt idx="27">
                  <c:v>0.5714285714285714</c:v>
                </c:pt>
                <c:pt idx="28">
                  <c:v>0.59183673469387754</c:v>
                </c:pt>
                <c:pt idx="29">
                  <c:v>0.61224489795918369</c:v>
                </c:pt>
                <c:pt idx="30">
                  <c:v>0.63265306122448983</c:v>
                </c:pt>
                <c:pt idx="31">
                  <c:v>0.65306122448979587</c:v>
                </c:pt>
                <c:pt idx="32">
                  <c:v>0.67346938775510201</c:v>
                </c:pt>
                <c:pt idx="33">
                  <c:v>0.65306122448979587</c:v>
                </c:pt>
                <c:pt idx="34">
                  <c:v>0.63265306122448983</c:v>
                </c:pt>
                <c:pt idx="35">
                  <c:v>0.61224489795918369</c:v>
                </c:pt>
                <c:pt idx="36">
                  <c:v>0.59183673469387754</c:v>
                </c:pt>
                <c:pt idx="37">
                  <c:v>0.61224489795918369</c:v>
                </c:pt>
                <c:pt idx="38">
                  <c:v>0.63265306122448983</c:v>
                </c:pt>
                <c:pt idx="39">
                  <c:v>0.65306122448979587</c:v>
                </c:pt>
                <c:pt idx="40">
                  <c:v>0.67346938775510201</c:v>
                </c:pt>
                <c:pt idx="41">
                  <c:v>0.69387755102040816</c:v>
                </c:pt>
                <c:pt idx="42">
                  <c:v>0.67346938775510201</c:v>
                </c:pt>
                <c:pt idx="43">
                  <c:v>0.65306122448979587</c:v>
                </c:pt>
                <c:pt idx="44">
                  <c:v>0.63265306122448983</c:v>
                </c:pt>
                <c:pt idx="45">
                  <c:v>0.61224489795918369</c:v>
                </c:pt>
                <c:pt idx="46">
                  <c:v>0.59183673469387754</c:v>
                </c:pt>
                <c:pt idx="47">
                  <c:v>0.5714285714285714</c:v>
                </c:pt>
                <c:pt idx="48">
                  <c:v>0.55102040816326525</c:v>
                </c:pt>
                <c:pt idx="49">
                  <c:v>0.53061224489795922</c:v>
                </c:pt>
              </c:numCache>
            </c:numRef>
          </c:xVal>
          <c:yVal>
            <c:numRef>
              <c:f>hd!$N$8:$N$57</c:f>
              <c:numCache>
                <c:formatCode>General</c:formatCode>
                <c:ptCount val="50"/>
                <c:pt idx="0">
                  <c:v>0.84076433121019112</c:v>
                </c:pt>
                <c:pt idx="1">
                  <c:v>0.83439490445859876</c:v>
                </c:pt>
                <c:pt idx="2">
                  <c:v>0.84076433121019112</c:v>
                </c:pt>
                <c:pt idx="3">
                  <c:v>0.84713375796178347</c:v>
                </c:pt>
                <c:pt idx="4">
                  <c:v>0.85350318471337583</c:v>
                </c:pt>
                <c:pt idx="5">
                  <c:v>0.85987261146496818</c:v>
                </c:pt>
                <c:pt idx="6">
                  <c:v>0.86624203821656054</c:v>
                </c:pt>
                <c:pt idx="7">
                  <c:v>0.87261146496815289</c:v>
                </c:pt>
                <c:pt idx="8">
                  <c:v>0.87898089171974525</c:v>
                </c:pt>
                <c:pt idx="9">
                  <c:v>0.88535031847133761</c:v>
                </c:pt>
                <c:pt idx="10">
                  <c:v>0.89171974522292996</c:v>
                </c:pt>
                <c:pt idx="11">
                  <c:v>0.88535031847133761</c:v>
                </c:pt>
                <c:pt idx="12">
                  <c:v>0.87898089171974525</c:v>
                </c:pt>
                <c:pt idx="13">
                  <c:v>0.88535031847133761</c:v>
                </c:pt>
                <c:pt idx="14">
                  <c:v>0.89171974522292996</c:v>
                </c:pt>
                <c:pt idx="15">
                  <c:v>0.88535031847133761</c:v>
                </c:pt>
                <c:pt idx="16">
                  <c:v>0.87898089171974525</c:v>
                </c:pt>
                <c:pt idx="17">
                  <c:v>0.87261146496815289</c:v>
                </c:pt>
                <c:pt idx="18">
                  <c:v>0.87898089171974525</c:v>
                </c:pt>
                <c:pt idx="19">
                  <c:v>0.88535031847133761</c:v>
                </c:pt>
                <c:pt idx="20">
                  <c:v>0.89171974522292996</c:v>
                </c:pt>
                <c:pt idx="21">
                  <c:v>0.89808917197452232</c:v>
                </c:pt>
                <c:pt idx="22">
                  <c:v>0.90445859872611467</c:v>
                </c:pt>
                <c:pt idx="23">
                  <c:v>0.91082802547770703</c:v>
                </c:pt>
                <c:pt idx="24">
                  <c:v>0.91719745222929938</c:v>
                </c:pt>
                <c:pt idx="25">
                  <c:v>0.92356687898089174</c:v>
                </c:pt>
                <c:pt idx="26">
                  <c:v>0.92993630573248409</c:v>
                </c:pt>
                <c:pt idx="27">
                  <c:v>0.93630573248407645</c:v>
                </c:pt>
                <c:pt idx="28">
                  <c:v>0.9426751592356688</c:v>
                </c:pt>
                <c:pt idx="29">
                  <c:v>0.94904458598726116</c:v>
                </c:pt>
                <c:pt idx="30">
                  <c:v>0.95541401273885351</c:v>
                </c:pt>
                <c:pt idx="31">
                  <c:v>0.96178343949044587</c:v>
                </c:pt>
                <c:pt idx="32">
                  <c:v>0.96815286624203822</c:v>
                </c:pt>
                <c:pt idx="33">
                  <c:v>0.97452229299363058</c:v>
                </c:pt>
                <c:pt idx="34">
                  <c:v>0.98089171974522293</c:v>
                </c:pt>
                <c:pt idx="35">
                  <c:v>0.98726114649681529</c:v>
                </c:pt>
                <c:pt idx="36">
                  <c:v>0.99363057324840764</c:v>
                </c:pt>
                <c:pt idx="37">
                  <c:v>0.98726114649681529</c:v>
                </c:pt>
                <c:pt idx="38">
                  <c:v>0.98089171974522293</c:v>
                </c:pt>
                <c:pt idx="39">
                  <c:v>0.98726114649681529</c:v>
                </c:pt>
                <c:pt idx="40">
                  <c:v>0.99363057324840764</c:v>
                </c:pt>
                <c:pt idx="41">
                  <c:v>0.98726114649681529</c:v>
                </c:pt>
                <c:pt idx="42">
                  <c:v>0.98089171974522293</c:v>
                </c:pt>
                <c:pt idx="43">
                  <c:v>0.97452229299363058</c:v>
                </c:pt>
                <c:pt idx="44">
                  <c:v>0.96815286624203822</c:v>
                </c:pt>
                <c:pt idx="45">
                  <c:v>0.97452229299363058</c:v>
                </c:pt>
                <c:pt idx="46">
                  <c:v>0.98089171974522293</c:v>
                </c:pt>
                <c:pt idx="47">
                  <c:v>0.98726114649681529</c:v>
                </c:pt>
                <c:pt idx="48">
                  <c:v>0.99363057324840764</c:v>
                </c:pt>
                <c:pt idx="49">
                  <c:v>1</c:v>
                </c:pt>
              </c:numCache>
            </c:numRef>
          </c:yVal>
        </c:ser>
        <c:axId val="105417728"/>
        <c:axId val="105440000"/>
      </c:scatterChart>
      <c:valAx>
        <c:axId val="105417728"/>
        <c:scaling>
          <c:orientation val="minMax"/>
          <c:min val="0.4"/>
        </c:scaling>
        <c:axPos val="b"/>
        <c:numFmt formatCode="General" sourceLinked="1"/>
        <c:tickLblPos val="nextTo"/>
        <c:crossAx val="105440000"/>
        <c:crosses val="autoZero"/>
        <c:crossBetween val="midCat"/>
      </c:valAx>
      <c:valAx>
        <c:axId val="105440000"/>
        <c:scaling>
          <c:orientation val="minMax"/>
        </c:scaling>
        <c:axPos val="l"/>
        <c:majorGridlines/>
        <c:numFmt formatCode="General" sourceLinked="1"/>
        <c:tickLblPos val="nextTo"/>
        <c:crossAx val="10541772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hd!$B$8:$B$57</c:f>
              <c:numCache>
                <c:formatCode>General</c:formatCode>
                <c:ptCount val="50"/>
                <c:pt idx="0">
                  <c:v>79.209999999999994</c:v>
                </c:pt>
                <c:pt idx="1">
                  <c:v>79.06</c:v>
                </c:pt>
                <c:pt idx="2">
                  <c:v>79.459999999999994</c:v>
                </c:pt>
                <c:pt idx="3">
                  <c:v>79.260000000000005</c:v>
                </c:pt>
                <c:pt idx="4">
                  <c:v>79.150000000000006</c:v>
                </c:pt>
                <c:pt idx="5">
                  <c:v>79.680000000000007</c:v>
                </c:pt>
                <c:pt idx="6">
                  <c:v>79.31</c:v>
                </c:pt>
                <c:pt idx="7">
                  <c:v>80.14</c:v>
                </c:pt>
                <c:pt idx="8">
                  <c:v>80.61</c:v>
                </c:pt>
                <c:pt idx="9">
                  <c:v>80.790000000000006</c:v>
                </c:pt>
                <c:pt idx="10">
                  <c:v>80.62</c:v>
                </c:pt>
                <c:pt idx="11">
                  <c:v>80.66</c:v>
                </c:pt>
                <c:pt idx="12">
                  <c:v>80.569999999999993</c:v>
                </c:pt>
                <c:pt idx="13">
                  <c:v>81.349999999999994</c:v>
                </c:pt>
                <c:pt idx="14">
                  <c:v>80.44</c:v>
                </c:pt>
                <c:pt idx="15">
                  <c:v>79.349999999999994</c:v>
                </c:pt>
                <c:pt idx="16">
                  <c:v>79.63</c:v>
                </c:pt>
                <c:pt idx="17">
                  <c:v>79.63</c:v>
                </c:pt>
                <c:pt idx="18">
                  <c:v>80.12</c:v>
                </c:pt>
                <c:pt idx="19">
                  <c:v>80.069999999999993</c:v>
                </c:pt>
                <c:pt idx="20">
                  <c:v>82.02</c:v>
                </c:pt>
                <c:pt idx="21">
                  <c:v>82.46</c:v>
                </c:pt>
                <c:pt idx="22">
                  <c:v>82.5</c:v>
                </c:pt>
                <c:pt idx="23">
                  <c:v>82.7</c:v>
                </c:pt>
                <c:pt idx="24">
                  <c:v>83.44</c:v>
                </c:pt>
                <c:pt idx="25">
                  <c:v>83.27</c:v>
                </c:pt>
                <c:pt idx="26">
                  <c:v>83.17</c:v>
                </c:pt>
                <c:pt idx="27">
                  <c:v>87.79</c:v>
                </c:pt>
                <c:pt idx="28">
                  <c:v>90.29</c:v>
                </c:pt>
                <c:pt idx="29">
                  <c:v>90.69</c:v>
                </c:pt>
                <c:pt idx="30">
                  <c:v>90.57</c:v>
                </c:pt>
                <c:pt idx="31">
                  <c:v>90.74</c:v>
                </c:pt>
                <c:pt idx="32">
                  <c:v>91.17</c:v>
                </c:pt>
                <c:pt idx="33">
                  <c:v>91.41</c:v>
                </c:pt>
                <c:pt idx="34">
                  <c:v>92.04</c:v>
                </c:pt>
                <c:pt idx="35">
                  <c:v>93.03</c:v>
                </c:pt>
                <c:pt idx="36">
                  <c:v>91.15</c:v>
                </c:pt>
                <c:pt idx="37">
                  <c:v>89</c:v>
                </c:pt>
                <c:pt idx="38">
                  <c:v>89.93</c:v>
                </c:pt>
                <c:pt idx="39">
                  <c:v>91.61</c:v>
                </c:pt>
                <c:pt idx="40">
                  <c:v>90.82</c:v>
                </c:pt>
                <c:pt idx="41">
                  <c:v>88.93</c:v>
                </c:pt>
                <c:pt idx="42">
                  <c:v>89.25</c:v>
                </c:pt>
                <c:pt idx="43">
                  <c:v>89.22</c:v>
                </c:pt>
                <c:pt idx="44">
                  <c:v>88.84</c:v>
                </c:pt>
                <c:pt idx="45">
                  <c:v>89.38</c:v>
                </c:pt>
                <c:pt idx="46">
                  <c:v>90.27</c:v>
                </c:pt>
                <c:pt idx="47">
                  <c:v>91.22</c:v>
                </c:pt>
                <c:pt idx="48">
                  <c:v>92.09</c:v>
                </c:pt>
                <c:pt idx="49">
                  <c:v>92.34</c:v>
                </c:pt>
              </c:numCache>
            </c:numRef>
          </c:val>
        </c:ser>
        <c:marker val="1"/>
        <c:axId val="105342464"/>
        <c:axId val="10534400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hd!$K$8:$K$57</c:f>
              <c:numCache>
                <c:formatCode>General</c:formatCode>
                <c:ptCount val="50"/>
                <c:pt idx="0">
                  <c:v>67.409999999999982</c:v>
                </c:pt>
                <c:pt idx="1">
                  <c:v>67.559999999999974</c:v>
                </c:pt>
                <c:pt idx="2">
                  <c:v>67.159999999999982</c:v>
                </c:pt>
                <c:pt idx="3">
                  <c:v>66.959999999999994</c:v>
                </c:pt>
                <c:pt idx="4">
                  <c:v>66.849999999999994</c:v>
                </c:pt>
                <c:pt idx="5">
                  <c:v>67.38</c:v>
                </c:pt>
                <c:pt idx="6">
                  <c:v>67.009999999999991</c:v>
                </c:pt>
                <c:pt idx="7">
                  <c:v>67.839999999999989</c:v>
                </c:pt>
                <c:pt idx="8">
                  <c:v>68.309999999999988</c:v>
                </c:pt>
                <c:pt idx="9">
                  <c:v>68.489999999999995</c:v>
                </c:pt>
                <c:pt idx="10">
                  <c:v>68.319999999999993</c:v>
                </c:pt>
                <c:pt idx="11">
                  <c:v>68.359999999999985</c:v>
                </c:pt>
                <c:pt idx="12">
                  <c:v>68.269999999999982</c:v>
                </c:pt>
                <c:pt idx="13">
                  <c:v>69.049999999999983</c:v>
                </c:pt>
                <c:pt idx="14">
                  <c:v>68.139999999999986</c:v>
                </c:pt>
                <c:pt idx="15">
                  <c:v>67.049999999999983</c:v>
                </c:pt>
                <c:pt idx="16">
                  <c:v>66.769999999999982</c:v>
                </c:pt>
                <c:pt idx="17">
                  <c:v>66.769999999999982</c:v>
                </c:pt>
                <c:pt idx="18">
                  <c:v>66.279999999999973</c:v>
                </c:pt>
                <c:pt idx="19">
                  <c:v>66.229999999999961</c:v>
                </c:pt>
                <c:pt idx="20">
                  <c:v>68.179999999999964</c:v>
                </c:pt>
                <c:pt idx="21">
                  <c:v>68.619999999999962</c:v>
                </c:pt>
                <c:pt idx="22">
                  <c:v>68.659999999999968</c:v>
                </c:pt>
                <c:pt idx="23">
                  <c:v>68.859999999999971</c:v>
                </c:pt>
                <c:pt idx="24">
                  <c:v>69.599999999999966</c:v>
                </c:pt>
                <c:pt idx="25">
                  <c:v>69.429999999999964</c:v>
                </c:pt>
                <c:pt idx="26">
                  <c:v>69.32999999999997</c:v>
                </c:pt>
                <c:pt idx="27">
                  <c:v>73.949999999999974</c:v>
                </c:pt>
                <c:pt idx="28">
                  <c:v>76.449999999999974</c:v>
                </c:pt>
                <c:pt idx="29">
                  <c:v>76.849999999999966</c:v>
                </c:pt>
                <c:pt idx="30">
                  <c:v>76.729999999999961</c:v>
                </c:pt>
                <c:pt idx="31">
                  <c:v>76.899999999999963</c:v>
                </c:pt>
                <c:pt idx="32">
                  <c:v>77.32999999999997</c:v>
                </c:pt>
                <c:pt idx="33">
                  <c:v>77.569999999999965</c:v>
                </c:pt>
                <c:pt idx="34">
                  <c:v>78.199999999999974</c:v>
                </c:pt>
                <c:pt idx="35">
                  <c:v>79.189999999999969</c:v>
                </c:pt>
                <c:pt idx="36">
                  <c:v>77.309999999999974</c:v>
                </c:pt>
                <c:pt idx="37">
                  <c:v>75.159999999999968</c:v>
                </c:pt>
                <c:pt idx="38">
                  <c:v>74.229999999999961</c:v>
                </c:pt>
                <c:pt idx="39">
                  <c:v>72.549999999999969</c:v>
                </c:pt>
                <c:pt idx="40">
                  <c:v>71.759999999999962</c:v>
                </c:pt>
                <c:pt idx="41">
                  <c:v>69.869999999999976</c:v>
                </c:pt>
                <c:pt idx="42">
                  <c:v>69.549999999999983</c:v>
                </c:pt>
                <c:pt idx="43">
                  <c:v>69.519999999999982</c:v>
                </c:pt>
                <c:pt idx="44">
                  <c:v>69.139999999999986</c:v>
                </c:pt>
                <c:pt idx="45">
                  <c:v>69.679999999999978</c:v>
                </c:pt>
                <c:pt idx="46">
                  <c:v>70.569999999999979</c:v>
                </c:pt>
                <c:pt idx="47">
                  <c:v>71.519999999999982</c:v>
                </c:pt>
                <c:pt idx="48">
                  <c:v>72.389999999999986</c:v>
                </c:pt>
                <c:pt idx="49">
                  <c:v>72.639999999999986</c:v>
                </c:pt>
              </c:numCache>
            </c:numRef>
          </c:val>
        </c:ser>
        <c:marker val="1"/>
        <c:axId val="105347328"/>
        <c:axId val="105345792"/>
      </c:lineChart>
      <c:catAx>
        <c:axId val="105342464"/>
        <c:scaling>
          <c:orientation val="minMax"/>
        </c:scaling>
        <c:axPos val="b"/>
        <c:tickLblPos val="nextTo"/>
        <c:crossAx val="105344000"/>
        <c:crosses val="autoZero"/>
        <c:auto val="1"/>
        <c:lblAlgn val="ctr"/>
        <c:lblOffset val="100"/>
      </c:catAx>
      <c:valAx>
        <c:axId val="105344000"/>
        <c:scaling>
          <c:orientation val="minMax"/>
        </c:scaling>
        <c:axPos val="l"/>
        <c:majorGridlines/>
        <c:numFmt formatCode="General" sourceLinked="1"/>
        <c:tickLblPos val="nextTo"/>
        <c:crossAx val="105342464"/>
        <c:crosses val="autoZero"/>
        <c:crossBetween val="between"/>
      </c:valAx>
      <c:valAx>
        <c:axId val="105345792"/>
        <c:scaling>
          <c:orientation val="minMax"/>
        </c:scaling>
        <c:axPos val="r"/>
        <c:numFmt formatCode="General" sourceLinked="1"/>
        <c:tickLblPos val="nextTo"/>
        <c:crossAx val="105347328"/>
        <c:crosses val="max"/>
        <c:crossBetween val="between"/>
      </c:valAx>
      <c:catAx>
        <c:axId val="105347328"/>
        <c:scaling>
          <c:orientation val="minMax"/>
        </c:scaling>
        <c:delete val="1"/>
        <c:axPos val="b"/>
        <c:tickLblPos val="none"/>
        <c:crossAx val="10534579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hd!$F$8:$F$57</c:f>
              <c:numCache>
                <c:formatCode>General</c:formatCode>
                <c:ptCount val="50"/>
                <c:pt idx="0">
                  <c:v>0.79607813673929384</c:v>
                </c:pt>
                <c:pt idx="1">
                  <c:v>0.79071374906085645</c:v>
                </c:pt>
                <c:pt idx="2">
                  <c:v>0.79256198347107421</c:v>
                </c:pt>
                <c:pt idx="3">
                  <c:v>0.79338842975206614</c:v>
                </c:pt>
                <c:pt idx="4">
                  <c:v>0.79349361382419203</c:v>
                </c:pt>
                <c:pt idx="5">
                  <c:v>0.79432006010518408</c:v>
                </c:pt>
                <c:pt idx="6">
                  <c:v>0.79534184823441034</c:v>
                </c:pt>
                <c:pt idx="7">
                  <c:v>0.79924868519909831</c:v>
                </c:pt>
                <c:pt idx="8">
                  <c:v>0.80468820435762589</c:v>
                </c:pt>
                <c:pt idx="9">
                  <c:v>0.81206611570247933</c:v>
                </c:pt>
                <c:pt idx="10">
                  <c:v>0.81450037565740052</c:v>
                </c:pt>
                <c:pt idx="11">
                  <c:v>0.81447032306536427</c:v>
                </c:pt>
                <c:pt idx="12">
                  <c:v>0.8135386927122461</c:v>
                </c:pt>
                <c:pt idx="13">
                  <c:v>0.81669421487603278</c:v>
                </c:pt>
                <c:pt idx="14">
                  <c:v>0.81687453042824931</c:v>
                </c:pt>
                <c:pt idx="15">
                  <c:v>0.8100075131480089</c:v>
                </c:pt>
                <c:pt idx="16">
                  <c:v>0.80061607813673918</c:v>
                </c:pt>
                <c:pt idx="17">
                  <c:v>0.79738542449286243</c:v>
                </c:pt>
                <c:pt idx="18">
                  <c:v>0.80085649887302779</c:v>
                </c:pt>
                <c:pt idx="19">
                  <c:v>0.8035762584522913</c:v>
                </c:pt>
                <c:pt idx="20">
                  <c:v>0.81427498121712982</c:v>
                </c:pt>
                <c:pt idx="21">
                  <c:v>0.82775356874530415</c:v>
                </c:pt>
                <c:pt idx="22">
                  <c:v>0.8393688955672427</c:v>
                </c:pt>
                <c:pt idx="23">
                  <c:v>0.84249436513899301</c:v>
                </c:pt>
                <c:pt idx="24">
                  <c:v>0.84721262208865511</c:v>
                </c:pt>
                <c:pt idx="25">
                  <c:v>0.85179564237415439</c:v>
                </c:pt>
                <c:pt idx="26">
                  <c:v>0.85365890308039061</c:v>
                </c:pt>
                <c:pt idx="27">
                  <c:v>0.87311795642374146</c:v>
                </c:pt>
                <c:pt idx="28">
                  <c:v>0.91170548459804657</c:v>
                </c:pt>
                <c:pt idx="29">
                  <c:v>0.94936138241923373</c:v>
                </c:pt>
                <c:pt idx="30">
                  <c:v>0.962494365138993</c:v>
                </c:pt>
                <c:pt idx="31">
                  <c:v>0.96434259954921098</c:v>
                </c:pt>
                <c:pt idx="32">
                  <c:v>0.96676183320811404</c:v>
                </c:pt>
                <c:pt idx="33">
                  <c:v>0.9711945905334336</c:v>
                </c:pt>
                <c:pt idx="34">
                  <c:v>0.97741547708489873</c:v>
                </c:pt>
                <c:pt idx="35">
                  <c:v>0.98674680691209615</c:v>
                </c:pt>
                <c:pt idx="36">
                  <c:v>0.98706235912847495</c:v>
                </c:pt>
                <c:pt idx="37">
                  <c:v>0.97053343350864019</c:v>
                </c:pt>
                <c:pt idx="38">
                  <c:v>0.95332832456799421</c:v>
                </c:pt>
                <c:pt idx="39">
                  <c:v>0.95679939894815924</c:v>
                </c:pt>
                <c:pt idx="40">
                  <c:v>0.96752817430503379</c:v>
                </c:pt>
                <c:pt idx="41">
                  <c:v>0.96183320811419981</c:v>
                </c:pt>
                <c:pt idx="42">
                  <c:v>0.9483546205860256</c:v>
                </c:pt>
                <c:pt idx="43">
                  <c:v>0.94162283996994733</c:v>
                </c:pt>
                <c:pt idx="44">
                  <c:v>0.94117205108940638</c:v>
                </c:pt>
                <c:pt idx="45">
                  <c:v>0.94118707738542429</c:v>
                </c:pt>
                <c:pt idx="46">
                  <c:v>0.9467317806160781</c:v>
                </c:pt>
                <c:pt idx="47">
                  <c:v>0.9587978963185575</c:v>
                </c:pt>
                <c:pt idx="48">
                  <c:v>0.97244177310293023</c:v>
                </c:pt>
                <c:pt idx="49">
                  <c:v>0.98308039068369635</c:v>
                </c:pt>
              </c:numCache>
            </c:numRef>
          </c:val>
        </c:ser>
        <c:marker val="1"/>
        <c:axId val="105380864"/>
        <c:axId val="10545638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hd!$G$8:$G$57</c:f>
              <c:numCache>
                <c:formatCode>General</c:formatCode>
                <c:ptCount val="50"/>
                <c:pt idx="0">
                  <c:v>0.12952011721789677</c:v>
                </c:pt>
                <c:pt idx="1">
                  <c:v>0.14603293342334725</c:v>
                </c:pt>
                <c:pt idx="2">
                  <c:v>0.15515758877307659</c:v>
                </c:pt>
                <c:pt idx="3">
                  <c:v>0.15832187785236876</c:v>
                </c:pt>
                <c:pt idx="4">
                  <c:v>0.15811159781022205</c:v>
                </c:pt>
                <c:pt idx="5">
                  <c:v>0.15169928882691669</c:v>
                </c:pt>
                <c:pt idx="6">
                  <c:v>0.13660256855149092</c:v>
                </c:pt>
                <c:pt idx="7">
                  <c:v>0.13327811305159817</c:v>
                </c:pt>
                <c:pt idx="8">
                  <c:v>0.11894009657568533</c:v>
                </c:pt>
                <c:pt idx="9">
                  <c:v>0.1044933746177563</c:v>
                </c:pt>
                <c:pt idx="10">
                  <c:v>8.8094751746648658E-2</c:v>
                </c:pt>
                <c:pt idx="11">
                  <c:v>7.6615643441812722E-2</c:v>
                </c:pt>
                <c:pt idx="12">
                  <c:v>7.2297492334094673E-2</c:v>
                </c:pt>
                <c:pt idx="13">
                  <c:v>7.311942145023366E-2</c:v>
                </c:pt>
                <c:pt idx="14">
                  <c:v>7.5049140924367277E-2</c:v>
                </c:pt>
                <c:pt idx="15">
                  <c:v>9.039363608927363E-2</c:v>
                </c:pt>
                <c:pt idx="16">
                  <c:v>0.10583520380371915</c:v>
                </c:pt>
                <c:pt idx="17">
                  <c:v>0.11861200844616619</c:v>
                </c:pt>
                <c:pt idx="18">
                  <c:v>0.12482721480518716</c:v>
                </c:pt>
                <c:pt idx="19">
                  <c:v>0.12069558495379425</c:v>
                </c:pt>
                <c:pt idx="20">
                  <c:v>0.11637447632087015</c:v>
                </c:pt>
                <c:pt idx="21">
                  <c:v>0.10632204531401818</c:v>
                </c:pt>
                <c:pt idx="22">
                  <c:v>9.0906569544167773E-2</c:v>
                </c:pt>
                <c:pt idx="23">
                  <c:v>8.2190381286778483E-2</c:v>
                </c:pt>
                <c:pt idx="24">
                  <c:v>7.8938450877215113E-2</c:v>
                </c:pt>
                <c:pt idx="25">
                  <c:v>8.0251033425029761E-2</c:v>
                </c:pt>
                <c:pt idx="26">
                  <c:v>9.0945904629407617E-2</c:v>
                </c:pt>
                <c:pt idx="27">
                  <c:v>0.1272073653681948</c:v>
                </c:pt>
                <c:pt idx="28">
                  <c:v>0.17795297718946249</c:v>
                </c:pt>
                <c:pt idx="29">
                  <c:v>0.21776313956153961</c:v>
                </c:pt>
                <c:pt idx="30">
                  <c:v>0.2397307823955481</c:v>
                </c:pt>
                <c:pt idx="31">
                  <c:v>0.24508383729562844</c:v>
                </c:pt>
                <c:pt idx="32">
                  <c:v>0.22877236283392433</c:v>
                </c:pt>
                <c:pt idx="33">
                  <c:v>0.18937158767314008</c:v>
                </c:pt>
                <c:pt idx="34">
                  <c:v>0.14717056192453135</c:v>
                </c:pt>
                <c:pt idx="35">
                  <c:v>0.12957516004811959</c:v>
                </c:pt>
                <c:pt idx="36">
                  <c:v>0.15927886728624849</c:v>
                </c:pt>
                <c:pt idx="37">
                  <c:v>0.20413591497680247</c:v>
                </c:pt>
                <c:pt idx="38">
                  <c:v>0.23940604612792915</c:v>
                </c:pt>
                <c:pt idx="39">
                  <c:v>0.26362328121779588</c:v>
                </c:pt>
                <c:pt idx="40">
                  <c:v>0.26421826956646094</c:v>
                </c:pt>
                <c:pt idx="41">
                  <c:v>0.24574392406021683</c:v>
                </c:pt>
                <c:pt idx="42">
                  <c:v>0.21106927417862301</c:v>
                </c:pt>
                <c:pt idx="43">
                  <c:v>0.15742604346747094</c:v>
                </c:pt>
                <c:pt idx="44">
                  <c:v>0.12569022066029839</c:v>
                </c:pt>
                <c:pt idx="45">
                  <c:v>0.10916560721541509</c:v>
                </c:pt>
                <c:pt idx="46">
                  <c:v>9.7368663535107536E-2</c:v>
                </c:pt>
                <c:pt idx="47">
                  <c:v>9.5106321059472296E-2</c:v>
                </c:pt>
                <c:pt idx="48">
                  <c:v>9.196309613192509E-2</c:v>
                </c:pt>
                <c:pt idx="49">
                  <c:v>0.11159636432083653</c:v>
                </c:pt>
              </c:numCache>
            </c:numRef>
          </c:val>
        </c:ser>
        <c:marker val="1"/>
        <c:axId val="105463808"/>
        <c:axId val="105457920"/>
      </c:lineChart>
      <c:catAx>
        <c:axId val="105380864"/>
        <c:scaling>
          <c:orientation val="minMax"/>
        </c:scaling>
        <c:axPos val="b"/>
        <c:tickLblPos val="nextTo"/>
        <c:crossAx val="105456384"/>
        <c:crosses val="autoZero"/>
        <c:auto val="1"/>
        <c:lblAlgn val="ctr"/>
        <c:lblOffset val="100"/>
      </c:catAx>
      <c:valAx>
        <c:axId val="105456384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5380864"/>
        <c:crosses val="autoZero"/>
        <c:crossBetween val="between"/>
      </c:valAx>
      <c:valAx>
        <c:axId val="105457920"/>
        <c:scaling>
          <c:orientation val="minMax"/>
        </c:scaling>
        <c:axPos val="r"/>
        <c:numFmt formatCode="General" sourceLinked="1"/>
        <c:tickLblPos val="nextTo"/>
        <c:crossAx val="105463808"/>
        <c:crosses val="max"/>
        <c:crossBetween val="between"/>
      </c:valAx>
      <c:catAx>
        <c:axId val="105463808"/>
        <c:scaling>
          <c:orientation val="minMax"/>
        </c:scaling>
        <c:delete val="1"/>
        <c:axPos val="b"/>
        <c:tickLblPos val="none"/>
        <c:crossAx val="1054579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hd!$F$8:$F$57</c:f>
              <c:numCache>
                <c:formatCode>General</c:formatCode>
                <c:ptCount val="50"/>
                <c:pt idx="0">
                  <c:v>0.79607813673929384</c:v>
                </c:pt>
                <c:pt idx="1">
                  <c:v>0.79071374906085645</c:v>
                </c:pt>
                <c:pt idx="2">
                  <c:v>0.79256198347107421</c:v>
                </c:pt>
                <c:pt idx="3">
                  <c:v>0.79338842975206614</c:v>
                </c:pt>
                <c:pt idx="4">
                  <c:v>0.79349361382419203</c:v>
                </c:pt>
                <c:pt idx="5">
                  <c:v>0.79432006010518408</c:v>
                </c:pt>
                <c:pt idx="6">
                  <c:v>0.79534184823441034</c:v>
                </c:pt>
                <c:pt idx="7">
                  <c:v>0.79924868519909831</c:v>
                </c:pt>
                <c:pt idx="8">
                  <c:v>0.80468820435762589</c:v>
                </c:pt>
                <c:pt idx="9">
                  <c:v>0.81206611570247933</c:v>
                </c:pt>
                <c:pt idx="10">
                  <c:v>0.81450037565740052</c:v>
                </c:pt>
                <c:pt idx="11">
                  <c:v>0.81447032306536427</c:v>
                </c:pt>
                <c:pt idx="12">
                  <c:v>0.8135386927122461</c:v>
                </c:pt>
                <c:pt idx="13">
                  <c:v>0.81669421487603278</c:v>
                </c:pt>
                <c:pt idx="14">
                  <c:v>0.81687453042824931</c:v>
                </c:pt>
                <c:pt idx="15">
                  <c:v>0.8100075131480089</c:v>
                </c:pt>
                <c:pt idx="16">
                  <c:v>0.80061607813673918</c:v>
                </c:pt>
                <c:pt idx="17">
                  <c:v>0.79738542449286243</c:v>
                </c:pt>
                <c:pt idx="18">
                  <c:v>0.80085649887302779</c:v>
                </c:pt>
                <c:pt idx="19">
                  <c:v>0.8035762584522913</c:v>
                </c:pt>
                <c:pt idx="20">
                  <c:v>0.81427498121712982</c:v>
                </c:pt>
                <c:pt idx="21">
                  <c:v>0.82775356874530415</c:v>
                </c:pt>
                <c:pt idx="22">
                  <c:v>0.8393688955672427</c:v>
                </c:pt>
                <c:pt idx="23">
                  <c:v>0.84249436513899301</c:v>
                </c:pt>
                <c:pt idx="24">
                  <c:v>0.84721262208865511</c:v>
                </c:pt>
                <c:pt idx="25">
                  <c:v>0.85179564237415439</c:v>
                </c:pt>
                <c:pt idx="26">
                  <c:v>0.85365890308039061</c:v>
                </c:pt>
                <c:pt idx="27">
                  <c:v>0.87311795642374146</c:v>
                </c:pt>
                <c:pt idx="28">
                  <c:v>0.91170548459804657</c:v>
                </c:pt>
                <c:pt idx="29">
                  <c:v>0.94936138241923373</c:v>
                </c:pt>
                <c:pt idx="30">
                  <c:v>0.962494365138993</c:v>
                </c:pt>
                <c:pt idx="31">
                  <c:v>0.96434259954921098</c:v>
                </c:pt>
                <c:pt idx="32">
                  <c:v>0.96676183320811404</c:v>
                </c:pt>
                <c:pt idx="33">
                  <c:v>0.9711945905334336</c:v>
                </c:pt>
                <c:pt idx="34">
                  <c:v>0.97741547708489873</c:v>
                </c:pt>
                <c:pt idx="35">
                  <c:v>0.98674680691209615</c:v>
                </c:pt>
                <c:pt idx="36">
                  <c:v>0.98706235912847495</c:v>
                </c:pt>
                <c:pt idx="37">
                  <c:v>0.97053343350864019</c:v>
                </c:pt>
                <c:pt idx="38">
                  <c:v>0.95332832456799421</c:v>
                </c:pt>
                <c:pt idx="39">
                  <c:v>0.95679939894815924</c:v>
                </c:pt>
                <c:pt idx="40">
                  <c:v>0.96752817430503379</c:v>
                </c:pt>
                <c:pt idx="41">
                  <c:v>0.96183320811419981</c:v>
                </c:pt>
                <c:pt idx="42">
                  <c:v>0.9483546205860256</c:v>
                </c:pt>
                <c:pt idx="43">
                  <c:v>0.94162283996994733</c:v>
                </c:pt>
                <c:pt idx="44">
                  <c:v>0.94117205108940638</c:v>
                </c:pt>
                <c:pt idx="45">
                  <c:v>0.94118707738542429</c:v>
                </c:pt>
                <c:pt idx="46">
                  <c:v>0.9467317806160781</c:v>
                </c:pt>
                <c:pt idx="47">
                  <c:v>0.9587978963185575</c:v>
                </c:pt>
                <c:pt idx="48">
                  <c:v>0.97244177310293023</c:v>
                </c:pt>
                <c:pt idx="49">
                  <c:v>0.98308039068369635</c:v>
                </c:pt>
              </c:numCache>
            </c:numRef>
          </c:val>
        </c:ser>
        <c:marker val="1"/>
        <c:axId val="105480960"/>
        <c:axId val="105482496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hd!$B$8:$B$57</c:f>
              <c:numCache>
                <c:formatCode>General</c:formatCode>
                <c:ptCount val="50"/>
                <c:pt idx="0">
                  <c:v>79.209999999999994</c:v>
                </c:pt>
                <c:pt idx="1">
                  <c:v>79.06</c:v>
                </c:pt>
                <c:pt idx="2">
                  <c:v>79.459999999999994</c:v>
                </c:pt>
                <c:pt idx="3">
                  <c:v>79.260000000000005</c:v>
                </c:pt>
                <c:pt idx="4">
                  <c:v>79.150000000000006</c:v>
                </c:pt>
                <c:pt idx="5">
                  <c:v>79.680000000000007</c:v>
                </c:pt>
                <c:pt idx="6">
                  <c:v>79.31</c:v>
                </c:pt>
                <c:pt idx="7">
                  <c:v>80.14</c:v>
                </c:pt>
                <c:pt idx="8">
                  <c:v>80.61</c:v>
                </c:pt>
                <c:pt idx="9">
                  <c:v>80.790000000000006</c:v>
                </c:pt>
                <c:pt idx="10">
                  <c:v>80.62</c:v>
                </c:pt>
                <c:pt idx="11">
                  <c:v>80.66</c:v>
                </c:pt>
                <c:pt idx="12">
                  <c:v>80.569999999999993</c:v>
                </c:pt>
                <c:pt idx="13">
                  <c:v>81.349999999999994</c:v>
                </c:pt>
                <c:pt idx="14">
                  <c:v>80.44</c:v>
                </c:pt>
                <c:pt idx="15">
                  <c:v>79.349999999999994</c:v>
                </c:pt>
                <c:pt idx="16">
                  <c:v>79.63</c:v>
                </c:pt>
                <c:pt idx="17">
                  <c:v>79.63</c:v>
                </c:pt>
                <c:pt idx="18">
                  <c:v>80.12</c:v>
                </c:pt>
                <c:pt idx="19">
                  <c:v>80.069999999999993</c:v>
                </c:pt>
                <c:pt idx="20">
                  <c:v>82.02</c:v>
                </c:pt>
                <c:pt idx="21">
                  <c:v>82.46</c:v>
                </c:pt>
                <c:pt idx="22">
                  <c:v>82.5</c:v>
                </c:pt>
                <c:pt idx="23">
                  <c:v>82.7</c:v>
                </c:pt>
                <c:pt idx="24">
                  <c:v>83.44</c:v>
                </c:pt>
                <c:pt idx="25">
                  <c:v>83.27</c:v>
                </c:pt>
                <c:pt idx="26">
                  <c:v>83.17</c:v>
                </c:pt>
                <c:pt idx="27">
                  <c:v>87.79</c:v>
                </c:pt>
                <c:pt idx="28">
                  <c:v>90.29</c:v>
                </c:pt>
                <c:pt idx="29">
                  <c:v>90.69</c:v>
                </c:pt>
                <c:pt idx="30">
                  <c:v>90.57</c:v>
                </c:pt>
                <c:pt idx="31">
                  <c:v>90.74</c:v>
                </c:pt>
                <c:pt idx="32">
                  <c:v>91.17</c:v>
                </c:pt>
                <c:pt idx="33">
                  <c:v>91.41</c:v>
                </c:pt>
                <c:pt idx="34">
                  <c:v>92.04</c:v>
                </c:pt>
                <c:pt idx="35">
                  <c:v>93.03</c:v>
                </c:pt>
                <c:pt idx="36">
                  <c:v>91.15</c:v>
                </c:pt>
                <c:pt idx="37">
                  <c:v>89</c:v>
                </c:pt>
                <c:pt idx="38">
                  <c:v>89.93</c:v>
                </c:pt>
                <c:pt idx="39">
                  <c:v>91.61</c:v>
                </c:pt>
                <c:pt idx="40">
                  <c:v>90.82</c:v>
                </c:pt>
                <c:pt idx="41">
                  <c:v>88.93</c:v>
                </c:pt>
                <c:pt idx="42">
                  <c:v>89.25</c:v>
                </c:pt>
                <c:pt idx="43">
                  <c:v>89.22</c:v>
                </c:pt>
                <c:pt idx="44">
                  <c:v>88.84</c:v>
                </c:pt>
                <c:pt idx="45">
                  <c:v>89.38</c:v>
                </c:pt>
                <c:pt idx="46">
                  <c:v>90.27</c:v>
                </c:pt>
                <c:pt idx="47">
                  <c:v>91.22</c:v>
                </c:pt>
                <c:pt idx="48">
                  <c:v>92.09</c:v>
                </c:pt>
                <c:pt idx="49">
                  <c:v>92.34</c:v>
                </c:pt>
              </c:numCache>
            </c:numRef>
          </c:val>
        </c:ser>
        <c:marker val="1"/>
        <c:axId val="105485824"/>
        <c:axId val="105484288"/>
      </c:lineChart>
      <c:catAx>
        <c:axId val="105480960"/>
        <c:scaling>
          <c:orientation val="minMax"/>
        </c:scaling>
        <c:axPos val="b"/>
        <c:tickLblPos val="nextTo"/>
        <c:crossAx val="105482496"/>
        <c:crosses val="autoZero"/>
        <c:auto val="1"/>
        <c:lblAlgn val="ctr"/>
        <c:lblOffset val="100"/>
      </c:catAx>
      <c:valAx>
        <c:axId val="105482496"/>
        <c:scaling>
          <c:orientation val="minMax"/>
          <c:max val="1"/>
          <c:min val="0.75000000000001465"/>
        </c:scaling>
        <c:axPos val="l"/>
        <c:majorGridlines/>
        <c:numFmt formatCode="General" sourceLinked="1"/>
        <c:tickLblPos val="nextTo"/>
        <c:crossAx val="105480960"/>
        <c:crosses val="autoZero"/>
        <c:crossBetween val="between"/>
      </c:valAx>
      <c:valAx>
        <c:axId val="105484288"/>
        <c:scaling>
          <c:orientation val="minMax"/>
          <c:min val="74"/>
        </c:scaling>
        <c:axPos val="r"/>
        <c:numFmt formatCode="General" sourceLinked="1"/>
        <c:tickLblPos val="nextTo"/>
        <c:crossAx val="105485824"/>
        <c:crosses val="max"/>
        <c:crossBetween val="between"/>
      </c:valAx>
      <c:catAx>
        <c:axId val="105485824"/>
        <c:scaling>
          <c:orientation val="minMax"/>
        </c:scaling>
        <c:delete val="1"/>
        <c:axPos val="b"/>
        <c:tickLblPos val="none"/>
        <c:crossAx val="1054842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low!$T$9:$T$57</c:f>
              <c:numCache>
                <c:formatCode>0.00%</c:formatCode>
                <c:ptCount val="49"/>
                <c:pt idx="0">
                  <c:v>1.6110503781966989E-3</c:v>
                </c:pt>
                <c:pt idx="1">
                  <c:v>1.6110503781966989E-3</c:v>
                </c:pt>
                <c:pt idx="2">
                  <c:v>4.7537970855411936E-3</c:v>
                </c:pt>
                <c:pt idx="3">
                  <c:v>1.6110503781966989E-3</c:v>
                </c:pt>
                <c:pt idx="4">
                  <c:v>1.6110503781966989E-3</c:v>
                </c:pt>
                <c:pt idx="5">
                  <c:v>1.6110503781966989E-3</c:v>
                </c:pt>
                <c:pt idx="6">
                  <c:v>0</c:v>
                </c:pt>
                <c:pt idx="7">
                  <c:v>7.8573805043702231E-4</c:v>
                </c:pt>
                <c:pt idx="8">
                  <c:v>7.8573805043702231E-4</c:v>
                </c:pt>
                <c:pt idx="9">
                  <c:v>7.8573805043702231E-4</c:v>
                </c:pt>
                <c:pt idx="10">
                  <c:v>7.8573805043702231E-4</c:v>
                </c:pt>
                <c:pt idx="11">
                  <c:v>7.8573805043702231E-4</c:v>
                </c:pt>
                <c:pt idx="12">
                  <c:v>7.8573805043702231E-4</c:v>
                </c:pt>
                <c:pt idx="13">
                  <c:v>7.8573805043702231E-4</c:v>
                </c:pt>
                <c:pt idx="14">
                  <c:v>7.8573805043702231E-4</c:v>
                </c:pt>
                <c:pt idx="15">
                  <c:v>7.8573805043702231E-4</c:v>
                </c:pt>
                <c:pt idx="16">
                  <c:v>1.6110503781966989E-3</c:v>
                </c:pt>
                <c:pt idx="17">
                  <c:v>1.6110503781966989E-3</c:v>
                </c:pt>
                <c:pt idx="18">
                  <c:v>0</c:v>
                </c:pt>
                <c:pt idx="19">
                  <c:v>1.6110503781966989E-3</c:v>
                </c:pt>
                <c:pt idx="20">
                  <c:v>7.8573805043702231E-4</c:v>
                </c:pt>
                <c:pt idx="21">
                  <c:v>0</c:v>
                </c:pt>
                <c:pt idx="22">
                  <c:v>0</c:v>
                </c:pt>
                <c:pt idx="23">
                  <c:v>7.8573805043702231E-4</c:v>
                </c:pt>
                <c:pt idx="24">
                  <c:v>7.8573805043702231E-4</c:v>
                </c:pt>
                <c:pt idx="25">
                  <c:v>7.8573805043702231E-4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7.8573805043702231E-4</c:v>
                </c:pt>
                <c:pt idx="35">
                  <c:v>7.8573805043702231E-4</c:v>
                </c:pt>
                <c:pt idx="36">
                  <c:v>7.8573805043702231E-4</c:v>
                </c:pt>
                <c:pt idx="37">
                  <c:v>7.8573805043702231E-4</c:v>
                </c:pt>
                <c:pt idx="38">
                  <c:v>7.8573805043702231E-4</c:v>
                </c:pt>
                <c:pt idx="39">
                  <c:v>7.8573805043702231E-4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7.8573805043702231E-4</c:v>
                </c:pt>
                <c:pt idx="44">
                  <c:v>7.8573805043702231E-4</c:v>
                </c:pt>
                <c:pt idx="45">
                  <c:v>1.6110503781966989E-3</c:v>
                </c:pt>
                <c:pt idx="46">
                  <c:v>4.7537970855411936E-3</c:v>
                </c:pt>
                <c:pt idx="47">
                  <c:v>4.7537970855411936E-3</c:v>
                </c:pt>
                <c:pt idx="48">
                  <c:v>7.8573805043702231E-4</c:v>
                </c:pt>
              </c:numCache>
            </c:numRef>
          </c:xVal>
          <c:yVal>
            <c:numRef>
              <c:f>low!$V$9:$V$57</c:f>
              <c:numCache>
                <c:formatCode>0.00%</c:formatCode>
                <c:ptCount val="49"/>
                <c:pt idx="0">
                  <c:v>-4.6600296547341423E-3</c:v>
                </c:pt>
                <c:pt idx="1">
                  <c:v>6.1715258565652083E-3</c:v>
                </c:pt>
                <c:pt idx="2">
                  <c:v>3.1725888324872797E-3</c:v>
                </c:pt>
                <c:pt idx="3">
                  <c:v>-7.5901328273244662E-3</c:v>
                </c:pt>
                <c:pt idx="4">
                  <c:v>1.0834926704907542E-2</c:v>
                </c:pt>
                <c:pt idx="5">
                  <c:v>0</c:v>
                </c:pt>
                <c:pt idx="6">
                  <c:v>0</c:v>
                </c:pt>
                <c:pt idx="7">
                  <c:v>-2.5109855618329659E-3</c:v>
                </c:pt>
                <c:pt idx="8">
                  <c:v>-1.8785222291797833E-3</c:v>
                </c:pt>
                <c:pt idx="9">
                  <c:v>6.2499999999999405E-3</c:v>
                </c:pt>
                <c:pt idx="10">
                  <c:v>2.0964360587012821E-4</c:v>
                </c:pt>
                <c:pt idx="11">
                  <c:v>-7.339064793457778E-3</c:v>
                </c:pt>
                <c:pt idx="12">
                  <c:v>-8.9508742714404597E-3</c:v>
                </c:pt>
                <c:pt idx="13">
                  <c:v>1.2791417371569991E-2</c:v>
                </c:pt>
                <c:pt idx="14">
                  <c:v>5.433646812957116E-3</c:v>
                </c:pt>
                <c:pt idx="15">
                  <c:v>-6.7241017020380992E-3</c:v>
                </c:pt>
                <c:pt idx="16">
                  <c:v>-5.6355666875390533E-3</c:v>
                </c:pt>
                <c:pt idx="17">
                  <c:v>9.6557514693535029E-3</c:v>
                </c:pt>
                <c:pt idx="18">
                  <c:v>0</c:v>
                </c:pt>
                <c:pt idx="19">
                  <c:v>3.7562604340567553E-2</c:v>
                </c:pt>
                <c:pt idx="20">
                  <c:v>-2.8157683024939775E-3</c:v>
                </c:pt>
                <c:pt idx="21">
                  <c:v>0</c:v>
                </c:pt>
                <c:pt idx="22">
                  <c:v>0</c:v>
                </c:pt>
                <c:pt idx="23">
                  <c:v>-1.1233701103309833E-2</c:v>
                </c:pt>
                <c:pt idx="24">
                  <c:v>8.133306883554783E-3</c:v>
                </c:pt>
                <c:pt idx="25">
                  <c:v>-9.0000000000000566E-3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5.709935287400293E-4</c:v>
                </c:pt>
                <c:pt idx="35">
                  <c:v>-1.9043991620643957E-3</c:v>
                </c:pt>
                <c:pt idx="36">
                  <c:v>-5.7023379585629565E-3</c:v>
                </c:pt>
                <c:pt idx="37">
                  <c:v>-1.3230013230013285E-2</c:v>
                </c:pt>
                <c:pt idx="38">
                  <c:v>-9.3266181682521918E-3</c:v>
                </c:pt>
                <c:pt idx="39">
                  <c:v>1.0534097209388289E-2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2.072343632253192E-3</c:v>
                </c:pt>
                <c:pt idx="44">
                  <c:v>-3.0205776854824182E-3</c:v>
                </c:pt>
                <c:pt idx="45">
                  <c:v>1.0728402032749863E-2</c:v>
                </c:pt>
                <c:pt idx="46">
                  <c:v>2.979515828677776E-3</c:v>
                </c:pt>
                <c:pt idx="47">
                  <c:v>5.3843297437801549E-3</c:v>
                </c:pt>
                <c:pt idx="48">
                  <c:v>1.1080332409971407E-3</c:v>
                </c:pt>
              </c:numCache>
            </c:numRef>
          </c:yVal>
        </c:ser>
        <c:axId val="105501056"/>
        <c:axId val="105502592"/>
      </c:scatterChart>
      <c:valAx>
        <c:axId val="105501056"/>
        <c:scaling>
          <c:orientation val="minMax"/>
        </c:scaling>
        <c:axPos val="b"/>
        <c:numFmt formatCode="0.00%" sourceLinked="1"/>
        <c:tickLblPos val="nextTo"/>
        <c:crossAx val="105502592"/>
        <c:crosses val="autoZero"/>
        <c:crossBetween val="midCat"/>
      </c:valAx>
      <c:valAx>
        <c:axId val="105502592"/>
        <c:scaling>
          <c:orientation val="minMax"/>
        </c:scaling>
        <c:axPos val="l"/>
        <c:majorGridlines/>
        <c:numFmt formatCode="0.00%" sourceLinked="1"/>
        <c:tickLblPos val="nextTo"/>
        <c:crossAx val="105501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hd!$U$9:$U$57</c:f>
              <c:numCache>
                <c:formatCode>0.00%</c:formatCode>
                <c:ptCount val="49"/>
                <c:pt idx="0">
                  <c:v>1.2975819943919433E-3</c:v>
                </c:pt>
                <c:pt idx="1">
                  <c:v>2.5951639887838865E-3</c:v>
                </c:pt>
                <c:pt idx="2">
                  <c:v>4.185859104733001E-3</c:v>
                </c:pt>
                <c:pt idx="3">
                  <c:v>5.7765542206821155E-3</c:v>
                </c:pt>
                <c:pt idx="4">
                  <c:v>7.36724933663123E-3</c:v>
                </c:pt>
                <c:pt idx="5">
                  <c:v>8.9478970334581423E-3</c:v>
                </c:pt>
                <c:pt idx="6">
                  <c:v>1.0528544730285055E-2</c:v>
                </c:pt>
                <c:pt idx="7">
                  <c:v>1.2109192427111969E-2</c:v>
                </c:pt>
                <c:pt idx="8">
                  <c:v>1.3689840123938882E-2</c:v>
                </c:pt>
                <c:pt idx="9">
                  <c:v>1.5270487820765795E-2</c:v>
                </c:pt>
                <c:pt idx="10">
                  <c:v>1.6851135517592708E-2</c:v>
                </c:pt>
                <c:pt idx="11">
                  <c:v>1.9789942651443959E-2</c:v>
                </c:pt>
                <c:pt idx="12">
                  <c:v>2.272874978529521E-2</c:v>
                </c:pt>
                <c:pt idx="13">
                  <c:v>2.4309397482122123E-2</c:v>
                </c:pt>
                <c:pt idx="14">
                  <c:v>2.5900092598071238E-2</c:v>
                </c:pt>
                <c:pt idx="15">
                  <c:v>2.7197674592463181E-2</c:v>
                </c:pt>
                <c:pt idx="16">
                  <c:v>2.8495256586855124E-2</c:v>
                </c:pt>
                <c:pt idx="17">
                  <c:v>2.9792838581247066E-2</c:v>
                </c:pt>
                <c:pt idx="18">
                  <c:v>3.1383533697196181E-2</c:v>
                </c:pt>
                <c:pt idx="19">
                  <c:v>3.2974228813145295E-2</c:v>
                </c:pt>
                <c:pt idx="20">
                  <c:v>3.4554876509972209E-2</c:v>
                </c:pt>
                <c:pt idx="21">
                  <c:v>3.6135524206799122E-2</c:v>
                </c:pt>
                <c:pt idx="22">
                  <c:v>3.7716171903626035E-2</c:v>
                </c:pt>
                <c:pt idx="23">
                  <c:v>3.9296819600452948E-2</c:v>
                </c:pt>
                <c:pt idx="24">
                  <c:v>4.0877467297279861E-2</c:v>
                </c:pt>
                <c:pt idx="25">
                  <c:v>4.2458114994106774E-2</c:v>
                </c:pt>
                <c:pt idx="26">
                  <c:v>4.4048810110055889E-2</c:v>
                </c:pt>
                <c:pt idx="27">
                  <c:v>4.5639505226005003E-2</c:v>
                </c:pt>
                <c:pt idx="28">
                  <c:v>4.7230200341954118E-2</c:v>
                </c:pt>
                <c:pt idx="29">
                  <c:v>4.8820895457903232E-2</c:v>
                </c:pt>
                <c:pt idx="30">
                  <c:v>5.0411590573852347E-2</c:v>
                </c:pt>
                <c:pt idx="31">
                  <c:v>5.2002285689801461E-2</c:v>
                </c:pt>
                <c:pt idx="32">
                  <c:v>5.3592980805750576E-2</c:v>
                </c:pt>
                <c:pt idx="33">
                  <c:v>5.5173628502577489E-2</c:v>
                </c:pt>
                <c:pt idx="34">
                  <c:v>5.6754276199404402E-2</c:v>
                </c:pt>
                <c:pt idx="35">
                  <c:v>5.8334923896231315E-2</c:v>
                </c:pt>
                <c:pt idx="36">
                  <c:v>5.9915571593058228E-2</c:v>
                </c:pt>
                <c:pt idx="37">
                  <c:v>6.1213153587450171E-2</c:v>
                </c:pt>
                <c:pt idx="38">
                  <c:v>6.2510735581842114E-2</c:v>
                </c:pt>
                <c:pt idx="39">
                  <c:v>6.4101430697791228E-2</c:v>
                </c:pt>
                <c:pt idx="40">
                  <c:v>6.5692125813740343E-2</c:v>
                </c:pt>
                <c:pt idx="41">
                  <c:v>6.6989707808132293E-2</c:v>
                </c:pt>
                <c:pt idx="42">
                  <c:v>6.9928514941983544E-2</c:v>
                </c:pt>
                <c:pt idx="43">
                  <c:v>7.2867322075834795E-2</c:v>
                </c:pt>
                <c:pt idx="44">
                  <c:v>7.5806129209686046E-2</c:v>
                </c:pt>
                <c:pt idx="45">
                  <c:v>7.7386776906512952E-2</c:v>
                </c:pt>
                <c:pt idx="46">
                  <c:v>7.8967424603339859E-2</c:v>
                </c:pt>
                <c:pt idx="47">
                  <c:v>8.0548072300166765E-2</c:v>
                </c:pt>
                <c:pt idx="48">
                  <c:v>8.2128719996993671E-2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hd!$W$9:$W$57</c:f>
              <c:numCache>
                <c:formatCode>0.00%</c:formatCode>
                <c:ptCount val="49"/>
                <c:pt idx="0">
                  <c:v>1.8937002903672703E-3</c:v>
                </c:pt>
                <c:pt idx="1">
                  <c:v>-3.16574822974393E-3</c:v>
                </c:pt>
                <c:pt idx="2">
                  <c:v>-5.6827379100860978E-3</c:v>
                </c:pt>
                <c:pt idx="3">
                  <c:v>-7.0705754069319143E-3</c:v>
                </c:pt>
                <c:pt idx="4">
                  <c:v>-3.7442884976196956E-4</c:v>
                </c:pt>
                <c:pt idx="5">
                  <c:v>-5.0180031469507815E-3</c:v>
                </c:pt>
                <c:pt idx="6">
                  <c:v>5.4472597454965545E-3</c:v>
                </c:pt>
                <c:pt idx="7">
                  <c:v>1.1311996456252717E-2</c:v>
                </c:pt>
                <c:pt idx="8">
                  <c:v>1.3544970032732147E-2</c:v>
                </c:pt>
                <c:pt idx="9">
                  <c:v>1.1440749213323782E-2</c:v>
                </c:pt>
                <c:pt idx="10">
                  <c:v>1.1936904013621377E-2</c:v>
                </c:pt>
                <c:pt idx="11">
                  <c:v>1.082110931984499E-2</c:v>
                </c:pt>
                <c:pt idx="12">
                  <c:v>2.0502132033013678E-2</c:v>
                </c:pt>
                <c:pt idx="13">
                  <c:v>9.3158997035730304E-3</c:v>
                </c:pt>
                <c:pt idx="14">
                  <c:v>-4.2345726982171671E-3</c:v>
                </c:pt>
                <c:pt idx="15">
                  <c:v>-7.7632431456021844E-3</c:v>
                </c:pt>
                <c:pt idx="16">
                  <c:v>-7.7632431456021844E-3</c:v>
                </c:pt>
                <c:pt idx="17">
                  <c:v>-1.3916702896952293E-2</c:v>
                </c:pt>
                <c:pt idx="18">
                  <c:v>-1.4540766801096219E-2</c:v>
                </c:pt>
                <c:pt idx="19">
                  <c:v>9.8129237196981235E-3</c:v>
                </c:pt>
                <c:pt idx="20">
                  <c:v>1.5177468952568128E-2</c:v>
                </c:pt>
                <c:pt idx="21">
                  <c:v>1.5662552629502474E-2</c:v>
                </c:pt>
                <c:pt idx="22">
                  <c:v>1.8086795053744931E-2</c:v>
                </c:pt>
                <c:pt idx="23">
                  <c:v>2.7034799890504238E-2</c:v>
                </c:pt>
                <c:pt idx="24">
                  <c:v>2.4997407752440939E-2</c:v>
                </c:pt>
                <c:pt idx="25">
                  <c:v>2.3796495058793835E-2</c:v>
                </c:pt>
                <c:pt idx="26">
                  <c:v>7.9345370855355146E-2</c:v>
                </c:pt>
                <c:pt idx="27">
                  <c:v>0.10782241835507037</c:v>
                </c:pt>
                <c:pt idx="28">
                  <c:v>0.11225258780905188</c:v>
                </c:pt>
                <c:pt idx="29">
                  <c:v>0.11092939892383846</c:v>
                </c:pt>
                <c:pt idx="30">
                  <c:v>0.11280640013836868</c:v>
                </c:pt>
                <c:pt idx="31">
                  <c:v>0.11754521433277035</c:v>
                </c:pt>
                <c:pt idx="32">
                  <c:v>0.12017765921595555</c:v>
                </c:pt>
                <c:pt idx="33">
                  <c:v>0.12706968415852213</c:v>
                </c:pt>
                <c:pt idx="34">
                  <c:v>0.13782587711810487</c:v>
                </c:pt>
                <c:pt idx="35">
                  <c:v>0.1176173422368838</c:v>
                </c:pt>
                <c:pt idx="36">
                  <c:v>9.4029849093713147E-2</c:v>
                </c:pt>
                <c:pt idx="37">
                  <c:v>8.3580410891465881E-2</c:v>
                </c:pt>
                <c:pt idx="38">
                  <c:v>6.4899214405310074E-2</c:v>
                </c:pt>
                <c:pt idx="39">
                  <c:v>5.6275701688357709E-2</c:v>
                </c:pt>
                <c:pt idx="40">
                  <c:v>3.5465307502055281E-2</c:v>
                </c:pt>
                <c:pt idx="41">
                  <c:v>3.1866971732348849E-2</c:v>
                </c:pt>
                <c:pt idx="42">
                  <c:v>3.1530837278567321E-2</c:v>
                </c:pt>
                <c:pt idx="43">
                  <c:v>2.7271702555411129E-2</c:v>
                </c:pt>
                <c:pt idx="44">
                  <c:v>3.3350045644109823E-2</c:v>
                </c:pt>
                <c:pt idx="45">
                  <c:v>4.3307530540059709E-2</c:v>
                </c:pt>
                <c:pt idx="46">
                  <c:v>5.3831514144801071E-2</c:v>
                </c:pt>
                <c:pt idx="47">
                  <c:v>6.3368896297837735E-2</c:v>
                </c:pt>
                <c:pt idx="48">
                  <c:v>6.6083631882591781E-2</c:v>
                </c:pt>
              </c:numCache>
            </c:numRef>
          </c:val>
        </c:ser>
        <c:marker val="1"/>
        <c:axId val="105604992"/>
        <c:axId val="105606528"/>
      </c:lineChart>
      <c:catAx>
        <c:axId val="105604992"/>
        <c:scaling>
          <c:orientation val="minMax"/>
        </c:scaling>
        <c:axPos val="b"/>
        <c:tickLblPos val="nextTo"/>
        <c:crossAx val="105606528"/>
        <c:crosses val="autoZero"/>
        <c:auto val="1"/>
        <c:lblAlgn val="ctr"/>
        <c:lblOffset val="100"/>
      </c:catAx>
      <c:valAx>
        <c:axId val="105606528"/>
        <c:scaling>
          <c:orientation val="minMax"/>
        </c:scaling>
        <c:axPos val="l"/>
        <c:majorGridlines/>
        <c:numFmt formatCode="0.00%" sourceLinked="1"/>
        <c:tickLblPos val="nextTo"/>
        <c:crossAx val="105604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fslr!$O$8:$O$57</c:f>
              <c:numCache>
                <c:formatCode>General</c:formatCode>
                <c:ptCount val="50"/>
                <c:pt idx="0">
                  <c:v>0.1111111111111111</c:v>
                </c:pt>
                <c:pt idx="1">
                  <c:v>0.12222222222222222</c:v>
                </c:pt>
                <c:pt idx="2">
                  <c:v>0.1111111111111111</c:v>
                </c:pt>
                <c:pt idx="3">
                  <c:v>0.1</c:v>
                </c:pt>
                <c:pt idx="4">
                  <c:v>8.8888888888888892E-2</c:v>
                </c:pt>
                <c:pt idx="5">
                  <c:v>7.7777777777777779E-2</c:v>
                </c:pt>
                <c:pt idx="6">
                  <c:v>6.6666666666666666E-2</c:v>
                </c:pt>
                <c:pt idx="7">
                  <c:v>5.5555555555555552E-2</c:v>
                </c:pt>
                <c:pt idx="8">
                  <c:v>4.4444444444444446E-2</c:v>
                </c:pt>
                <c:pt idx="9">
                  <c:v>3.3333333333333333E-2</c:v>
                </c:pt>
                <c:pt idx="10">
                  <c:v>2.2222222222222223E-2</c:v>
                </c:pt>
                <c:pt idx="11">
                  <c:v>1.1111111111111112E-2</c:v>
                </c:pt>
                <c:pt idx="12">
                  <c:v>2.2222222222222223E-2</c:v>
                </c:pt>
                <c:pt idx="13">
                  <c:v>3.3333333333333333E-2</c:v>
                </c:pt>
                <c:pt idx="14">
                  <c:v>4.4444444444444446E-2</c:v>
                </c:pt>
                <c:pt idx="15">
                  <c:v>5.5555555555555552E-2</c:v>
                </c:pt>
                <c:pt idx="16">
                  <c:v>6.6666666666666666E-2</c:v>
                </c:pt>
                <c:pt idx="17">
                  <c:v>7.7777777777777779E-2</c:v>
                </c:pt>
                <c:pt idx="18">
                  <c:v>8.8888888888888892E-2</c:v>
                </c:pt>
                <c:pt idx="19">
                  <c:v>0.1</c:v>
                </c:pt>
                <c:pt idx="20">
                  <c:v>0.1111111111111111</c:v>
                </c:pt>
                <c:pt idx="21">
                  <c:v>0.12222222222222222</c:v>
                </c:pt>
                <c:pt idx="22">
                  <c:v>0.13333333333333333</c:v>
                </c:pt>
                <c:pt idx="23">
                  <c:v>0.12222222222222222</c:v>
                </c:pt>
                <c:pt idx="24">
                  <c:v>0.1111111111111111</c:v>
                </c:pt>
                <c:pt idx="25">
                  <c:v>0.1</c:v>
                </c:pt>
                <c:pt idx="26">
                  <c:v>8.8888888888888892E-2</c:v>
                </c:pt>
                <c:pt idx="27">
                  <c:v>7.7777777777777779E-2</c:v>
                </c:pt>
                <c:pt idx="28">
                  <c:v>6.6666666666666666E-2</c:v>
                </c:pt>
                <c:pt idx="29">
                  <c:v>5.5555555555555552E-2</c:v>
                </c:pt>
                <c:pt idx="30">
                  <c:v>4.4444444444444446E-2</c:v>
                </c:pt>
                <c:pt idx="31">
                  <c:v>3.3333333333333333E-2</c:v>
                </c:pt>
                <c:pt idx="32">
                  <c:v>2.2222222222222223E-2</c:v>
                </c:pt>
                <c:pt idx="33">
                  <c:v>1.1111111111111112E-2</c:v>
                </c:pt>
                <c:pt idx="34">
                  <c:v>0</c:v>
                </c:pt>
                <c:pt idx="35">
                  <c:v>1.1111111111111112E-2</c:v>
                </c:pt>
                <c:pt idx="36">
                  <c:v>2.2222222222222223E-2</c:v>
                </c:pt>
                <c:pt idx="37">
                  <c:v>3.3333333333333333E-2</c:v>
                </c:pt>
                <c:pt idx="38">
                  <c:v>4.4444444444444446E-2</c:v>
                </c:pt>
                <c:pt idx="39">
                  <c:v>5.5555555555555552E-2</c:v>
                </c:pt>
                <c:pt idx="40">
                  <c:v>6.6666666666666666E-2</c:v>
                </c:pt>
                <c:pt idx="41">
                  <c:v>7.7777777777777779E-2</c:v>
                </c:pt>
                <c:pt idx="42">
                  <c:v>8.8888888888888892E-2</c:v>
                </c:pt>
                <c:pt idx="43">
                  <c:v>7.7777777777777779E-2</c:v>
                </c:pt>
                <c:pt idx="44">
                  <c:v>6.6666666666666666E-2</c:v>
                </c:pt>
                <c:pt idx="45">
                  <c:v>7.7777777777777779E-2</c:v>
                </c:pt>
                <c:pt idx="46">
                  <c:v>8.8888888888888892E-2</c:v>
                </c:pt>
                <c:pt idx="47">
                  <c:v>0.1</c:v>
                </c:pt>
                <c:pt idx="48">
                  <c:v>0.1111111111111111</c:v>
                </c:pt>
                <c:pt idx="49">
                  <c:v>0.1</c:v>
                </c:pt>
              </c:numCache>
            </c:numRef>
          </c:xVal>
          <c:yVal>
            <c:numRef>
              <c:f>fslr!$N$8:$N$57</c:f>
              <c:numCache>
                <c:formatCode>General</c:formatCode>
                <c:ptCount val="50"/>
                <c:pt idx="0">
                  <c:v>0.528169014084507</c:v>
                </c:pt>
                <c:pt idx="1">
                  <c:v>0.52112676056338025</c:v>
                </c:pt>
                <c:pt idx="2">
                  <c:v>0.5140845070422535</c:v>
                </c:pt>
                <c:pt idx="3">
                  <c:v>0.50704225352112675</c:v>
                </c:pt>
                <c:pt idx="4">
                  <c:v>0.5</c:v>
                </c:pt>
                <c:pt idx="5">
                  <c:v>0.49295774647887325</c:v>
                </c:pt>
                <c:pt idx="6">
                  <c:v>0.4859154929577465</c:v>
                </c:pt>
                <c:pt idx="7">
                  <c:v>0.47887323943661969</c:v>
                </c:pt>
                <c:pt idx="8">
                  <c:v>0.47183098591549294</c:v>
                </c:pt>
                <c:pt idx="9">
                  <c:v>0.47887323943661969</c:v>
                </c:pt>
                <c:pt idx="10">
                  <c:v>0.4859154929577465</c:v>
                </c:pt>
                <c:pt idx="11">
                  <c:v>0.49295774647887325</c:v>
                </c:pt>
                <c:pt idx="12">
                  <c:v>0.5</c:v>
                </c:pt>
                <c:pt idx="13">
                  <c:v>0.50704225352112675</c:v>
                </c:pt>
                <c:pt idx="14">
                  <c:v>0.5140845070422535</c:v>
                </c:pt>
                <c:pt idx="15">
                  <c:v>0.50704225352112675</c:v>
                </c:pt>
                <c:pt idx="16">
                  <c:v>0.5</c:v>
                </c:pt>
                <c:pt idx="17">
                  <c:v>0.49295774647887325</c:v>
                </c:pt>
                <c:pt idx="18">
                  <c:v>0.4859154929577465</c:v>
                </c:pt>
                <c:pt idx="19">
                  <c:v>0.49295774647887325</c:v>
                </c:pt>
                <c:pt idx="20">
                  <c:v>0.5</c:v>
                </c:pt>
                <c:pt idx="21">
                  <c:v>0.50704225352112675</c:v>
                </c:pt>
                <c:pt idx="22">
                  <c:v>0.5140845070422535</c:v>
                </c:pt>
                <c:pt idx="23">
                  <c:v>0.52112676056338025</c:v>
                </c:pt>
                <c:pt idx="24">
                  <c:v>0.528169014084507</c:v>
                </c:pt>
                <c:pt idx="25">
                  <c:v>0.53521126760563376</c:v>
                </c:pt>
                <c:pt idx="26">
                  <c:v>0.54225352112676062</c:v>
                </c:pt>
                <c:pt idx="27">
                  <c:v>0.54929577464788737</c:v>
                </c:pt>
                <c:pt idx="28">
                  <c:v>0.55633802816901412</c:v>
                </c:pt>
                <c:pt idx="29">
                  <c:v>0.56338028169014087</c:v>
                </c:pt>
                <c:pt idx="30">
                  <c:v>0.57042253521126762</c:v>
                </c:pt>
                <c:pt idx="31">
                  <c:v>0.57746478873239437</c:v>
                </c:pt>
                <c:pt idx="32">
                  <c:v>0.58450704225352113</c:v>
                </c:pt>
                <c:pt idx="33">
                  <c:v>0.59154929577464788</c:v>
                </c:pt>
                <c:pt idx="34">
                  <c:v>0.58450704225352113</c:v>
                </c:pt>
                <c:pt idx="35">
                  <c:v>0.57746478873239437</c:v>
                </c:pt>
                <c:pt idx="36">
                  <c:v>0.57042253521126762</c:v>
                </c:pt>
                <c:pt idx="37">
                  <c:v>0.56338028169014087</c:v>
                </c:pt>
                <c:pt idx="38">
                  <c:v>0.57042253521126762</c:v>
                </c:pt>
                <c:pt idx="39">
                  <c:v>0.57746478873239437</c:v>
                </c:pt>
                <c:pt idx="40">
                  <c:v>0.58450704225352113</c:v>
                </c:pt>
                <c:pt idx="41">
                  <c:v>0.59154929577464788</c:v>
                </c:pt>
                <c:pt idx="42">
                  <c:v>0.59859154929577463</c:v>
                </c:pt>
                <c:pt idx="43">
                  <c:v>0.60563380281690138</c:v>
                </c:pt>
                <c:pt idx="44">
                  <c:v>0.61267605633802813</c:v>
                </c:pt>
                <c:pt idx="45">
                  <c:v>0.60563380281690138</c:v>
                </c:pt>
                <c:pt idx="46">
                  <c:v>0.59859154929577463</c:v>
                </c:pt>
                <c:pt idx="47">
                  <c:v>0.59154929577464788</c:v>
                </c:pt>
                <c:pt idx="48">
                  <c:v>0.59859154929577463</c:v>
                </c:pt>
                <c:pt idx="49">
                  <c:v>0.59154929577464788</c:v>
                </c:pt>
              </c:numCache>
            </c:numRef>
          </c:yVal>
        </c:ser>
        <c:axId val="105622912"/>
        <c:axId val="105751680"/>
      </c:scatterChart>
      <c:valAx>
        <c:axId val="105622912"/>
        <c:scaling>
          <c:orientation val="minMax"/>
        </c:scaling>
        <c:axPos val="b"/>
        <c:numFmt formatCode="General" sourceLinked="1"/>
        <c:tickLblPos val="nextTo"/>
        <c:crossAx val="105751680"/>
        <c:crosses val="autoZero"/>
        <c:crossBetween val="midCat"/>
      </c:valAx>
      <c:valAx>
        <c:axId val="105751680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10562291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fslr!$B$8:$B$57</c:f>
              <c:numCache>
                <c:formatCode>General</c:formatCode>
                <c:ptCount val="50"/>
                <c:pt idx="0">
                  <c:v>63.43</c:v>
                </c:pt>
                <c:pt idx="1">
                  <c:v>63.27</c:v>
                </c:pt>
                <c:pt idx="2">
                  <c:v>62.95</c:v>
                </c:pt>
                <c:pt idx="3">
                  <c:v>63.46</c:v>
                </c:pt>
                <c:pt idx="4">
                  <c:v>61.45</c:v>
                </c:pt>
                <c:pt idx="5">
                  <c:v>62.36</c:v>
                </c:pt>
                <c:pt idx="6">
                  <c:v>62.9</c:v>
                </c:pt>
                <c:pt idx="7">
                  <c:v>63.47</c:v>
                </c:pt>
                <c:pt idx="8">
                  <c:v>62.81</c:v>
                </c:pt>
                <c:pt idx="9">
                  <c:v>63.3</c:v>
                </c:pt>
                <c:pt idx="10">
                  <c:v>64.05</c:v>
                </c:pt>
                <c:pt idx="11">
                  <c:v>65.53</c:v>
                </c:pt>
                <c:pt idx="12">
                  <c:v>65.39</c:v>
                </c:pt>
                <c:pt idx="13">
                  <c:v>65.58</c:v>
                </c:pt>
                <c:pt idx="14">
                  <c:v>63.11</c:v>
                </c:pt>
                <c:pt idx="15">
                  <c:v>62.03</c:v>
                </c:pt>
                <c:pt idx="16">
                  <c:v>63.14</c:v>
                </c:pt>
                <c:pt idx="17">
                  <c:v>63.66</c:v>
                </c:pt>
                <c:pt idx="18">
                  <c:v>65.599999999999994</c:v>
                </c:pt>
                <c:pt idx="19">
                  <c:v>68.17</c:v>
                </c:pt>
                <c:pt idx="20">
                  <c:v>67.83</c:v>
                </c:pt>
                <c:pt idx="21">
                  <c:v>69.17</c:v>
                </c:pt>
                <c:pt idx="22">
                  <c:v>69.069999999999993</c:v>
                </c:pt>
                <c:pt idx="23">
                  <c:v>69.5</c:v>
                </c:pt>
                <c:pt idx="24">
                  <c:v>69.209999999999994</c:v>
                </c:pt>
                <c:pt idx="25">
                  <c:v>69.12</c:v>
                </c:pt>
                <c:pt idx="26">
                  <c:v>70.28</c:v>
                </c:pt>
                <c:pt idx="27">
                  <c:v>70.16</c:v>
                </c:pt>
                <c:pt idx="28">
                  <c:v>70.83</c:v>
                </c:pt>
                <c:pt idx="29">
                  <c:v>70.7</c:v>
                </c:pt>
                <c:pt idx="30">
                  <c:v>70.459999999999994</c:v>
                </c:pt>
                <c:pt idx="31">
                  <c:v>71.16</c:v>
                </c:pt>
                <c:pt idx="32">
                  <c:v>71.02</c:v>
                </c:pt>
                <c:pt idx="33">
                  <c:v>70</c:v>
                </c:pt>
                <c:pt idx="34">
                  <c:v>69.150000000000006</c:v>
                </c:pt>
                <c:pt idx="35">
                  <c:v>69.680000000000007</c:v>
                </c:pt>
                <c:pt idx="36">
                  <c:v>69.41</c:v>
                </c:pt>
                <c:pt idx="37">
                  <c:v>71.66</c:v>
                </c:pt>
                <c:pt idx="38">
                  <c:v>71.55</c:v>
                </c:pt>
                <c:pt idx="39">
                  <c:v>71.47</c:v>
                </c:pt>
                <c:pt idx="40">
                  <c:v>71.790000000000006</c:v>
                </c:pt>
                <c:pt idx="41">
                  <c:v>70.900000000000006</c:v>
                </c:pt>
                <c:pt idx="42">
                  <c:v>70.97</c:v>
                </c:pt>
                <c:pt idx="43">
                  <c:v>71.62</c:v>
                </c:pt>
                <c:pt idx="44">
                  <c:v>72.78</c:v>
                </c:pt>
                <c:pt idx="45">
                  <c:v>69.92</c:v>
                </c:pt>
                <c:pt idx="46">
                  <c:v>70.69</c:v>
                </c:pt>
                <c:pt idx="47">
                  <c:v>71.69</c:v>
                </c:pt>
                <c:pt idx="48">
                  <c:v>71.69</c:v>
                </c:pt>
                <c:pt idx="49">
                  <c:v>70.87</c:v>
                </c:pt>
              </c:numCache>
            </c:numRef>
          </c:val>
        </c:ser>
        <c:marker val="1"/>
        <c:axId val="105772928"/>
        <c:axId val="10577446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fslr!$K$8:$K$57</c:f>
              <c:numCache>
                <c:formatCode>General</c:formatCode>
                <c:ptCount val="50"/>
                <c:pt idx="0">
                  <c:v>219.68000000000015</c:v>
                </c:pt>
                <c:pt idx="1">
                  <c:v>219.84000000000015</c:v>
                </c:pt>
                <c:pt idx="2">
                  <c:v>220.16000000000014</c:v>
                </c:pt>
                <c:pt idx="3">
                  <c:v>220.67000000000013</c:v>
                </c:pt>
                <c:pt idx="4">
                  <c:v>218.66000000000014</c:v>
                </c:pt>
                <c:pt idx="5">
                  <c:v>219.57000000000014</c:v>
                </c:pt>
                <c:pt idx="6">
                  <c:v>220.11000000000013</c:v>
                </c:pt>
                <c:pt idx="7">
                  <c:v>220.68000000000012</c:v>
                </c:pt>
                <c:pt idx="8">
                  <c:v>220.02000000000012</c:v>
                </c:pt>
                <c:pt idx="9">
                  <c:v>220.5100000000001</c:v>
                </c:pt>
                <c:pt idx="10">
                  <c:v>219.7600000000001</c:v>
                </c:pt>
                <c:pt idx="11">
                  <c:v>218.28000000000009</c:v>
                </c:pt>
                <c:pt idx="12">
                  <c:v>218.42000000000007</c:v>
                </c:pt>
                <c:pt idx="13">
                  <c:v>218.61000000000007</c:v>
                </c:pt>
                <c:pt idx="14">
                  <c:v>216.14000000000007</c:v>
                </c:pt>
                <c:pt idx="15">
                  <c:v>215.06000000000006</c:v>
                </c:pt>
                <c:pt idx="16">
                  <c:v>213.95000000000005</c:v>
                </c:pt>
                <c:pt idx="17">
                  <c:v>213.43000000000006</c:v>
                </c:pt>
                <c:pt idx="18">
                  <c:v>211.49000000000007</c:v>
                </c:pt>
                <c:pt idx="19">
                  <c:v>208.92000000000007</c:v>
                </c:pt>
                <c:pt idx="20">
                  <c:v>208.58000000000007</c:v>
                </c:pt>
                <c:pt idx="21">
                  <c:v>209.92000000000007</c:v>
                </c:pt>
                <c:pt idx="22">
                  <c:v>209.82000000000005</c:v>
                </c:pt>
                <c:pt idx="23">
                  <c:v>210.25000000000006</c:v>
                </c:pt>
                <c:pt idx="24">
                  <c:v>210.54000000000008</c:v>
                </c:pt>
                <c:pt idx="25">
                  <c:v>210.63000000000005</c:v>
                </c:pt>
                <c:pt idx="26">
                  <c:v>209.47000000000006</c:v>
                </c:pt>
                <c:pt idx="27">
                  <c:v>209.59000000000006</c:v>
                </c:pt>
                <c:pt idx="28">
                  <c:v>208.92000000000007</c:v>
                </c:pt>
                <c:pt idx="29">
                  <c:v>209.05000000000007</c:v>
                </c:pt>
                <c:pt idx="30">
                  <c:v>209.29000000000008</c:v>
                </c:pt>
                <c:pt idx="31">
                  <c:v>208.59000000000009</c:v>
                </c:pt>
                <c:pt idx="32">
                  <c:v>208.73000000000008</c:v>
                </c:pt>
                <c:pt idx="33">
                  <c:v>209.75000000000006</c:v>
                </c:pt>
                <c:pt idx="34">
                  <c:v>210.60000000000005</c:v>
                </c:pt>
                <c:pt idx="35">
                  <c:v>211.13000000000005</c:v>
                </c:pt>
                <c:pt idx="36">
                  <c:v>211.40000000000006</c:v>
                </c:pt>
                <c:pt idx="37">
                  <c:v>209.15000000000006</c:v>
                </c:pt>
                <c:pt idx="38">
                  <c:v>209.26000000000005</c:v>
                </c:pt>
                <c:pt idx="39">
                  <c:v>209.18000000000006</c:v>
                </c:pt>
                <c:pt idx="40">
                  <c:v>209.50000000000006</c:v>
                </c:pt>
                <c:pt idx="41">
                  <c:v>208.61000000000007</c:v>
                </c:pt>
                <c:pt idx="42">
                  <c:v>208.68000000000006</c:v>
                </c:pt>
                <c:pt idx="43">
                  <c:v>209.33000000000007</c:v>
                </c:pt>
                <c:pt idx="44">
                  <c:v>208.17000000000007</c:v>
                </c:pt>
                <c:pt idx="45">
                  <c:v>211.03000000000009</c:v>
                </c:pt>
                <c:pt idx="46">
                  <c:v>210.2600000000001</c:v>
                </c:pt>
                <c:pt idx="47">
                  <c:v>209.2600000000001</c:v>
                </c:pt>
                <c:pt idx="48">
                  <c:v>209.2600000000001</c:v>
                </c:pt>
                <c:pt idx="49">
                  <c:v>208.44000000000011</c:v>
                </c:pt>
              </c:numCache>
            </c:numRef>
          </c:val>
        </c:ser>
        <c:marker val="1"/>
        <c:axId val="105781888"/>
        <c:axId val="105780352"/>
      </c:lineChart>
      <c:catAx>
        <c:axId val="105772928"/>
        <c:scaling>
          <c:orientation val="minMax"/>
        </c:scaling>
        <c:axPos val="b"/>
        <c:tickLblPos val="nextTo"/>
        <c:crossAx val="105774464"/>
        <c:crosses val="autoZero"/>
        <c:auto val="1"/>
        <c:lblAlgn val="ctr"/>
        <c:lblOffset val="100"/>
      </c:catAx>
      <c:valAx>
        <c:axId val="105774464"/>
        <c:scaling>
          <c:orientation val="minMax"/>
        </c:scaling>
        <c:axPos val="l"/>
        <c:majorGridlines/>
        <c:numFmt formatCode="General" sourceLinked="1"/>
        <c:tickLblPos val="nextTo"/>
        <c:crossAx val="105772928"/>
        <c:crosses val="autoZero"/>
        <c:crossBetween val="between"/>
      </c:valAx>
      <c:valAx>
        <c:axId val="105780352"/>
        <c:scaling>
          <c:orientation val="minMax"/>
        </c:scaling>
        <c:axPos val="r"/>
        <c:numFmt formatCode="General" sourceLinked="1"/>
        <c:tickLblPos val="nextTo"/>
        <c:crossAx val="105781888"/>
        <c:crosses val="max"/>
        <c:crossBetween val="between"/>
      </c:valAx>
      <c:catAx>
        <c:axId val="105781888"/>
        <c:scaling>
          <c:orientation val="minMax"/>
        </c:scaling>
        <c:delete val="1"/>
        <c:axPos val="b"/>
        <c:tickLblPos val="none"/>
        <c:crossAx val="1057803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dia!$U$9:$U$57</c:f>
              <c:numCache>
                <c:formatCode>0.00%</c:formatCode>
                <c:ptCount val="49"/>
                <c:pt idx="0">
                  <c:v>1.0161112410719876E-3</c:v>
                </c:pt>
                <c:pt idx="1">
                  <c:v>2.0322224821439751E-3</c:v>
                </c:pt>
                <c:pt idx="2">
                  <c:v>2.7101830691949294E-3</c:v>
                </c:pt>
                <c:pt idx="3">
                  <c:v>3.3881436562458837E-3</c:v>
                </c:pt>
                <c:pt idx="4">
                  <c:v>3.3881436562458837E-3</c:v>
                </c:pt>
                <c:pt idx="5">
                  <c:v>4.0661042432968385E-3</c:v>
                </c:pt>
                <c:pt idx="6">
                  <c:v>4.7440648303477932E-3</c:v>
                </c:pt>
                <c:pt idx="7">
                  <c:v>5.422025417398748E-3</c:v>
                </c:pt>
                <c:pt idx="8">
                  <c:v>6.0999860044497027E-3</c:v>
                </c:pt>
                <c:pt idx="9">
                  <c:v>6.0999860044497027E-3</c:v>
                </c:pt>
                <c:pt idx="10">
                  <c:v>8.4611927603975064E-3</c:v>
                </c:pt>
                <c:pt idx="11">
                  <c:v>1.082239951634531E-2</c:v>
                </c:pt>
                <c:pt idx="12">
                  <c:v>1.3183606272293114E-2</c:v>
                </c:pt>
                <c:pt idx="13">
                  <c:v>1.4199717513365101E-2</c:v>
                </c:pt>
                <c:pt idx="14">
                  <c:v>1.5215828754437088E-2</c:v>
                </c:pt>
                <c:pt idx="15">
                  <c:v>1.6231939995509075E-2</c:v>
                </c:pt>
                <c:pt idx="16">
                  <c:v>1.7248051236581064E-2</c:v>
                </c:pt>
                <c:pt idx="17">
                  <c:v>1.8264162477653053E-2</c:v>
                </c:pt>
                <c:pt idx="18">
                  <c:v>1.9280273718725042E-2</c:v>
                </c:pt>
                <c:pt idx="19">
                  <c:v>2.0296384959797031E-2</c:v>
                </c:pt>
                <c:pt idx="20">
                  <c:v>2.2657591715744836E-2</c:v>
                </c:pt>
                <c:pt idx="21">
                  <c:v>2.2657591715744836E-2</c:v>
                </c:pt>
                <c:pt idx="22">
                  <c:v>2.2657591715744836E-2</c:v>
                </c:pt>
                <c:pt idx="23">
                  <c:v>2.2657591715744836E-2</c:v>
                </c:pt>
                <c:pt idx="24">
                  <c:v>2.2657591715744836E-2</c:v>
                </c:pt>
                <c:pt idx="25">
                  <c:v>2.2657591715744836E-2</c:v>
                </c:pt>
                <c:pt idx="26">
                  <c:v>2.2657591715744836E-2</c:v>
                </c:pt>
                <c:pt idx="27">
                  <c:v>2.2657591715744836E-2</c:v>
                </c:pt>
                <c:pt idx="28">
                  <c:v>2.2657591715744836E-2</c:v>
                </c:pt>
                <c:pt idx="29">
                  <c:v>2.3335552302795791E-2</c:v>
                </c:pt>
                <c:pt idx="30">
                  <c:v>2.3335552302795791E-2</c:v>
                </c:pt>
                <c:pt idx="31">
                  <c:v>2.3335552302795791E-2</c:v>
                </c:pt>
                <c:pt idx="32">
                  <c:v>2.3335552302795791E-2</c:v>
                </c:pt>
                <c:pt idx="33">
                  <c:v>2.4013512889846746E-2</c:v>
                </c:pt>
                <c:pt idx="34">
                  <c:v>2.46914734768977E-2</c:v>
                </c:pt>
                <c:pt idx="35">
                  <c:v>2.5369434063948655E-2</c:v>
                </c:pt>
                <c:pt idx="36">
                  <c:v>2.5369434063948655E-2</c:v>
                </c:pt>
                <c:pt idx="37">
                  <c:v>2.7730640819896457E-2</c:v>
                </c:pt>
                <c:pt idx="38">
                  <c:v>3.0091847575844259E-2</c:v>
                </c:pt>
                <c:pt idx="39">
                  <c:v>3.0091847575844259E-2</c:v>
                </c:pt>
                <c:pt idx="40">
                  <c:v>3.0091847575844259E-2</c:v>
                </c:pt>
                <c:pt idx="41">
                  <c:v>3.1107958816916248E-2</c:v>
                </c:pt>
                <c:pt idx="42">
                  <c:v>3.2124070057988237E-2</c:v>
                </c:pt>
                <c:pt idx="43">
                  <c:v>3.3140181299060226E-2</c:v>
                </c:pt>
                <c:pt idx="44">
                  <c:v>3.4156292540132215E-2</c:v>
                </c:pt>
                <c:pt idx="45">
                  <c:v>3.5172403781204203E-2</c:v>
                </c:pt>
                <c:pt idx="46">
                  <c:v>3.5850364368255158E-2</c:v>
                </c:pt>
                <c:pt idx="47">
                  <c:v>3.6528324955306113E-2</c:v>
                </c:pt>
                <c:pt idx="48">
                  <c:v>3.7206285542357068E-2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dia!$W$9:$W$57</c:f>
              <c:numCache>
                <c:formatCode>0.00%</c:formatCode>
                <c:ptCount val="49"/>
                <c:pt idx="0">
                  <c:v>6.4163498098860064E-3</c:v>
                </c:pt>
                <c:pt idx="1">
                  <c:v>6.9476367048092848E-3</c:v>
                </c:pt>
                <c:pt idx="2">
                  <c:v>1.1018673344139026E-2</c:v>
                </c:pt>
                <c:pt idx="3">
                  <c:v>2.4395218574777972E-3</c:v>
                </c:pt>
                <c:pt idx="4">
                  <c:v>2.4395218574777972E-3</c:v>
                </c:pt>
                <c:pt idx="5">
                  <c:v>8.477999605432246E-5</c:v>
                </c:pt>
                <c:pt idx="6">
                  <c:v>3.3891996573513208E-3</c:v>
                </c:pt>
                <c:pt idx="7">
                  <c:v>2.3305629461826635E-3</c:v>
                </c:pt>
                <c:pt idx="8">
                  <c:v>1.6240572058234962E-3</c:v>
                </c:pt>
                <c:pt idx="9">
                  <c:v>1.6240572058234962E-3</c:v>
                </c:pt>
                <c:pt idx="10">
                  <c:v>3.1080890234656666E-3</c:v>
                </c:pt>
                <c:pt idx="11">
                  <c:v>-6.2612945795212371E-4</c:v>
                </c:pt>
                <c:pt idx="12">
                  <c:v>-2.4109938082615676E-3</c:v>
                </c:pt>
                <c:pt idx="13">
                  <c:v>-2.1364385154071599E-2</c:v>
                </c:pt>
                <c:pt idx="14">
                  <c:v>-2.5677872395869945E-2</c:v>
                </c:pt>
                <c:pt idx="15">
                  <c:v>-2.110163223478629E-2</c:v>
                </c:pt>
                <c:pt idx="16">
                  <c:v>-2.9605033595330371E-2</c:v>
                </c:pt>
                <c:pt idx="17">
                  <c:v>-2.7889767729121103E-2</c:v>
                </c:pt>
                <c:pt idx="18">
                  <c:v>-3.18648166528002E-2</c:v>
                </c:pt>
                <c:pt idx="19">
                  <c:v>-2.0935854904166315E-2</c:v>
                </c:pt>
                <c:pt idx="20">
                  <c:v>-1.9660422168059372E-2</c:v>
                </c:pt>
                <c:pt idx="21">
                  <c:v>-1.9660422168059372E-2</c:v>
                </c:pt>
                <c:pt idx="22">
                  <c:v>-1.9660422168059372E-2</c:v>
                </c:pt>
                <c:pt idx="23">
                  <c:v>-1.9660422168059372E-2</c:v>
                </c:pt>
                <c:pt idx="24">
                  <c:v>-1.9660422168059372E-2</c:v>
                </c:pt>
                <c:pt idx="25">
                  <c:v>-1.9660422168059372E-2</c:v>
                </c:pt>
                <c:pt idx="26">
                  <c:v>-1.9660422168059372E-2</c:v>
                </c:pt>
                <c:pt idx="27">
                  <c:v>-1.9660422168059372E-2</c:v>
                </c:pt>
                <c:pt idx="28">
                  <c:v>-1.9660422168059372E-2</c:v>
                </c:pt>
                <c:pt idx="29">
                  <c:v>-2.1486422050252942E-2</c:v>
                </c:pt>
                <c:pt idx="30">
                  <c:v>-2.1486422050252942E-2</c:v>
                </c:pt>
                <c:pt idx="31">
                  <c:v>-2.1486422050252942E-2</c:v>
                </c:pt>
                <c:pt idx="32">
                  <c:v>-2.1486422050252942E-2</c:v>
                </c:pt>
                <c:pt idx="33">
                  <c:v>-2.289322158131965E-2</c:v>
                </c:pt>
                <c:pt idx="34">
                  <c:v>-2.2247530104447234E-2</c:v>
                </c:pt>
                <c:pt idx="35">
                  <c:v>-2.4007370545580636E-2</c:v>
                </c:pt>
                <c:pt idx="36">
                  <c:v>-2.4007370545580636E-2</c:v>
                </c:pt>
                <c:pt idx="37">
                  <c:v>-2.4359669294920089E-2</c:v>
                </c:pt>
                <c:pt idx="38">
                  <c:v>-2.0894177371278366E-2</c:v>
                </c:pt>
                <c:pt idx="39">
                  <c:v>-2.0894177371278366E-2</c:v>
                </c:pt>
                <c:pt idx="40">
                  <c:v>-2.0894177371278366E-2</c:v>
                </c:pt>
                <c:pt idx="41">
                  <c:v>-1.7653354791583694E-2</c:v>
                </c:pt>
                <c:pt idx="42">
                  <c:v>-1.8593094013949468E-2</c:v>
                </c:pt>
                <c:pt idx="43">
                  <c:v>-2.2179219822297411E-2</c:v>
                </c:pt>
                <c:pt idx="44">
                  <c:v>-1.9701197520096764E-2</c:v>
                </c:pt>
                <c:pt idx="45">
                  <c:v>-1.3462600615853328E-2</c:v>
                </c:pt>
                <c:pt idx="46">
                  <c:v>-1.2292804745232817E-2</c:v>
                </c:pt>
                <c:pt idx="47">
                  <c:v>-6.2753951524303336E-3</c:v>
                </c:pt>
                <c:pt idx="48">
                  <c:v>-4.8235949201422962E-3</c:v>
                </c:pt>
              </c:numCache>
            </c:numRef>
          </c:val>
        </c:ser>
        <c:marker val="1"/>
        <c:axId val="89806720"/>
        <c:axId val="89808256"/>
      </c:lineChart>
      <c:catAx>
        <c:axId val="89806720"/>
        <c:scaling>
          <c:orientation val="minMax"/>
        </c:scaling>
        <c:axPos val="b"/>
        <c:tickLblPos val="nextTo"/>
        <c:crossAx val="89808256"/>
        <c:crosses val="autoZero"/>
        <c:auto val="1"/>
        <c:lblAlgn val="ctr"/>
        <c:lblOffset val="100"/>
      </c:catAx>
      <c:valAx>
        <c:axId val="89808256"/>
        <c:scaling>
          <c:orientation val="minMax"/>
        </c:scaling>
        <c:axPos val="l"/>
        <c:majorGridlines/>
        <c:numFmt formatCode="0.00%" sourceLinked="1"/>
        <c:tickLblPos val="nextTo"/>
        <c:crossAx val="89806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fslr!$T$9:$T$57</c:f>
              <c:numCache>
                <c:formatCode>0.00%</c:formatCode>
                <c:ptCount val="49"/>
                <c:pt idx="0">
                  <c:v>5.472393467120213E-3</c:v>
                </c:pt>
                <c:pt idx="1">
                  <c:v>5.472393467120213E-3</c:v>
                </c:pt>
                <c:pt idx="2">
                  <c:v>4.9000235787593849E-3</c:v>
                </c:pt>
                <c:pt idx="3">
                  <c:v>4.9000235787593849E-3</c:v>
                </c:pt>
                <c:pt idx="4">
                  <c:v>4.9000235787593849E-3</c:v>
                </c:pt>
                <c:pt idx="5">
                  <c:v>4.9000235787593849E-3</c:v>
                </c:pt>
                <c:pt idx="6">
                  <c:v>4.9000235787593849E-3</c:v>
                </c:pt>
                <c:pt idx="7">
                  <c:v>4.9000235787593849E-3</c:v>
                </c:pt>
                <c:pt idx="8">
                  <c:v>4.9000235787593849E-3</c:v>
                </c:pt>
                <c:pt idx="9">
                  <c:v>5.9575793349212775E-3</c:v>
                </c:pt>
                <c:pt idx="10">
                  <c:v>5.9575793349212775E-3</c:v>
                </c:pt>
                <c:pt idx="11">
                  <c:v>5.9575793349212775E-3</c:v>
                </c:pt>
                <c:pt idx="12">
                  <c:v>4.9180874237757435E-3</c:v>
                </c:pt>
                <c:pt idx="13">
                  <c:v>4.9180874237757435E-3</c:v>
                </c:pt>
                <c:pt idx="14">
                  <c:v>4.9180874237757435E-3</c:v>
                </c:pt>
                <c:pt idx="15">
                  <c:v>5.472393467120213E-3</c:v>
                </c:pt>
                <c:pt idx="16">
                  <c:v>5.472393467120213E-3</c:v>
                </c:pt>
                <c:pt idx="17">
                  <c:v>5.472393467120213E-3</c:v>
                </c:pt>
                <c:pt idx="18">
                  <c:v>5.472393467120213E-3</c:v>
                </c:pt>
                <c:pt idx="19">
                  <c:v>4.9180874237757435E-3</c:v>
                </c:pt>
                <c:pt idx="20">
                  <c:v>4.9180874237757435E-3</c:v>
                </c:pt>
                <c:pt idx="21">
                  <c:v>4.9180874237757435E-3</c:v>
                </c:pt>
                <c:pt idx="22">
                  <c:v>4.9180874237757435E-3</c:v>
                </c:pt>
                <c:pt idx="23">
                  <c:v>5.9575793349212775E-3</c:v>
                </c:pt>
                <c:pt idx="24">
                  <c:v>5.9575793349212775E-3</c:v>
                </c:pt>
                <c:pt idx="25">
                  <c:v>5.9575793349212775E-3</c:v>
                </c:pt>
                <c:pt idx="26">
                  <c:v>5.9575793349212775E-3</c:v>
                </c:pt>
                <c:pt idx="27">
                  <c:v>5.9575793349212775E-3</c:v>
                </c:pt>
                <c:pt idx="28">
                  <c:v>5.9575793349212775E-3</c:v>
                </c:pt>
                <c:pt idx="29">
                  <c:v>5.9575793349212775E-3</c:v>
                </c:pt>
                <c:pt idx="30">
                  <c:v>5.9575793349212775E-3</c:v>
                </c:pt>
                <c:pt idx="31">
                  <c:v>5.9575793349212775E-3</c:v>
                </c:pt>
                <c:pt idx="32">
                  <c:v>5.9575793349212775E-3</c:v>
                </c:pt>
                <c:pt idx="33">
                  <c:v>5.9575793349212775E-3</c:v>
                </c:pt>
                <c:pt idx="34">
                  <c:v>4.9000235787593849E-3</c:v>
                </c:pt>
                <c:pt idx="35">
                  <c:v>5.472393467120213E-3</c:v>
                </c:pt>
                <c:pt idx="36">
                  <c:v>5.472393467120213E-3</c:v>
                </c:pt>
                <c:pt idx="37">
                  <c:v>5.472393467120213E-3</c:v>
                </c:pt>
                <c:pt idx="38">
                  <c:v>4.9180874237757435E-3</c:v>
                </c:pt>
                <c:pt idx="39">
                  <c:v>4.9180874237757435E-3</c:v>
                </c:pt>
                <c:pt idx="40">
                  <c:v>4.9180874237757435E-3</c:v>
                </c:pt>
                <c:pt idx="41">
                  <c:v>4.9180874237757435E-3</c:v>
                </c:pt>
                <c:pt idx="42">
                  <c:v>4.9180874237757435E-3</c:v>
                </c:pt>
                <c:pt idx="43">
                  <c:v>5.9575793349212775E-3</c:v>
                </c:pt>
                <c:pt idx="44">
                  <c:v>5.9575793349212775E-3</c:v>
                </c:pt>
                <c:pt idx="45">
                  <c:v>5.472393467120213E-3</c:v>
                </c:pt>
                <c:pt idx="46">
                  <c:v>5.472393467120213E-3</c:v>
                </c:pt>
                <c:pt idx="47">
                  <c:v>5.472393467120213E-3</c:v>
                </c:pt>
                <c:pt idx="48">
                  <c:v>4.9180874237757435E-3</c:v>
                </c:pt>
              </c:numCache>
            </c:numRef>
          </c:xVal>
          <c:yVal>
            <c:numRef>
              <c:f>fslr!$V$9:$V$57</c:f>
              <c:numCache>
                <c:formatCode>0.00%</c:formatCode>
                <c:ptCount val="49"/>
                <c:pt idx="0">
                  <c:v>2.5224657102316979E-3</c:v>
                </c:pt>
                <c:pt idx="1">
                  <c:v>5.0576892682155884E-3</c:v>
                </c:pt>
                <c:pt idx="2">
                  <c:v>8.1016679904685942E-3</c:v>
                </c:pt>
                <c:pt idx="3">
                  <c:v>-3.1673495115033062E-2</c:v>
                </c:pt>
                <c:pt idx="4">
                  <c:v>1.4808787632221262E-2</c:v>
                </c:pt>
                <c:pt idx="5">
                  <c:v>8.659397049390621E-3</c:v>
                </c:pt>
                <c:pt idx="6">
                  <c:v>9.0620031796502434E-3</c:v>
                </c:pt>
                <c:pt idx="7">
                  <c:v>-1.0398613518197521E-2</c:v>
                </c:pt>
                <c:pt idx="8">
                  <c:v>7.8013055245979126E-3</c:v>
                </c:pt>
                <c:pt idx="9">
                  <c:v>-1.1848341232227489E-2</c:v>
                </c:pt>
                <c:pt idx="10">
                  <c:v>-2.3106947697111694E-2</c:v>
                </c:pt>
                <c:pt idx="11">
                  <c:v>2.1364260643979942E-3</c:v>
                </c:pt>
                <c:pt idx="12">
                  <c:v>2.9056430646887555E-3</c:v>
                </c:pt>
                <c:pt idx="13">
                  <c:v>-3.7663921927416882E-2</c:v>
                </c:pt>
                <c:pt idx="14">
                  <c:v>-1.7112977341150346E-2</c:v>
                </c:pt>
                <c:pt idx="15">
                  <c:v>-1.7894567144929863E-2</c:v>
                </c:pt>
                <c:pt idx="16">
                  <c:v>-8.2356667722520756E-3</c:v>
                </c:pt>
                <c:pt idx="17">
                  <c:v>-3.0474395224630819E-2</c:v>
                </c:pt>
                <c:pt idx="18">
                  <c:v>-3.9176829268292801E-2</c:v>
                </c:pt>
                <c:pt idx="19">
                  <c:v>-4.9875311720698756E-3</c:v>
                </c:pt>
                <c:pt idx="20">
                  <c:v>1.9755270529264388E-2</c:v>
                </c:pt>
                <c:pt idx="21">
                  <c:v>-1.445713459592432E-3</c:v>
                </c:pt>
                <c:pt idx="22">
                  <c:v>6.2255682640800182E-3</c:v>
                </c:pt>
                <c:pt idx="23">
                  <c:v>4.1726618705036867E-3</c:v>
                </c:pt>
                <c:pt idx="24">
                  <c:v>1.3003901170349547E-3</c:v>
                </c:pt>
                <c:pt idx="25">
                  <c:v>-1.6782407407407357E-2</c:v>
                </c:pt>
                <c:pt idx="26">
                  <c:v>1.7074558907228877E-3</c:v>
                </c:pt>
                <c:pt idx="27">
                  <c:v>-9.5496009122007092E-3</c:v>
                </c:pt>
                <c:pt idx="28">
                  <c:v>1.8353804884935121E-3</c:v>
                </c:pt>
                <c:pt idx="29">
                  <c:v>3.3946251768035233E-3</c:v>
                </c:pt>
                <c:pt idx="30">
                  <c:v>-9.9347147317627432E-3</c:v>
                </c:pt>
                <c:pt idx="31">
                  <c:v>1.9673974142776921E-3</c:v>
                </c:pt>
                <c:pt idx="32">
                  <c:v>1.4362151506617798E-2</c:v>
                </c:pt>
                <c:pt idx="33">
                  <c:v>1.2142857142857061E-2</c:v>
                </c:pt>
                <c:pt idx="34">
                  <c:v>7.6644974692697196E-3</c:v>
                </c:pt>
                <c:pt idx="35">
                  <c:v>3.8748564867969316E-3</c:v>
                </c:pt>
                <c:pt idx="36">
                  <c:v>-3.2416078374873938E-2</c:v>
                </c:pt>
                <c:pt idx="37">
                  <c:v>1.5350265140943265E-3</c:v>
                </c:pt>
                <c:pt idx="38">
                  <c:v>-1.1180992313067548E-3</c:v>
                </c:pt>
                <c:pt idx="39">
                  <c:v>4.4774031061985088E-3</c:v>
                </c:pt>
                <c:pt idx="40">
                  <c:v>-1.2397269814737436E-2</c:v>
                </c:pt>
                <c:pt idx="41">
                  <c:v>9.8730606488001658E-4</c:v>
                </c:pt>
                <c:pt idx="42">
                  <c:v>9.1587994927434923E-3</c:v>
                </c:pt>
                <c:pt idx="43">
                  <c:v>-1.6196593130410452E-2</c:v>
                </c:pt>
                <c:pt idx="44">
                  <c:v>3.9296510030228077E-2</c:v>
                </c:pt>
                <c:pt idx="45">
                  <c:v>-1.1012585812356921E-2</c:v>
                </c:pt>
                <c:pt idx="46">
                  <c:v>-1.4146272457207527E-2</c:v>
                </c:pt>
                <c:pt idx="47">
                  <c:v>0</c:v>
                </c:pt>
                <c:pt idx="48">
                  <c:v>-1.1438136420700143E-2</c:v>
                </c:pt>
              </c:numCache>
            </c:numRef>
          </c:yVal>
        </c:ser>
        <c:axId val="105817600"/>
        <c:axId val="105819136"/>
      </c:scatterChart>
      <c:valAx>
        <c:axId val="105817600"/>
        <c:scaling>
          <c:orientation val="minMax"/>
        </c:scaling>
        <c:axPos val="b"/>
        <c:numFmt formatCode="0.00%" sourceLinked="1"/>
        <c:tickLblPos val="nextTo"/>
        <c:crossAx val="105819136"/>
        <c:crosses val="autoZero"/>
        <c:crossBetween val="midCat"/>
      </c:valAx>
      <c:valAx>
        <c:axId val="105819136"/>
        <c:scaling>
          <c:orientation val="minMax"/>
        </c:scaling>
        <c:axPos val="l"/>
        <c:majorGridlines/>
        <c:numFmt formatCode="0.00%" sourceLinked="1"/>
        <c:tickLblPos val="nextTo"/>
        <c:crossAx val="105817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fslr!$U$9:$U$57</c:f>
              <c:numCache>
                <c:formatCode>0.00%</c:formatCode>
                <c:ptCount val="49"/>
                <c:pt idx="0">
                  <c:v>5.472393467120213E-3</c:v>
                </c:pt>
                <c:pt idx="1">
                  <c:v>1.0944786934240426E-2</c:v>
                </c:pt>
                <c:pt idx="2">
                  <c:v>1.584481051299981E-2</c:v>
                </c:pt>
                <c:pt idx="3">
                  <c:v>2.0744834091759194E-2</c:v>
                </c:pt>
                <c:pt idx="4">
                  <c:v>2.5644857670518578E-2</c:v>
                </c:pt>
                <c:pt idx="5">
                  <c:v>3.0544881249277962E-2</c:v>
                </c:pt>
                <c:pt idx="6">
                  <c:v>3.5444904828037346E-2</c:v>
                </c:pt>
                <c:pt idx="7">
                  <c:v>4.034492840679673E-2</c:v>
                </c:pt>
                <c:pt idx="8">
                  <c:v>4.5244951985556114E-2</c:v>
                </c:pt>
                <c:pt idx="9">
                  <c:v>5.120253132047739E-2</c:v>
                </c:pt>
                <c:pt idx="10">
                  <c:v>5.7160110655398666E-2</c:v>
                </c:pt>
                <c:pt idx="11">
                  <c:v>6.3117689990319942E-2</c:v>
                </c:pt>
                <c:pt idx="12">
                  <c:v>6.803577741409568E-2</c:v>
                </c:pt>
                <c:pt idx="13">
                  <c:v>7.2953864837871418E-2</c:v>
                </c:pt>
                <c:pt idx="14">
                  <c:v>7.7871952261647157E-2</c:v>
                </c:pt>
                <c:pt idx="15">
                  <c:v>8.3344345728767366E-2</c:v>
                </c:pt>
                <c:pt idx="16">
                  <c:v>8.8816739195887576E-2</c:v>
                </c:pt>
                <c:pt idx="17">
                  <c:v>9.4289132663007785E-2</c:v>
                </c:pt>
                <c:pt idx="18">
                  <c:v>9.9761526130127995E-2</c:v>
                </c:pt>
                <c:pt idx="19">
                  <c:v>0.10467961355390373</c:v>
                </c:pt>
                <c:pt idx="20">
                  <c:v>0.10959770097767947</c:v>
                </c:pt>
                <c:pt idx="21">
                  <c:v>0.11451578840145521</c:v>
                </c:pt>
                <c:pt idx="22">
                  <c:v>0.11943387582523095</c:v>
                </c:pt>
                <c:pt idx="23">
                  <c:v>0.12539145516015224</c:v>
                </c:pt>
                <c:pt idx="24">
                  <c:v>0.13134903449507351</c:v>
                </c:pt>
                <c:pt idx="25">
                  <c:v>0.13730661382999479</c:v>
                </c:pt>
                <c:pt idx="26">
                  <c:v>0.14326419316491606</c:v>
                </c:pt>
                <c:pt idx="27">
                  <c:v>0.14922177249983734</c:v>
                </c:pt>
                <c:pt idx="28">
                  <c:v>0.15517935183475862</c:v>
                </c:pt>
                <c:pt idx="29">
                  <c:v>0.16113693116967989</c:v>
                </c:pt>
                <c:pt idx="30">
                  <c:v>0.16709451050460117</c:v>
                </c:pt>
                <c:pt idx="31">
                  <c:v>0.17305208983952244</c:v>
                </c:pt>
                <c:pt idx="32">
                  <c:v>0.17900966917444372</c:v>
                </c:pt>
                <c:pt idx="33">
                  <c:v>0.184967248509365</c:v>
                </c:pt>
                <c:pt idx="34">
                  <c:v>0.18986727208812437</c:v>
                </c:pt>
                <c:pt idx="35">
                  <c:v>0.1953396655552446</c:v>
                </c:pt>
                <c:pt idx="36">
                  <c:v>0.20081205902236482</c:v>
                </c:pt>
                <c:pt idx="37">
                  <c:v>0.20628445248948504</c:v>
                </c:pt>
                <c:pt idx="38">
                  <c:v>0.2112025399132608</c:v>
                </c:pt>
                <c:pt idx="39">
                  <c:v>0.21612062733703655</c:v>
                </c:pt>
                <c:pt idx="40">
                  <c:v>0.2210387147608123</c:v>
                </c:pt>
                <c:pt idx="41">
                  <c:v>0.22595680218458805</c:v>
                </c:pt>
                <c:pt idx="42">
                  <c:v>0.2308748896083638</c:v>
                </c:pt>
                <c:pt idx="43">
                  <c:v>0.23683246894328508</c:v>
                </c:pt>
                <c:pt idx="44">
                  <c:v>0.24279004827820636</c:v>
                </c:pt>
                <c:pt idx="45">
                  <c:v>0.24826244174532658</c:v>
                </c:pt>
                <c:pt idx="46">
                  <c:v>0.25373483521244677</c:v>
                </c:pt>
                <c:pt idx="47">
                  <c:v>0.25920722867956697</c:v>
                </c:pt>
                <c:pt idx="48">
                  <c:v>0.26412531610334272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fslr!$W$9:$W$57</c:f>
              <c:numCache>
                <c:formatCode>0.00%</c:formatCode>
                <c:ptCount val="49"/>
                <c:pt idx="0">
                  <c:v>2.5224657102316979E-3</c:v>
                </c:pt>
                <c:pt idx="1">
                  <c:v>7.5801549784472863E-3</c:v>
                </c:pt>
                <c:pt idx="2">
                  <c:v>1.568182296891588E-2</c:v>
                </c:pt>
                <c:pt idx="3">
                  <c:v>-1.5991672146117183E-2</c:v>
                </c:pt>
                <c:pt idx="4">
                  <c:v>-1.182884513895921E-3</c:v>
                </c:pt>
                <c:pt idx="5">
                  <c:v>7.4765125354947001E-3</c:v>
                </c:pt>
                <c:pt idx="6">
                  <c:v>1.6538515715144943E-2</c:v>
                </c:pt>
                <c:pt idx="7">
                  <c:v>6.1399021969474228E-3</c:v>
                </c:pt>
                <c:pt idx="8">
                  <c:v>1.3941207721545334E-2</c:v>
                </c:pt>
                <c:pt idx="9">
                  <c:v>2.0928664893178454E-3</c:v>
                </c:pt>
                <c:pt idx="10">
                  <c:v>-2.1014081207793849E-2</c:v>
                </c:pt>
                <c:pt idx="11">
                  <c:v>-1.8877655143395854E-2</c:v>
                </c:pt>
                <c:pt idx="12">
                  <c:v>-1.5972012078707097E-2</c:v>
                </c:pt>
                <c:pt idx="13">
                  <c:v>-5.3635934006123979E-2</c:v>
                </c:pt>
                <c:pt idx="14">
                  <c:v>-7.0748911347274318E-2</c:v>
                </c:pt>
                <c:pt idx="15">
                  <c:v>-8.8643478492204178E-2</c:v>
                </c:pt>
                <c:pt idx="16">
                  <c:v>-9.6879145264456248E-2</c:v>
                </c:pt>
                <c:pt idx="17">
                  <c:v>-0.12735354048908706</c:v>
                </c:pt>
                <c:pt idx="18">
                  <c:v>-0.16653036975737986</c:v>
                </c:pt>
                <c:pt idx="19">
                  <c:v>-0.17151790092944974</c:v>
                </c:pt>
                <c:pt idx="20">
                  <c:v>-0.15176263040018534</c:v>
                </c:pt>
                <c:pt idx="21">
                  <c:v>-0.15320834385977777</c:v>
                </c:pt>
                <c:pt idx="22">
                  <c:v>-0.14698277559569775</c:v>
                </c:pt>
                <c:pt idx="23">
                  <c:v>-0.14281011372519406</c:v>
                </c:pt>
                <c:pt idx="24">
                  <c:v>-0.14150972360815911</c:v>
                </c:pt>
                <c:pt idx="25">
                  <c:v>-0.15829213101556647</c:v>
                </c:pt>
                <c:pt idx="26">
                  <c:v>-0.15658467512484359</c:v>
                </c:pt>
                <c:pt idx="27">
                  <c:v>-0.16613427603704428</c:v>
                </c:pt>
                <c:pt idx="28">
                  <c:v>-0.16429889554855076</c:v>
                </c:pt>
                <c:pt idx="29">
                  <c:v>-0.16090427037174723</c:v>
                </c:pt>
                <c:pt idx="30">
                  <c:v>-0.17083898510350998</c:v>
                </c:pt>
                <c:pt idx="31">
                  <c:v>-0.16887158768923227</c:v>
                </c:pt>
                <c:pt idx="32">
                  <c:v>-0.15450943618261448</c:v>
                </c:pt>
                <c:pt idx="33">
                  <c:v>-0.14236657903975741</c:v>
                </c:pt>
                <c:pt idx="34">
                  <c:v>-0.13470208157048769</c:v>
                </c:pt>
                <c:pt idx="35">
                  <c:v>-0.13082722508369077</c:v>
                </c:pt>
                <c:pt idx="36">
                  <c:v>-0.16324330345856469</c:v>
                </c:pt>
                <c:pt idx="37">
                  <c:v>-0.16170827694447037</c:v>
                </c:pt>
                <c:pt idx="38">
                  <c:v>-0.16282637617577714</c:v>
                </c:pt>
                <c:pt idx="39">
                  <c:v>-0.15834897306957862</c:v>
                </c:pt>
                <c:pt idx="40">
                  <c:v>-0.17074624288431606</c:v>
                </c:pt>
                <c:pt idx="41">
                  <c:v>-0.16975893681943605</c:v>
                </c:pt>
                <c:pt idx="42">
                  <c:v>-0.16060013732669257</c:v>
                </c:pt>
                <c:pt idx="43">
                  <c:v>-0.17679673045710301</c:v>
                </c:pt>
                <c:pt idx="44">
                  <c:v>-0.13750022042687493</c:v>
                </c:pt>
                <c:pt idx="45">
                  <c:v>-0.14851280623923185</c:v>
                </c:pt>
                <c:pt idx="46">
                  <c:v>-0.16265907869643939</c:v>
                </c:pt>
                <c:pt idx="47">
                  <c:v>-0.16265907869643939</c:v>
                </c:pt>
                <c:pt idx="48">
                  <c:v>-0.17409721511713955</c:v>
                </c:pt>
              </c:numCache>
            </c:numRef>
          </c:val>
        </c:ser>
        <c:marker val="1"/>
        <c:axId val="105831424"/>
        <c:axId val="101450496"/>
      </c:lineChart>
      <c:catAx>
        <c:axId val="105831424"/>
        <c:scaling>
          <c:orientation val="minMax"/>
        </c:scaling>
        <c:axPos val="b"/>
        <c:tickLblPos val="nextTo"/>
        <c:crossAx val="101450496"/>
        <c:crosses val="autoZero"/>
        <c:auto val="1"/>
        <c:lblAlgn val="ctr"/>
        <c:lblOffset val="100"/>
      </c:catAx>
      <c:valAx>
        <c:axId val="101450496"/>
        <c:scaling>
          <c:orientation val="minMax"/>
        </c:scaling>
        <c:axPos val="l"/>
        <c:majorGridlines/>
        <c:numFmt formatCode="0.00%" sourceLinked="1"/>
        <c:tickLblPos val="nextTo"/>
        <c:crossAx val="105831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fslr!$F$8:$F$57</c:f>
              <c:numCache>
                <c:formatCode>General</c:formatCode>
                <c:ptCount val="50"/>
                <c:pt idx="0">
                  <c:v>0.34095543518293953</c:v>
                </c:pt>
                <c:pt idx="1">
                  <c:v>0.33432820402260127</c:v>
                </c:pt>
                <c:pt idx="2">
                  <c:v>0.32895859720987058</c:v>
                </c:pt>
                <c:pt idx="3">
                  <c:v>0.32591110392468625</c:v>
                </c:pt>
                <c:pt idx="4">
                  <c:v>0.32383752092297652</c:v>
                </c:pt>
                <c:pt idx="5">
                  <c:v>0.32190991217589981</c:v>
                </c:pt>
                <c:pt idx="6">
                  <c:v>0.32073538086554504</c:v>
                </c:pt>
                <c:pt idx="7">
                  <c:v>0.32033488739770571</c:v>
                </c:pt>
                <c:pt idx="8">
                  <c:v>0.32023083395465968</c:v>
                </c:pt>
                <c:pt idx="9">
                  <c:v>0.32066501378895268</c:v>
                </c:pt>
                <c:pt idx="10">
                  <c:v>0.32181035024838073</c:v>
                </c:pt>
                <c:pt idx="11">
                  <c:v>0.32462129038246751</c:v>
                </c:pt>
                <c:pt idx="12">
                  <c:v>0.32736036626811954</c:v>
                </c:pt>
                <c:pt idx="13">
                  <c:v>0.3301503459964128</c:v>
                </c:pt>
                <c:pt idx="14">
                  <c:v>0.33157864793405251</c:v>
                </c:pt>
                <c:pt idx="15">
                  <c:v>0.33143192509349839</c:v>
                </c:pt>
                <c:pt idx="16">
                  <c:v>0.330062761443633</c:v>
                </c:pt>
                <c:pt idx="17">
                  <c:v>0.32802436198021939</c:v>
                </c:pt>
                <c:pt idx="18">
                  <c:v>0.32678470369472074</c:v>
                </c:pt>
                <c:pt idx="19">
                  <c:v>0.32845554747082756</c:v>
                </c:pt>
                <c:pt idx="20">
                  <c:v>0.33236915466683431</c:v>
                </c:pt>
                <c:pt idx="21">
                  <c:v>0.33899039713980289</c:v>
                </c:pt>
                <c:pt idx="22">
                  <c:v>0.34606528268101561</c:v>
                </c:pt>
                <c:pt idx="23">
                  <c:v>0.35219919571928632</c:v>
                </c:pt>
                <c:pt idx="24">
                  <c:v>0.35686962328162108</c:v>
                </c:pt>
                <c:pt idx="25">
                  <c:v>0.35947095935777318</c:v>
                </c:pt>
                <c:pt idx="26">
                  <c:v>0.36110063090821448</c:v>
                </c:pt>
                <c:pt idx="27">
                  <c:v>0.36272655952904964</c:v>
                </c:pt>
                <c:pt idx="28">
                  <c:v>0.36417282752879815</c:v>
                </c:pt>
                <c:pt idx="29">
                  <c:v>0.3658249566568752</c:v>
                </c:pt>
                <c:pt idx="30">
                  <c:v>0.36726074445372697</c:v>
                </c:pt>
                <c:pt idx="31">
                  <c:v>0.36892859388614907</c:v>
                </c:pt>
                <c:pt idx="32">
                  <c:v>0.37031123208259603</c:v>
                </c:pt>
                <c:pt idx="33">
                  <c:v>0.37054254513224522</c:v>
                </c:pt>
                <c:pt idx="34">
                  <c:v>0.36982689699158283</c:v>
                </c:pt>
                <c:pt idx="35">
                  <c:v>0.36853034617607333</c:v>
                </c:pt>
                <c:pt idx="36">
                  <c:v>0.36703467150552599</c:v>
                </c:pt>
                <c:pt idx="37">
                  <c:v>0.36664390965466237</c:v>
                </c:pt>
                <c:pt idx="38">
                  <c:v>0.36699499645170269</c:v>
                </c:pt>
                <c:pt idx="39">
                  <c:v>0.36835442848459271</c:v>
                </c:pt>
                <c:pt idx="40">
                  <c:v>0.37074915484649495</c:v>
                </c:pt>
                <c:pt idx="41">
                  <c:v>0.3729103224009846</c:v>
                </c:pt>
                <c:pt idx="42">
                  <c:v>0.37416719816267069</c:v>
                </c:pt>
                <c:pt idx="43">
                  <c:v>0.37494497893479223</c:v>
                </c:pt>
                <c:pt idx="44">
                  <c:v>0.37537915876908529</c:v>
                </c:pt>
                <c:pt idx="45">
                  <c:v>0.37498240823085199</c:v>
                </c:pt>
                <c:pt idx="46">
                  <c:v>0.37434461302599392</c:v>
                </c:pt>
                <c:pt idx="47">
                  <c:v>0.37406464189146704</c:v>
                </c:pt>
                <c:pt idx="48">
                  <c:v>0.37432514979204284</c:v>
                </c:pt>
                <c:pt idx="49">
                  <c:v>0.37411180280450246</c:v>
                </c:pt>
              </c:numCache>
            </c:numRef>
          </c:val>
        </c:ser>
        <c:marker val="1"/>
        <c:axId val="101488512"/>
        <c:axId val="10149004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fslr!$G$8:$G$57</c:f>
              <c:numCache>
                <c:formatCode>General</c:formatCode>
                <c:ptCount val="50"/>
                <c:pt idx="0">
                  <c:v>7.451491318168936E-2</c:v>
                </c:pt>
                <c:pt idx="1">
                  <c:v>7.1317735701920487E-2</c:v>
                </c:pt>
                <c:pt idx="2">
                  <c:v>5.7117585153067009E-2</c:v>
                </c:pt>
                <c:pt idx="3">
                  <c:v>3.9417264018282466E-2</c:v>
                </c:pt>
                <c:pt idx="4">
                  <c:v>3.6693394804439942E-2</c:v>
                </c:pt>
                <c:pt idx="5">
                  <c:v>3.5497397887622691E-2</c:v>
                </c:pt>
                <c:pt idx="6">
                  <c:v>3.4791136030095322E-2</c:v>
                </c:pt>
                <c:pt idx="7">
                  <c:v>3.4725248342428239E-2</c:v>
                </c:pt>
                <c:pt idx="8">
                  <c:v>3.2798890920676636E-2</c:v>
                </c:pt>
                <c:pt idx="9">
                  <c:v>2.9073889882719913E-2</c:v>
                </c:pt>
                <c:pt idx="10">
                  <c:v>2.6994546665631725E-2</c:v>
                </c:pt>
                <c:pt idx="11">
                  <c:v>3.1303240410633731E-2</c:v>
                </c:pt>
                <c:pt idx="12">
                  <c:v>3.6910463145315757E-2</c:v>
                </c:pt>
                <c:pt idx="13">
                  <c:v>3.9572777012598079E-2</c:v>
                </c:pt>
                <c:pt idx="14">
                  <c:v>4.1839223211239528E-2</c:v>
                </c:pt>
                <c:pt idx="15">
                  <c:v>4.4271561971431825E-2</c:v>
                </c:pt>
                <c:pt idx="16">
                  <c:v>4.4556323142102588E-2</c:v>
                </c:pt>
                <c:pt idx="17">
                  <c:v>4.8989391179714535E-2</c:v>
                </c:pt>
                <c:pt idx="18">
                  <c:v>7.3866054843828133E-2</c:v>
                </c:pt>
                <c:pt idx="19">
                  <c:v>0.10006516563081594</c:v>
                </c:pt>
                <c:pt idx="20">
                  <c:v>0.11239888947656294</c:v>
                </c:pt>
                <c:pt idx="21">
                  <c:v>0.1143943838418118</c:v>
                </c:pt>
                <c:pt idx="22">
                  <c:v>0.10503815167887244</c:v>
                </c:pt>
                <c:pt idx="23">
                  <c:v>8.3521850342886755E-2</c:v>
                </c:pt>
                <c:pt idx="24">
                  <c:v>5.4600946255503421E-2</c:v>
                </c:pt>
                <c:pt idx="25">
                  <c:v>4.071299503766429E-2</c:v>
                </c:pt>
                <c:pt idx="26">
                  <c:v>3.6600249470642068E-2</c:v>
                </c:pt>
                <c:pt idx="27">
                  <c:v>3.280421608995384E-2</c:v>
                </c:pt>
                <c:pt idx="28">
                  <c:v>3.0597339581531952E-2</c:v>
                </c:pt>
                <c:pt idx="29">
                  <c:v>2.7278224751025766E-2</c:v>
                </c:pt>
                <c:pt idx="30">
                  <c:v>2.3845476223570462E-2</c:v>
                </c:pt>
                <c:pt idx="31">
                  <c:v>1.9859902919456364E-2</c:v>
                </c:pt>
                <c:pt idx="32">
                  <c:v>1.6290144104496064E-2</c:v>
                </c:pt>
                <c:pt idx="33">
                  <c:v>1.5108588324701746E-2</c:v>
                </c:pt>
                <c:pt idx="34">
                  <c:v>1.6642598104961791E-2</c:v>
                </c:pt>
                <c:pt idx="35">
                  <c:v>1.7776949418112437E-2</c:v>
                </c:pt>
                <c:pt idx="36">
                  <c:v>1.7886521545273867E-2</c:v>
                </c:pt>
                <c:pt idx="37">
                  <c:v>2.255488985925307E-2</c:v>
                </c:pt>
                <c:pt idx="38">
                  <c:v>2.8694358750336203E-2</c:v>
                </c:pt>
                <c:pt idx="39">
                  <c:v>3.1293492643143246E-2</c:v>
                </c:pt>
                <c:pt idx="40">
                  <c:v>3.196960862713525E-2</c:v>
                </c:pt>
                <c:pt idx="41">
                  <c:v>3.2280183330234496E-2</c:v>
                </c:pt>
                <c:pt idx="42">
                  <c:v>2.9871582189023648E-2</c:v>
                </c:pt>
                <c:pt idx="43">
                  <c:v>2.3289311933975123E-2</c:v>
                </c:pt>
                <c:pt idx="44">
                  <c:v>2.4966379227868509E-2</c:v>
                </c:pt>
                <c:pt idx="45">
                  <c:v>3.0251203578513755E-2</c:v>
                </c:pt>
                <c:pt idx="46">
                  <c:v>3.3363178349847374E-2</c:v>
                </c:pt>
                <c:pt idx="47">
                  <c:v>3.464979340148347E-2</c:v>
                </c:pt>
                <c:pt idx="48">
                  <c:v>3.2868659663918644E-2</c:v>
                </c:pt>
                <c:pt idx="49">
                  <c:v>3.2308614318748381E-2</c:v>
                </c:pt>
              </c:numCache>
            </c:numRef>
          </c:val>
        </c:ser>
        <c:marker val="1"/>
        <c:axId val="101497472"/>
        <c:axId val="101495936"/>
      </c:lineChart>
      <c:catAx>
        <c:axId val="101488512"/>
        <c:scaling>
          <c:orientation val="minMax"/>
        </c:scaling>
        <c:axPos val="b"/>
        <c:tickLblPos val="nextTo"/>
        <c:crossAx val="101490048"/>
        <c:crosses val="autoZero"/>
        <c:auto val="1"/>
        <c:lblAlgn val="ctr"/>
        <c:lblOffset val="100"/>
      </c:catAx>
      <c:valAx>
        <c:axId val="101490048"/>
        <c:scaling>
          <c:orientation val="minMax"/>
        </c:scaling>
        <c:axPos val="l"/>
        <c:majorGridlines/>
        <c:numFmt formatCode="General" sourceLinked="1"/>
        <c:tickLblPos val="nextTo"/>
        <c:crossAx val="101488512"/>
        <c:crosses val="autoZero"/>
        <c:crossBetween val="between"/>
      </c:valAx>
      <c:valAx>
        <c:axId val="101495936"/>
        <c:scaling>
          <c:orientation val="minMax"/>
        </c:scaling>
        <c:axPos val="r"/>
        <c:numFmt formatCode="General" sourceLinked="1"/>
        <c:tickLblPos val="nextTo"/>
        <c:crossAx val="101497472"/>
        <c:crosses val="max"/>
        <c:crossBetween val="between"/>
      </c:valAx>
      <c:catAx>
        <c:axId val="101497472"/>
        <c:scaling>
          <c:orientation val="minMax"/>
        </c:scaling>
        <c:delete val="1"/>
        <c:axPos val="b"/>
        <c:tickLblPos val="none"/>
        <c:crossAx val="1014959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jnj!$O$8:$O$57</c:f>
              <c:numCache>
                <c:formatCode>General</c:formatCode>
                <c:ptCount val="50"/>
                <c:pt idx="0">
                  <c:v>8.6956521739130432E-2</c:v>
                </c:pt>
                <c:pt idx="1">
                  <c:v>6.5217391304347824E-2</c:v>
                </c:pt>
                <c:pt idx="2">
                  <c:v>8.6956521739130432E-2</c:v>
                </c:pt>
                <c:pt idx="3">
                  <c:v>0.10869565217391304</c:v>
                </c:pt>
                <c:pt idx="4">
                  <c:v>0.13043478260869565</c:v>
                </c:pt>
                <c:pt idx="5">
                  <c:v>0.15217391304347827</c:v>
                </c:pt>
                <c:pt idx="6">
                  <c:v>0.17391304347826086</c:v>
                </c:pt>
                <c:pt idx="7">
                  <c:v>0.19565217391304349</c:v>
                </c:pt>
                <c:pt idx="8">
                  <c:v>0.21739130434782608</c:v>
                </c:pt>
                <c:pt idx="9">
                  <c:v>0.2391304347826087</c:v>
                </c:pt>
                <c:pt idx="10">
                  <c:v>0.21739130434782608</c:v>
                </c:pt>
                <c:pt idx="11">
                  <c:v>0.19565217391304349</c:v>
                </c:pt>
                <c:pt idx="12">
                  <c:v>0.17391304347826086</c:v>
                </c:pt>
                <c:pt idx="13">
                  <c:v>0.15217391304347827</c:v>
                </c:pt>
                <c:pt idx="14">
                  <c:v>0.13043478260869565</c:v>
                </c:pt>
                <c:pt idx="15">
                  <c:v>0.10869565217391304</c:v>
                </c:pt>
                <c:pt idx="16">
                  <c:v>0.13043478260869565</c:v>
                </c:pt>
                <c:pt idx="17">
                  <c:v>0.15217391304347827</c:v>
                </c:pt>
                <c:pt idx="18">
                  <c:v>0.17391304347826086</c:v>
                </c:pt>
                <c:pt idx="19">
                  <c:v>0.19565217391304349</c:v>
                </c:pt>
                <c:pt idx="20">
                  <c:v>0.21739130434782608</c:v>
                </c:pt>
                <c:pt idx="21">
                  <c:v>0.2391304347826087</c:v>
                </c:pt>
                <c:pt idx="22">
                  <c:v>0.2608695652173913</c:v>
                </c:pt>
                <c:pt idx="23">
                  <c:v>0.2391304347826087</c:v>
                </c:pt>
                <c:pt idx="24">
                  <c:v>0.21739130434782608</c:v>
                </c:pt>
                <c:pt idx="25">
                  <c:v>0.19565217391304349</c:v>
                </c:pt>
                <c:pt idx="26">
                  <c:v>0.17391304347826086</c:v>
                </c:pt>
                <c:pt idx="27">
                  <c:v>0.15217391304347827</c:v>
                </c:pt>
                <c:pt idx="28">
                  <c:v>0.13043478260869565</c:v>
                </c:pt>
                <c:pt idx="29">
                  <c:v>0.10869565217391304</c:v>
                </c:pt>
                <c:pt idx="30">
                  <c:v>0.13043478260869565</c:v>
                </c:pt>
                <c:pt idx="31">
                  <c:v>0.15217391304347827</c:v>
                </c:pt>
                <c:pt idx="32">
                  <c:v>0.17391304347826086</c:v>
                </c:pt>
                <c:pt idx="33">
                  <c:v>0.15217391304347827</c:v>
                </c:pt>
                <c:pt idx="34">
                  <c:v>0.13043478260869565</c:v>
                </c:pt>
                <c:pt idx="35">
                  <c:v>0.10869565217391304</c:v>
                </c:pt>
                <c:pt idx="36">
                  <c:v>8.6956521739130432E-2</c:v>
                </c:pt>
                <c:pt idx="37">
                  <c:v>6.5217391304347824E-2</c:v>
                </c:pt>
                <c:pt idx="38">
                  <c:v>4.3478260869565216E-2</c:v>
                </c:pt>
                <c:pt idx="39">
                  <c:v>2.1739130434782608E-2</c:v>
                </c:pt>
                <c:pt idx="40">
                  <c:v>0</c:v>
                </c:pt>
                <c:pt idx="41">
                  <c:v>2.1739130434782608E-2</c:v>
                </c:pt>
                <c:pt idx="42">
                  <c:v>4.3478260869565216E-2</c:v>
                </c:pt>
                <c:pt idx="43">
                  <c:v>6.5217391304347824E-2</c:v>
                </c:pt>
                <c:pt idx="44">
                  <c:v>8.6956521739130432E-2</c:v>
                </c:pt>
                <c:pt idx="45">
                  <c:v>0.10869565217391304</c:v>
                </c:pt>
                <c:pt idx="46">
                  <c:v>0.13043478260869565</c:v>
                </c:pt>
                <c:pt idx="47">
                  <c:v>0.15217391304347827</c:v>
                </c:pt>
                <c:pt idx="48">
                  <c:v>0.17391304347826086</c:v>
                </c:pt>
                <c:pt idx="49">
                  <c:v>0.19565217391304349</c:v>
                </c:pt>
              </c:numCache>
            </c:numRef>
          </c:xVal>
          <c:yVal>
            <c:numRef>
              <c:f>jnj!$N$8:$N$57</c:f>
              <c:numCache>
                <c:formatCode>General</c:formatCode>
                <c:ptCount val="50"/>
                <c:pt idx="0">
                  <c:v>0.8928571428571429</c:v>
                </c:pt>
                <c:pt idx="1">
                  <c:v>0.88775510204081631</c:v>
                </c:pt>
                <c:pt idx="2">
                  <c:v>0.88265306122448983</c:v>
                </c:pt>
                <c:pt idx="3">
                  <c:v>0.87755102040816324</c:v>
                </c:pt>
                <c:pt idx="4">
                  <c:v>0.87244897959183676</c:v>
                </c:pt>
                <c:pt idx="5">
                  <c:v>0.86734693877551017</c:v>
                </c:pt>
                <c:pt idx="6">
                  <c:v>0.86224489795918369</c:v>
                </c:pt>
                <c:pt idx="7">
                  <c:v>0.86734693877551017</c:v>
                </c:pt>
                <c:pt idx="8">
                  <c:v>0.87244897959183676</c:v>
                </c:pt>
                <c:pt idx="9">
                  <c:v>0.87755102040816324</c:v>
                </c:pt>
                <c:pt idx="10">
                  <c:v>0.88265306122448983</c:v>
                </c:pt>
                <c:pt idx="11">
                  <c:v>0.87755102040816324</c:v>
                </c:pt>
                <c:pt idx="12">
                  <c:v>0.87244897959183676</c:v>
                </c:pt>
                <c:pt idx="13">
                  <c:v>0.87755102040816324</c:v>
                </c:pt>
                <c:pt idx="14">
                  <c:v>0.87244897959183676</c:v>
                </c:pt>
                <c:pt idx="15">
                  <c:v>0.86734693877551017</c:v>
                </c:pt>
                <c:pt idx="16">
                  <c:v>0.86224489795918369</c:v>
                </c:pt>
                <c:pt idx="17">
                  <c:v>0.8571428571428571</c:v>
                </c:pt>
                <c:pt idx="18">
                  <c:v>0.86224489795918369</c:v>
                </c:pt>
                <c:pt idx="19">
                  <c:v>0.86734693877551017</c:v>
                </c:pt>
                <c:pt idx="20">
                  <c:v>0.87244897959183676</c:v>
                </c:pt>
                <c:pt idx="21">
                  <c:v>0.87755102040816324</c:v>
                </c:pt>
                <c:pt idx="22">
                  <c:v>0.88265306122448983</c:v>
                </c:pt>
                <c:pt idx="23">
                  <c:v>0.88775510204081631</c:v>
                </c:pt>
                <c:pt idx="24">
                  <c:v>0.8928571428571429</c:v>
                </c:pt>
                <c:pt idx="25">
                  <c:v>0.89795918367346939</c:v>
                </c:pt>
                <c:pt idx="26">
                  <c:v>0.90306122448979587</c:v>
                </c:pt>
                <c:pt idx="27">
                  <c:v>0.90816326530612246</c:v>
                </c:pt>
                <c:pt idx="28">
                  <c:v>0.91326530612244894</c:v>
                </c:pt>
                <c:pt idx="29">
                  <c:v>0.91836734693877553</c:v>
                </c:pt>
                <c:pt idx="30">
                  <c:v>0.92346938775510201</c:v>
                </c:pt>
                <c:pt idx="31">
                  <c:v>0.9285714285714286</c:v>
                </c:pt>
                <c:pt idx="32">
                  <c:v>0.93367346938775508</c:v>
                </c:pt>
                <c:pt idx="33">
                  <c:v>0.9285714285714286</c:v>
                </c:pt>
                <c:pt idx="34">
                  <c:v>0.92346938775510201</c:v>
                </c:pt>
                <c:pt idx="35">
                  <c:v>0.9285714285714286</c:v>
                </c:pt>
                <c:pt idx="36">
                  <c:v>0.93367346938775508</c:v>
                </c:pt>
                <c:pt idx="37">
                  <c:v>0.93877551020408168</c:v>
                </c:pt>
                <c:pt idx="38">
                  <c:v>0.94387755102040816</c:v>
                </c:pt>
                <c:pt idx="39">
                  <c:v>0.94897959183673475</c:v>
                </c:pt>
                <c:pt idx="40">
                  <c:v>0.95408163265306123</c:v>
                </c:pt>
                <c:pt idx="41">
                  <c:v>0.95918367346938771</c:v>
                </c:pt>
                <c:pt idx="42">
                  <c:v>0.9642857142857143</c:v>
                </c:pt>
                <c:pt idx="43">
                  <c:v>0.96938775510204078</c:v>
                </c:pt>
                <c:pt idx="44">
                  <c:v>0.97448979591836737</c:v>
                </c:pt>
                <c:pt idx="45">
                  <c:v>0.97959183673469385</c:v>
                </c:pt>
                <c:pt idx="46">
                  <c:v>0.98469387755102045</c:v>
                </c:pt>
                <c:pt idx="47">
                  <c:v>0.98979591836734693</c:v>
                </c:pt>
                <c:pt idx="48">
                  <c:v>0.99489795918367352</c:v>
                </c:pt>
                <c:pt idx="49">
                  <c:v>1</c:v>
                </c:pt>
              </c:numCache>
            </c:numRef>
          </c:yVal>
        </c:ser>
        <c:axId val="103811712"/>
        <c:axId val="103817600"/>
      </c:scatterChart>
      <c:valAx>
        <c:axId val="103811712"/>
        <c:scaling>
          <c:orientation val="minMax"/>
        </c:scaling>
        <c:axPos val="b"/>
        <c:numFmt formatCode="General" sourceLinked="1"/>
        <c:tickLblPos val="nextTo"/>
        <c:crossAx val="103817600"/>
        <c:crosses val="autoZero"/>
        <c:crossBetween val="midCat"/>
      </c:valAx>
      <c:valAx>
        <c:axId val="103817600"/>
        <c:scaling>
          <c:orientation val="minMax"/>
        </c:scaling>
        <c:axPos val="l"/>
        <c:majorGridlines/>
        <c:numFmt formatCode="General" sourceLinked="1"/>
        <c:tickLblPos val="nextTo"/>
        <c:crossAx val="10381171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jnj!$B$8:$B$57</c:f>
              <c:numCache>
                <c:formatCode>General</c:formatCode>
                <c:ptCount val="50"/>
                <c:pt idx="0">
                  <c:v>104.39</c:v>
                </c:pt>
                <c:pt idx="1">
                  <c:v>104.67</c:v>
                </c:pt>
                <c:pt idx="2">
                  <c:v>102.59</c:v>
                </c:pt>
                <c:pt idx="3">
                  <c:v>101.53</c:v>
                </c:pt>
                <c:pt idx="4">
                  <c:v>99.7</c:v>
                </c:pt>
                <c:pt idx="5">
                  <c:v>101.12</c:v>
                </c:pt>
                <c:pt idx="6">
                  <c:v>100.59</c:v>
                </c:pt>
                <c:pt idx="7">
                  <c:v>101.78</c:v>
                </c:pt>
                <c:pt idx="8">
                  <c:v>101.5</c:v>
                </c:pt>
                <c:pt idx="9">
                  <c:v>101.51</c:v>
                </c:pt>
                <c:pt idx="10">
                  <c:v>101.42</c:v>
                </c:pt>
                <c:pt idx="11">
                  <c:v>101.42</c:v>
                </c:pt>
                <c:pt idx="12">
                  <c:v>101.27</c:v>
                </c:pt>
                <c:pt idx="13">
                  <c:v>101.61</c:v>
                </c:pt>
                <c:pt idx="14">
                  <c:v>99.42</c:v>
                </c:pt>
                <c:pt idx="15">
                  <c:v>99.23</c:v>
                </c:pt>
                <c:pt idx="16">
                  <c:v>99.49</c:v>
                </c:pt>
                <c:pt idx="17">
                  <c:v>99.15</c:v>
                </c:pt>
                <c:pt idx="18">
                  <c:v>100.03</c:v>
                </c:pt>
                <c:pt idx="19">
                  <c:v>99.26</c:v>
                </c:pt>
                <c:pt idx="20">
                  <c:v>100.4</c:v>
                </c:pt>
                <c:pt idx="21">
                  <c:v>100.48</c:v>
                </c:pt>
                <c:pt idx="22">
                  <c:v>99.95</c:v>
                </c:pt>
                <c:pt idx="23">
                  <c:v>101.06</c:v>
                </c:pt>
                <c:pt idx="24">
                  <c:v>101.33</c:v>
                </c:pt>
                <c:pt idx="25">
                  <c:v>100.49</c:v>
                </c:pt>
                <c:pt idx="26">
                  <c:v>102.01</c:v>
                </c:pt>
                <c:pt idx="27">
                  <c:v>102.27</c:v>
                </c:pt>
                <c:pt idx="28">
                  <c:v>102.52</c:v>
                </c:pt>
                <c:pt idx="29">
                  <c:v>103.49</c:v>
                </c:pt>
                <c:pt idx="30">
                  <c:v>103.1</c:v>
                </c:pt>
                <c:pt idx="31">
                  <c:v>103.23</c:v>
                </c:pt>
                <c:pt idx="32">
                  <c:v>103.44</c:v>
                </c:pt>
                <c:pt idx="33">
                  <c:v>103.22</c:v>
                </c:pt>
                <c:pt idx="34">
                  <c:v>102.95</c:v>
                </c:pt>
                <c:pt idx="35">
                  <c:v>103.73</c:v>
                </c:pt>
                <c:pt idx="36">
                  <c:v>103.36</c:v>
                </c:pt>
                <c:pt idx="37">
                  <c:v>103.76</c:v>
                </c:pt>
                <c:pt idx="38">
                  <c:v>103.84</c:v>
                </c:pt>
                <c:pt idx="39">
                  <c:v>104.42</c:v>
                </c:pt>
                <c:pt idx="40">
                  <c:v>104.05</c:v>
                </c:pt>
                <c:pt idx="41">
                  <c:v>103.8</c:v>
                </c:pt>
                <c:pt idx="42">
                  <c:v>104.99</c:v>
                </c:pt>
                <c:pt idx="43">
                  <c:v>104.55</c:v>
                </c:pt>
                <c:pt idx="44">
                  <c:v>104.58</c:v>
                </c:pt>
                <c:pt idx="45">
                  <c:v>104.72</c:v>
                </c:pt>
                <c:pt idx="46">
                  <c:v>105.88</c:v>
                </c:pt>
                <c:pt idx="47">
                  <c:v>106.19</c:v>
                </c:pt>
                <c:pt idx="48">
                  <c:v>107.35</c:v>
                </c:pt>
                <c:pt idx="49">
                  <c:v>107.99</c:v>
                </c:pt>
              </c:numCache>
            </c:numRef>
          </c:val>
        </c:ser>
        <c:marker val="1"/>
        <c:axId val="103842944"/>
        <c:axId val="10384448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jnj!$K$8:$K$57</c:f>
              <c:numCache>
                <c:formatCode>General</c:formatCode>
                <c:ptCount val="50"/>
                <c:pt idx="0">
                  <c:v>57.629999999999988</c:v>
                </c:pt>
                <c:pt idx="1">
                  <c:v>57.909999999999989</c:v>
                </c:pt>
                <c:pt idx="2">
                  <c:v>55.829999999999991</c:v>
                </c:pt>
                <c:pt idx="3">
                  <c:v>55.829999999999991</c:v>
                </c:pt>
                <c:pt idx="4">
                  <c:v>55.829999999999991</c:v>
                </c:pt>
                <c:pt idx="5">
                  <c:v>55.829999999999991</c:v>
                </c:pt>
                <c:pt idx="6">
                  <c:v>55.829999999999991</c:v>
                </c:pt>
                <c:pt idx="7">
                  <c:v>55.829999999999991</c:v>
                </c:pt>
                <c:pt idx="8">
                  <c:v>55.54999999999999</c:v>
                </c:pt>
                <c:pt idx="9">
                  <c:v>55.559999999999995</c:v>
                </c:pt>
                <c:pt idx="10">
                  <c:v>55.469999999999992</c:v>
                </c:pt>
                <c:pt idx="11">
                  <c:v>55.469999999999992</c:v>
                </c:pt>
                <c:pt idx="12">
                  <c:v>55.319999999999986</c:v>
                </c:pt>
                <c:pt idx="13">
                  <c:v>55.659999999999989</c:v>
                </c:pt>
                <c:pt idx="14">
                  <c:v>55.659999999999989</c:v>
                </c:pt>
                <c:pt idx="15">
                  <c:v>55.469999999999992</c:v>
                </c:pt>
                <c:pt idx="16">
                  <c:v>55.729999999999983</c:v>
                </c:pt>
                <c:pt idx="17">
                  <c:v>55.729999999999983</c:v>
                </c:pt>
                <c:pt idx="18">
                  <c:v>55.729999999999983</c:v>
                </c:pt>
                <c:pt idx="19">
                  <c:v>54.959999999999987</c:v>
                </c:pt>
                <c:pt idx="20">
                  <c:v>56.099999999999987</c:v>
                </c:pt>
                <c:pt idx="21">
                  <c:v>56.179999999999986</c:v>
                </c:pt>
                <c:pt idx="22">
                  <c:v>55.649999999999984</c:v>
                </c:pt>
                <c:pt idx="23">
                  <c:v>56.759999999999984</c:v>
                </c:pt>
                <c:pt idx="24">
                  <c:v>56.759999999999984</c:v>
                </c:pt>
                <c:pt idx="25">
                  <c:v>56.759999999999984</c:v>
                </c:pt>
                <c:pt idx="26">
                  <c:v>56.759999999999984</c:v>
                </c:pt>
                <c:pt idx="27">
                  <c:v>56.759999999999984</c:v>
                </c:pt>
                <c:pt idx="28">
                  <c:v>56.759999999999984</c:v>
                </c:pt>
                <c:pt idx="29">
                  <c:v>56.759999999999984</c:v>
                </c:pt>
                <c:pt idx="30">
                  <c:v>56.759999999999984</c:v>
                </c:pt>
                <c:pt idx="31">
                  <c:v>56.889999999999993</c:v>
                </c:pt>
                <c:pt idx="32">
                  <c:v>57.099999999999987</c:v>
                </c:pt>
                <c:pt idx="33">
                  <c:v>56.879999999999988</c:v>
                </c:pt>
                <c:pt idx="34">
                  <c:v>56.609999999999992</c:v>
                </c:pt>
                <c:pt idx="35">
                  <c:v>57.389999999999993</c:v>
                </c:pt>
                <c:pt idx="36">
                  <c:v>57.389999999999993</c:v>
                </c:pt>
                <c:pt idx="37">
                  <c:v>57.389999999999993</c:v>
                </c:pt>
                <c:pt idx="38">
                  <c:v>57.389999999999993</c:v>
                </c:pt>
                <c:pt idx="39">
                  <c:v>57.389999999999993</c:v>
                </c:pt>
                <c:pt idx="40">
                  <c:v>57.389999999999993</c:v>
                </c:pt>
                <c:pt idx="41">
                  <c:v>57.389999999999993</c:v>
                </c:pt>
                <c:pt idx="42">
                  <c:v>58.579999999999991</c:v>
                </c:pt>
                <c:pt idx="43">
                  <c:v>58.139999999999993</c:v>
                </c:pt>
                <c:pt idx="44">
                  <c:v>58.169999999999995</c:v>
                </c:pt>
                <c:pt idx="45">
                  <c:v>58.309999999999995</c:v>
                </c:pt>
                <c:pt idx="46">
                  <c:v>59.469999999999992</c:v>
                </c:pt>
                <c:pt idx="47">
                  <c:v>59.779999999999994</c:v>
                </c:pt>
                <c:pt idx="48">
                  <c:v>60.939999999999991</c:v>
                </c:pt>
                <c:pt idx="49">
                  <c:v>61.579999999999991</c:v>
                </c:pt>
              </c:numCache>
            </c:numRef>
          </c:val>
        </c:ser>
        <c:marker val="1"/>
        <c:axId val="103860096"/>
        <c:axId val="103858560"/>
      </c:lineChart>
      <c:catAx>
        <c:axId val="103842944"/>
        <c:scaling>
          <c:orientation val="minMax"/>
        </c:scaling>
        <c:axPos val="b"/>
        <c:tickLblPos val="nextTo"/>
        <c:crossAx val="103844480"/>
        <c:crosses val="autoZero"/>
        <c:auto val="1"/>
        <c:lblAlgn val="ctr"/>
        <c:lblOffset val="100"/>
      </c:catAx>
      <c:valAx>
        <c:axId val="103844480"/>
        <c:scaling>
          <c:orientation val="minMax"/>
        </c:scaling>
        <c:axPos val="l"/>
        <c:majorGridlines/>
        <c:numFmt formatCode="General" sourceLinked="1"/>
        <c:tickLblPos val="nextTo"/>
        <c:crossAx val="103842944"/>
        <c:crosses val="autoZero"/>
        <c:crossBetween val="between"/>
      </c:valAx>
      <c:valAx>
        <c:axId val="103858560"/>
        <c:scaling>
          <c:orientation val="minMax"/>
        </c:scaling>
        <c:axPos val="r"/>
        <c:numFmt formatCode="General" sourceLinked="1"/>
        <c:tickLblPos val="nextTo"/>
        <c:crossAx val="103860096"/>
        <c:crosses val="max"/>
        <c:crossBetween val="between"/>
      </c:valAx>
      <c:catAx>
        <c:axId val="103860096"/>
        <c:scaling>
          <c:orientation val="minMax"/>
        </c:scaling>
        <c:delete val="1"/>
        <c:axPos val="b"/>
        <c:tickLblPos val="none"/>
        <c:crossAx val="1038585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hd!$F$8:$F$57</c:f>
              <c:numCache>
                <c:formatCode>General</c:formatCode>
                <c:ptCount val="50"/>
                <c:pt idx="0">
                  <c:v>0.79607813673929384</c:v>
                </c:pt>
                <c:pt idx="1">
                  <c:v>0.79071374906085645</c:v>
                </c:pt>
                <c:pt idx="2">
                  <c:v>0.79256198347107421</c:v>
                </c:pt>
                <c:pt idx="3">
                  <c:v>0.79338842975206614</c:v>
                </c:pt>
                <c:pt idx="4">
                  <c:v>0.79349361382419203</c:v>
                </c:pt>
                <c:pt idx="5">
                  <c:v>0.79432006010518408</c:v>
                </c:pt>
                <c:pt idx="6">
                  <c:v>0.79534184823441034</c:v>
                </c:pt>
                <c:pt idx="7">
                  <c:v>0.79924868519909831</c:v>
                </c:pt>
                <c:pt idx="8">
                  <c:v>0.80468820435762589</c:v>
                </c:pt>
                <c:pt idx="9">
                  <c:v>0.81206611570247933</c:v>
                </c:pt>
                <c:pt idx="10">
                  <c:v>0.81450037565740052</c:v>
                </c:pt>
                <c:pt idx="11">
                  <c:v>0.81447032306536427</c:v>
                </c:pt>
                <c:pt idx="12">
                  <c:v>0.8135386927122461</c:v>
                </c:pt>
                <c:pt idx="13">
                  <c:v>0.81669421487603278</c:v>
                </c:pt>
                <c:pt idx="14">
                  <c:v>0.81687453042824931</c:v>
                </c:pt>
                <c:pt idx="15">
                  <c:v>0.8100075131480089</c:v>
                </c:pt>
                <c:pt idx="16">
                  <c:v>0.80061607813673918</c:v>
                </c:pt>
                <c:pt idx="17">
                  <c:v>0.79738542449286243</c:v>
                </c:pt>
                <c:pt idx="18">
                  <c:v>0.80085649887302779</c:v>
                </c:pt>
                <c:pt idx="19">
                  <c:v>0.8035762584522913</c:v>
                </c:pt>
                <c:pt idx="20">
                  <c:v>0.81427498121712982</c:v>
                </c:pt>
                <c:pt idx="21">
                  <c:v>0.82775356874530415</c:v>
                </c:pt>
                <c:pt idx="22">
                  <c:v>0.8393688955672427</c:v>
                </c:pt>
                <c:pt idx="23">
                  <c:v>0.84249436513899301</c:v>
                </c:pt>
                <c:pt idx="24">
                  <c:v>0.84721262208865511</c:v>
                </c:pt>
                <c:pt idx="25">
                  <c:v>0.85179564237415439</c:v>
                </c:pt>
                <c:pt idx="26">
                  <c:v>0.85365890308039061</c:v>
                </c:pt>
                <c:pt idx="27">
                  <c:v>0.87311795642374146</c:v>
                </c:pt>
                <c:pt idx="28">
                  <c:v>0.91170548459804657</c:v>
                </c:pt>
                <c:pt idx="29">
                  <c:v>0.94936138241923373</c:v>
                </c:pt>
                <c:pt idx="30">
                  <c:v>0.962494365138993</c:v>
                </c:pt>
                <c:pt idx="31">
                  <c:v>0.96434259954921098</c:v>
                </c:pt>
                <c:pt idx="32">
                  <c:v>0.96676183320811404</c:v>
                </c:pt>
                <c:pt idx="33">
                  <c:v>0.9711945905334336</c:v>
                </c:pt>
                <c:pt idx="34">
                  <c:v>0.97741547708489873</c:v>
                </c:pt>
                <c:pt idx="35">
                  <c:v>0.98674680691209615</c:v>
                </c:pt>
                <c:pt idx="36">
                  <c:v>0.98706235912847495</c:v>
                </c:pt>
                <c:pt idx="37">
                  <c:v>0.97053343350864019</c:v>
                </c:pt>
                <c:pt idx="38">
                  <c:v>0.95332832456799421</c:v>
                </c:pt>
                <c:pt idx="39">
                  <c:v>0.95679939894815924</c:v>
                </c:pt>
                <c:pt idx="40">
                  <c:v>0.96752817430503379</c:v>
                </c:pt>
                <c:pt idx="41">
                  <c:v>0.96183320811419981</c:v>
                </c:pt>
                <c:pt idx="42">
                  <c:v>0.9483546205860256</c:v>
                </c:pt>
                <c:pt idx="43">
                  <c:v>0.94162283996994733</c:v>
                </c:pt>
                <c:pt idx="44">
                  <c:v>0.94117205108940638</c:v>
                </c:pt>
                <c:pt idx="45">
                  <c:v>0.94118707738542429</c:v>
                </c:pt>
                <c:pt idx="46">
                  <c:v>0.9467317806160781</c:v>
                </c:pt>
                <c:pt idx="47">
                  <c:v>0.9587978963185575</c:v>
                </c:pt>
                <c:pt idx="48">
                  <c:v>0.97244177310293023</c:v>
                </c:pt>
                <c:pt idx="49">
                  <c:v>0.98308039068369635</c:v>
                </c:pt>
              </c:numCache>
            </c:numRef>
          </c:val>
        </c:ser>
        <c:marker val="1"/>
        <c:axId val="105392768"/>
        <c:axId val="10597619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hd!$G$8:$G$57</c:f>
              <c:numCache>
                <c:formatCode>General</c:formatCode>
                <c:ptCount val="50"/>
                <c:pt idx="0">
                  <c:v>0.12952011721789677</c:v>
                </c:pt>
                <c:pt idx="1">
                  <c:v>0.14603293342334725</c:v>
                </c:pt>
                <c:pt idx="2">
                  <c:v>0.15515758877307659</c:v>
                </c:pt>
                <c:pt idx="3">
                  <c:v>0.15832187785236876</c:v>
                </c:pt>
                <c:pt idx="4">
                  <c:v>0.15811159781022205</c:v>
                </c:pt>
                <c:pt idx="5">
                  <c:v>0.15169928882691669</c:v>
                </c:pt>
                <c:pt idx="6">
                  <c:v>0.13660256855149092</c:v>
                </c:pt>
                <c:pt idx="7">
                  <c:v>0.13327811305159817</c:v>
                </c:pt>
                <c:pt idx="8">
                  <c:v>0.11894009657568533</c:v>
                </c:pt>
                <c:pt idx="9">
                  <c:v>0.1044933746177563</c:v>
                </c:pt>
                <c:pt idx="10">
                  <c:v>8.8094751746648658E-2</c:v>
                </c:pt>
                <c:pt idx="11">
                  <c:v>7.6615643441812722E-2</c:v>
                </c:pt>
                <c:pt idx="12">
                  <c:v>7.2297492334094673E-2</c:v>
                </c:pt>
                <c:pt idx="13">
                  <c:v>7.311942145023366E-2</c:v>
                </c:pt>
                <c:pt idx="14">
                  <c:v>7.5049140924367277E-2</c:v>
                </c:pt>
                <c:pt idx="15">
                  <c:v>9.039363608927363E-2</c:v>
                </c:pt>
                <c:pt idx="16">
                  <c:v>0.10583520380371915</c:v>
                </c:pt>
                <c:pt idx="17">
                  <c:v>0.11861200844616619</c:v>
                </c:pt>
                <c:pt idx="18">
                  <c:v>0.12482721480518716</c:v>
                </c:pt>
                <c:pt idx="19">
                  <c:v>0.12069558495379425</c:v>
                </c:pt>
                <c:pt idx="20">
                  <c:v>0.11637447632087015</c:v>
                </c:pt>
                <c:pt idx="21">
                  <c:v>0.10632204531401818</c:v>
                </c:pt>
                <c:pt idx="22">
                  <c:v>9.0906569544167773E-2</c:v>
                </c:pt>
                <c:pt idx="23">
                  <c:v>8.2190381286778483E-2</c:v>
                </c:pt>
                <c:pt idx="24">
                  <c:v>7.8938450877215113E-2</c:v>
                </c:pt>
                <c:pt idx="25">
                  <c:v>8.0251033425029761E-2</c:v>
                </c:pt>
                <c:pt idx="26">
                  <c:v>9.0945904629407617E-2</c:v>
                </c:pt>
                <c:pt idx="27">
                  <c:v>0.1272073653681948</c:v>
                </c:pt>
                <c:pt idx="28">
                  <c:v>0.17795297718946249</c:v>
                </c:pt>
                <c:pt idx="29">
                  <c:v>0.21776313956153961</c:v>
                </c:pt>
                <c:pt idx="30">
                  <c:v>0.2397307823955481</c:v>
                </c:pt>
                <c:pt idx="31">
                  <c:v>0.24508383729562844</c:v>
                </c:pt>
                <c:pt idx="32">
                  <c:v>0.22877236283392433</c:v>
                </c:pt>
                <c:pt idx="33">
                  <c:v>0.18937158767314008</c:v>
                </c:pt>
                <c:pt idx="34">
                  <c:v>0.14717056192453135</c:v>
                </c:pt>
                <c:pt idx="35">
                  <c:v>0.12957516004811959</c:v>
                </c:pt>
                <c:pt idx="36">
                  <c:v>0.15927886728624849</c:v>
                </c:pt>
                <c:pt idx="37">
                  <c:v>0.20413591497680247</c:v>
                </c:pt>
                <c:pt idx="38">
                  <c:v>0.23940604612792915</c:v>
                </c:pt>
                <c:pt idx="39">
                  <c:v>0.26362328121779588</c:v>
                </c:pt>
                <c:pt idx="40">
                  <c:v>0.26421826956646094</c:v>
                </c:pt>
                <c:pt idx="41">
                  <c:v>0.24574392406021683</c:v>
                </c:pt>
                <c:pt idx="42">
                  <c:v>0.21106927417862301</c:v>
                </c:pt>
                <c:pt idx="43">
                  <c:v>0.15742604346747094</c:v>
                </c:pt>
                <c:pt idx="44">
                  <c:v>0.12569022066029839</c:v>
                </c:pt>
                <c:pt idx="45">
                  <c:v>0.10916560721541509</c:v>
                </c:pt>
                <c:pt idx="46">
                  <c:v>9.7368663535107536E-2</c:v>
                </c:pt>
                <c:pt idx="47">
                  <c:v>9.5106321059472296E-2</c:v>
                </c:pt>
                <c:pt idx="48">
                  <c:v>9.196309613192509E-2</c:v>
                </c:pt>
                <c:pt idx="49">
                  <c:v>0.11159636432083653</c:v>
                </c:pt>
              </c:numCache>
            </c:numRef>
          </c:val>
        </c:ser>
        <c:marker val="1"/>
        <c:axId val="105979264"/>
        <c:axId val="105977728"/>
      </c:lineChart>
      <c:catAx>
        <c:axId val="105392768"/>
        <c:scaling>
          <c:orientation val="minMax"/>
        </c:scaling>
        <c:axPos val="b"/>
        <c:tickLblPos val="nextTo"/>
        <c:crossAx val="105976192"/>
        <c:crosses val="autoZero"/>
        <c:auto val="1"/>
        <c:lblAlgn val="ctr"/>
        <c:lblOffset val="100"/>
      </c:catAx>
      <c:valAx>
        <c:axId val="105976192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5392768"/>
        <c:crosses val="autoZero"/>
        <c:crossBetween val="between"/>
      </c:valAx>
      <c:valAx>
        <c:axId val="105977728"/>
        <c:scaling>
          <c:orientation val="minMax"/>
        </c:scaling>
        <c:axPos val="r"/>
        <c:numFmt formatCode="General" sourceLinked="1"/>
        <c:tickLblPos val="nextTo"/>
        <c:crossAx val="105979264"/>
        <c:crosses val="max"/>
        <c:crossBetween val="between"/>
      </c:valAx>
      <c:catAx>
        <c:axId val="105979264"/>
        <c:scaling>
          <c:orientation val="minMax"/>
        </c:scaling>
        <c:delete val="1"/>
        <c:axPos val="b"/>
        <c:tickLblPos val="none"/>
        <c:crossAx val="1059777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low!$T$9:$T$57</c:f>
              <c:numCache>
                <c:formatCode>0.00%</c:formatCode>
                <c:ptCount val="49"/>
                <c:pt idx="0">
                  <c:v>1.6110503781966989E-3</c:v>
                </c:pt>
                <c:pt idx="1">
                  <c:v>1.6110503781966989E-3</c:v>
                </c:pt>
                <c:pt idx="2">
                  <c:v>4.7537970855411936E-3</c:v>
                </c:pt>
                <c:pt idx="3">
                  <c:v>1.6110503781966989E-3</c:v>
                </c:pt>
                <c:pt idx="4">
                  <c:v>1.6110503781966989E-3</c:v>
                </c:pt>
                <c:pt idx="5">
                  <c:v>1.6110503781966989E-3</c:v>
                </c:pt>
                <c:pt idx="6">
                  <c:v>0</c:v>
                </c:pt>
                <c:pt idx="7">
                  <c:v>7.8573805043702231E-4</c:v>
                </c:pt>
                <c:pt idx="8">
                  <c:v>7.8573805043702231E-4</c:v>
                </c:pt>
                <c:pt idx="9">
                  <c:v>7.8573805043702231E-4</c:v>
                </c:pt>
                <c:pt idx="10">
                  <c:v>7.8573805043702231E-4</c:v>
                </c:pt>
                <c:pt idx="11">
                  <c:v>7.8573805043702231E-4</c:v>
                </c:pt>
                <c:pt idx="12">
                  <c:v>7.8573805043702231E-4</c:v>
                </c:pt>
                <c:pt idx="13">
                  <c:v>7.8573805043702231E-4</c:v>
                </c:pt>
                <c:pt idx="14">
                  <c:v>7.8573805043702231E-4</c:v>
                </c:pt>
                <c:pt idx="15">
                  <c:v>7.8573805043702231E-4</c:v>
                </c:pt>
                <c:pt idx="16">
                  <c:v>1.6110503781966989E-3</c:v>
                </c:pt>
                <c:pt idx="17">
                  <c:v>1.6110503781966989E-3</c:v>
                </c:pt>
                <c:pt idx="18">
                  <c:v>0</c:v>
                </c:pt>
                <c:pt idx="19">
                  <c:v>1.6110503781966989E-3</c:v>
                </c:pt>
                <c:pt idx="20">
                  <c:v>7.8573805043702231E-4</c:v>
                </c:pt>
                <c:pt idx="21">
                  <c:v>0</c:v>
                </c:pt>
                <c:pt idx="22">
                  <c:v>0</c:v>
                </c:pt>
                <c:pt idx="23">
                  <c:v>7.8573805043702231E-4</c:v>
                </c:pt>
                <c:pt idx="24">
                  <c:v>7.8573805043702231E-4</c:v>
                </c:pt>
                <c:pt idx="25">
                  <c:v>7.8573805043702231E-4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7.8573805043702231E-4</c:v>
                </c:pt>
                <c:pt idx="35">
                  <c:v>7.8573805043702231E-4</c:v>
                </c:pt>
                <c:pt idx="36">
                  <c:v>7.8573805043702231E-4</c:v>
                </c:pt>
                <c:pt idx="37">
                  <c:v>7.8573805043702231E-4</c:v>
                </c:pt>
                <c:pt idx="38">
                  <c:v>7.8573805043702231E-4</c:v>
                </c:pt>
                <c:pt idx="39">
                  <c:v>7.8573805043702231E-4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7.8573805043702231E-4</c:v>
                </c:pt>
                <c:pt idx="44">
                  <c:v>7.8573805043702231E-4</c:v>
                </c:pt>
                <c:pt idx="45">
                  <c:v>1.6110503781966989E-3</c:v>
                </c:pt>
                <c:pt idx="46">
                  <c:v>4.7537970855411936E-3</c:v>
                </c:pt>
                <c:pt idx="47">
                  <c:v>4.7537970855411936E-3</c:v>
                </c:pt>
                <c:pt idx="48">
                  <c:v>7.8573805043702231E-4</c:v>
                </c:pt>
              </c:numCache>
            </c:numRef>
          </c:xVal>
          <c:yVal>
            <c:numRef>
              <c:f>low!$V$9:$V$57</c:f>
              <c:numCache>
                <c:formatCode>0.00%</c:formatCode>
                <c:ptCount val="49"/>
                <c:pt idx="0">
                  <c:v>-4.6600296547341423E-3</c:v>
                </c:pt>
                <c:pt idx="1">
                  <c:v>6.1715258565652083E-3</c:v>
                </c:pt>
                <c:pt idx="2">
                  <c:v>3.1725888324872797E-3</c:v>
                </c:pt>
                <c:pt idx="3">
                  <c:v>-7.5901328273244662E-3</c:v>
                </c:pt>
                <c:pt idx="4">
                  <c:v>1.0834926704907542E-2</c:v>
                </c:pt>
                <c:pt idx="5">
                  <c:v>0</c:v>
                </c:pt>
                <c:pt idx="6">
                  <c:v>0</c:v>
                </c:pt>
                <c:pt idx="7">
                  <c:v>-2.5109855618329659E-3</c:v>
                </c:pt>
                <c:pt idx="8">
                  <c:v>-1.8785222291797833E-3</c:v>
                </c:pt>
                <c:pt idx="9">
                  <c:v>6.2499999999999405E-3</c:v>
                </c:pt>
                <c:pt idx="10">
                  <c:v>2.0964360587012821E-4</c:v>
                </c:pt>
                <c:pt idx="11">
                  <c:v>-7.339064793457778E-3</c:v>
                </c:pt>
                <c:pt idx="12">
                  <c:v>-8.9508742714404597E-3</c:v>
                </c:pt>
                <c:pt idx="13">
                  <c:v>1.2791417371569991E-2</c:v>
                </c:pt>
                <c:pt idx="14">
                  <c:v>5.433646812957116E-3</c:v>
                </c:pt>
                <c:pt idx="15">
                  <c:v>-6.7241017020380992E-3</c:v>
                </c:pt>
                <c:pt idx="16">
                  <c:v>-5.6355666875390533E-3</c:v>
                </c:pt>
                <c:pt idx="17">
                  <c:v>9.6557514693535029E-3</c:v>
                </c:pt>
                <c:pt idx="18">
                  <c:v>0</c:v>
                </c:pt>
                <c:pt idx="19">
                  <c:v>3.7562604340567553E-2</c:v>
                </c:pt>
                <c:pt idx="20">
                  <c:v>-2.8157683024939775E-3</c:v>
                </c:pt>
                <c:pt idx="21">
                  <c:v>0</c:v>
                </c:pt>
                <c:pt idx="22">
                  <c:v>0</c:v>
                </c:pt>
                <c:pt idx="23">
                  <c:v>-1.1233701103309833E-2</c:v>
                </c:pt>
                <c:pt idx="24">
                  <c:v>8.133306883554783E-3</c:v>
                </c:pt>
                <c:pt idx="25">
                  <c:v>-9.0000000000000566E-3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5.709935287400293E-4</c:v>
                </c:pt>
                <c:pt idx="35">
                  <c:v>-1.9043991620643957E-3</c:v>
                </c:pt>
                <c:pt idx="36">
                  <c:v>-5.7023379585629565E-3</c:v>
                </c:pt>
                <c:pt idx="37">
                  <c:v>-1.3230013230013285E-2</c:v>
                </c:pt>
                <c:pt idx="38">
                  <c:v>-9.3266181682521918E-3</c:v>
                </c:pt>
                <c:pt idx="39">
                  <c:v>1.0534097209388289E-2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2.072343632253192E-3</c:v>
                </c:pt>
                <c:pt idx="44">
                  <c:v>-3.0205776854824182E-3</c:v>
                </c:pt>
                <c:pt idx="45">
                  <c:v>1.0728402032749863E-2</c:v>
                </c:pt>
                <c:pt idx="46">
                  <c:v>2.979515828677776E-3</c:v>
                </c:pt>
                <c:pt idx="47">
                  <c:v>5.3843297437801549E-3</c:v>
                </c:pt>
                <c:pt idx="48">
                  <c:v>1.1080332409971407E-3</c:v>
                </c:pt>
              </c:numCache>
            </c:numRef>
          </c:yVal>
        </c:ser>
        <c:axId val="105986304"/>
        <c:axId val="106053632"/>
      </c:scatterChart>
      <c:valAx>
        <c:axId val="105986304"/>
        <c:scaling>
          <c:orientation val="minMax"/>
        </c:scaling>
        <c:axPos val="b"/>
        <c:numFmt formatCode="0.00%" sourceLinked="1"/>
        <c:tickLblPos val="nextTo"/>
        <c:crossAx val="106053632"/>
        <c:crosses val="autoZero"/>
        <c:crossBetween val="midCat"/>
      </c:valAx>
      <c:valAx>
        <c:axId val="106053632"/>
        <c:scaling>
          <c:orientation val="minMax"/>
        </c:scaling>
        <c:axPos val="l"/>
        <c:majorGridlines/>
        <c:numFmt formatCode="0.00%" sourceLinked="1"/>
        <c:tickLblPos val="nextTo"/>
        <c:crossAx val="1059863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jnj!$U$9:$U$57</c:f>
              <c:numCache>
                <c:formatCode>0.00%</c:formatCode>
                <c:ptCount val="49"/>
                <c:pt idx="0">
                  <c:v>1.7113153596755404E-3</c:v>
                </c:pt>
                <c:pt idx="1">
                  <c:v>3.4226307193510807E-3</c:v>
                </c:pt>
                <c:pt idx="2">
                  <c:v>3.4226307193510807E-3</c:v>
                </c:pt>
                <c:pt idx="3">
                  <c:v>3.4226307193510807E-3</c:v>
                </c:pt>
                <c:pt idx="4">
                  <c:v>3.4226307193510807E-3</c:v>
                </c:pt>
                <c:pt idx="5">
                  <c:v>3.4226307193510807E-3</c:v>
                </c:pt>
                <c:pt idx="6">
                  <c:v>3.4226307193510807E-3</c:v>
                </c:pt>
                <c:pt idx="7">
                  <c:v>5.1693785873776809E-3</c:v>
                </c:pt>
                <c:pt idx="8">
                  <c:v>6.916126455404281E-3</c:v>
                </c:pt>
                <c:pt idx="9">
                  <c:v>8.6628743234308803E-3</c:v>
                </c:pt>
                <c:pt idx="10">
                  <c:v>8.6628743234308803E-3</c:v>
                </c:pt>
                <c:pt idx="11">
                  <c:v>1.0374189683106421E-2</c:v>
                </c:pt>
                <c:pt idx="12">
                  <c:v>1.2085505042781962E-2</c:v>
                </c:pt>
                <c:pt idx="13">
                  <c:v>1.2085505042781962E-2</c:v>
                </c:pt>
                <c:pt idx="14">
                  <c:v>1.3796820402457503E-2</c:v>
                </c:pt>
                <c:pt idx="15">
                  <c:v>1.5508135762133043E-2</c:v>
                </c:pt>
                <c:pt idx="16">
                  <c:v>1.5508135762133043E-2</c:v>
                </c:pt>
                <c:pt idx="17">
                  <c:v>1.5508135762133043E-2</c:v>
                </c:pt>
                <c:pt idx="18">
                  <c:v>1.7254883630159645E-2</c:v>
                </c:pt>
                <c:pt idx="19">
                  <c:v>1.9001631498186247E-2</c:v>
                </c:pt>
                <c:pt idx="20">
                  <c:v>2.0748379366212849E-2</c:v>
                </c:pt>
                <c:pt idx="21">
                  <c:v>2.2495127234239451E-2</c:v>
                </c:pt>
                <c:pt idx="22">
                  <c:v>2.4241875102266053E-2</c:v>
                </c:pt>
                <c:pt idx="23">
                  <c:v>2.4241875102266053E-2</c:v>
                </c:pt>
                <c:pt idx="24">
                  <c:v>2.4241875102266053E-2</c:v>
                </c:pt>
                <c:pt idx="25">
                  <c:v>2.4241875102266053E-2</c:v>
                </c:pt>
                <c:pt idx="26">
                  <c:v>2.4241875102266053E-2</c:v>
                </c:pt>
                <c:pt idx="27">
                  <c:v>2.4241875102266053E-2</c:v>
                </c:pt>
                <c:pt idx="28">
                  <c:v>2.4241875102266053E-2</c:v>
                </c:pt>
                <c:pt idx="29">
                  <c:v>2.4241875102266053E-2</c:v>
                </c:pt>
                <c:pt idx="30">
                  <c:v>2.5988622970292655E-2</c:v>
                </c:pt>
                <c:pt idx="31">
                  <c:v>2.7735370838319257E-2</c:v>
                </c:pt>
                <c:pt idx="32">
                  <c:v>2.9482118706345858E-2</c:v>
                </c:pt>
                <c:pt idx="33">
                  <c:v>3.1193434066021399E-2</c:v>
                </c:pt>
                <c:pt idx="34">
                  <c:v>3.290474942569694E-2</c:v>
                </c:pt>
                <c:pt idx="35">
                  <c:v>3.290474942569694E-2</c:v>
                </c:pt>
                <c:pt idx="36">
                  <c:v>3.290474942569694E-2</c:v>
                </c:pt>
                <c:pt idx="37">
                  <c:v>3.290474942569694E-2</c:v>
                </c:pt>
                <c:pt idx="38">
                  <c:v>3.290474942569694E-2</c:v>
                </c:pt>
                <c:pt idx="39">
                  <c:v>3.290474942569694E-2</c:v>
                </c:pt>
                <c:pt idx="40">
                  <c:v>3.290474942569694E-2</c:v>
                </c:pt>
                <c:pt idx="41">
                  <c:v>3.4651497293723542E-2</c:v>
                </c:pt>
                <c:pt idx="42">
                  <c:v>3.6398245161750144E-2</c:v>
                </c:pt>
                <c:pt idx="43">
                  <c:v>3.8144993029776746E-2</c:v>
                </c:pt>
                <c:pt idx="44">
                  <c:v>3.9891740897803347E-2</c:v>
                </c:pt>
                <c:pt idx="45">
                  <c:v>4.1638488765829949E-2</c:v>
                </c:pt>
                <c:pt idx="46">
                  <c:v>4.3385236633856551E-2</c:v>
                </c:pt>
                <c:pt idx="47">
                  <c:v>4.5131984501883153E-2</c:v>
                </c:pt>
                <c:pt idx="48">
                  <c:v>4.6878732369909755E-2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jnj!$W$9:$W$57</c:f>
              <c:numCache>
                <c:formatCode>0.00%</c:formatCode>
                <c:ptCount val="49"/>
                <c:pt idx="0">
                  <c:v>2.6822492575917342E-3</c:v>
                </c:pt>
                <c:pt idx="1">
                  <c:v>-1.7189729341815913E-2</c:v>
                </c:pt>
                <c:pt idx="2">
                  <c:v>-1.7189729341815913E-2</c:v>
                </c:pt>
                <c:pt idx="3">
                  <c:v>-1.7189729341815913E-2</c:v>
                </c:pt>
                <c:pt idx="4">
                  <c:v>-1.7189729341815913E-2</c:v>
                </c:pt>
                <c:pt idx="5">
                  <c:v>-1.7189729341815913E-2</c:v>
                </c:pt>
                <c:pt idx="6">
                  <c:v>-1.7189729341815913E-2</c:v>
                </c:pt>
                <c:pt idx="7">
                  <c:v>-1.994076097867975E-2</c:v>
                </c:pt>
                <c:pt idx="8">
                  <c:v>-1.9842238811192014E-2</c:v>
                </c:pt>
                <c:pt idx="9">
                  <c:v>-2.0728850967629837E-2</c:v>
                </c:pt>
                <c:pt idx="10">
                  <c:v>-2.0728850967629837E-2</c:v>
                </c:pt>
                <c:pt idx="11">
                  <c:v>-2.2207849192832023E-2</c:v>
                </c:pt>
                <c:pt idx="12">
                  <c:v>-1.8850487683994228E-2</c:v>
                </c:pt>
                <c:pt idx="13">
                  <c:v>-1.8850487683994228E-2</c:v>
                </c:pt>
                <c:pt idx="14">
                  <c:v>-2.0761571972869684E-2</c:v>
                </c:pt>
                <c:pt idx="15">
                  <c:v>-1.8141396622673261E-2</c:v>
                </c:pt>
                <c:pt idx="16">
                  <c:v>-1.8141396622673261E-2</c:v>
                </c:pt>
                <c:pt idx="17">
                  <c:v>-1.8141396622673261E-2</c:v>
                </c:pt>
                <c:pt idx="18">
                  <c:v>-2.5839087315465383E-2</c:v>
                </c:pt>
                <c:pt idx="19">
                  <c:v>-1.4354098397472228E-2</c:v>
                </c:pt>
                <c:pt idx="20">
                  <c:v>-1.3557285648468261E-2</c:v>
                </c:pt>
                <c:pt idx="21">
                  <c:v>-1.883196717713069E-2</c:v>
                </c:pt>
                <c:pt idx="22">
                  <c:v>-7.7264144007425026E-3</c:v>
                </c:pt>
                <c:pt idx="23">
                  <c:v>-7.7264144007425026E-3</c:v>
                </c:pt>
                <c:pt idx="24">
                  <c:v>-7.7264144007425026E-3</c:v>
                </c:pt>
                <c:pt idx="25">
                  <c:v>-7.7264144007425026E-3</c:v>
                </c:pt>
                <c:pt idx="26">
                  <c:v>-7.7264144007425026E-3</c:v>
                </c:pt>
                <c:pt idx="27">
                  <c:v>-7.7264144007425026E-3</c:v>
                </c:pt>
                <c:pt idx="28">
                  <c:v>-7.7264144007425026E-3</c:v>
                </c:pt>
                <c:pt idx="29">
                  <c:v>-7.7264144007425026E-3</c:v>
                </c:pt>
                <c:pt idx="30">
                  <c:v>-6.4655026645639418E-3</c:v>
                </c:pt>
                <c:pt idx="31">
                  <c:v>-4.4312103076910008E-3</c:v>
                </c:pt>
                <c:pt idx="32">
                  <c:v>-6.5580471213027456E-3</c:v>
                </c:pt>
                <c:pt idx="33">
                  <c:v>-9.1738192584854238E-3</c:v>
                </c:pt>
                <c:pt idx="34">
                  <c:v>-1.5973258150662776E-3</c:v>
                </c:pt>
                <c:pt idx="35">
                  <c:v>-1.5973258150662776E-3</c:v>
                </c:pt>
                <c:pt idx="36">
                  <c:v>-1.5973258150662776E-3</c:v>
                </c:pt>
                <c:pt idx="37">
                  <c:v>-1.5973258150662776E-3</c:v>
                </c:pt>
                <c:pt idx="38">
                  <c:v>-1.5973258150662776E-3</c:v>
                </c:pt>
                <c:pt idx="39">
                  <c:v>-1.5973258150662776E-3</c:v>
                </c:pt>
                <c:pt idx="40">
                  <c:v>-1.5973258150662776E-3</c:v>
                </c:pt>
                <c:pt idx="41">
                  <c:v>9.8670287128720426E-3</c:v>
                </c:pt>
                <c:pt idx="42">
                  <c:v>5.6761533914128776E-3</c:v>
                </c:pt>
                <c:pt idx="43">
                  <c:v>5.9630974373239354E-3</c:v>
                </c:pt>
                <c:pt idx="44">
                  <c:v>7.3017855229999783E-3</c:v>
                </c:pt>
                <c:pt idx="45">
                  <c:v>1.8378943658981611E-2</c:v>
                </c:pt>
                <c:pt idx="46">
                  <c:v>2.1306786499933655E-2</c:v>
                </c:pt>
                <c:pt idx="47">
                  <c:v>3.2230602301798209E-2</c:v>
                </c:pt>
                <c:pt idx="48">
                  <c:v>3.8192409474597469E-2</c:v>
                </c:pt>
              </c:numCache>
            </c:numRef>
          </c:val>
        </c:ser>
        <c:marker val="1"/>
        <c:axId val="106098688"/>
        <c:axId val="106100224"/>
      </c:lineChart>
      <c:catAx>
        <c:axId val="106098688"/>
        <c:scaling>
          <c:orientation val="minMax"/>
        </c:scaling>
        <c:axPos val="b"/>
        <c:tickLblPos val="nextTo"/>
        <c:crossAx val="106100224"/>
        <c:crosses val="autoZero"/>
        <c:auto val="1"/>
        <c:lblAlgn val="ctr"/>
        <c:lblOffset val="100"/>
      </c:catAx>
      <c:valAx>
        <c:axId val="106100224"/>
        <c:scaling>
          <c:orientation val="minMax"/>
        </c:scaling>
        <c:axPos val="l"/>
        <c:majorGridlines/>
        <c:numFmt formatCode="0.00%" sourceLinked="1"/>
        <c:tickLblPos val="nextTo"/>
        <c:crossAx val="10609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wfc!$O$8:$O$57</c:f>
              <c:numCache>
                <c:formatCode>General</c:formatCode>
                <c:ptCount val="50"/>
                <c:pt idx="0">
                  <c:v>0.2857142857142857</c:v>
                </c:pt>
                <c:pt idx="1">
                  <c:v>0.30357142857142855</c:v>
                </c:pt>
                <c:pt idx="2">
                  <c:v>0.32142857142857145</c:v>
                </c:pt>
                <c:pt idx="3">
                  <c:v>0.3392857142857143</c:v>
                </c:pt>
                <c:pt idx="4">
                  <c:v>0.35714285714285715</c:v>
                </c:pt>
                <c:pt idx="5">
                  <c:v>0.3392857142857143</c:v>
                </c:pt>
                <c:pt idx="6">
                  <c:v>0.32142857142857145</c:v>
                </c:pt>
                <c:pt idx="7">
                  <c:v>0.30357142857142855</c:v>
                </c:pt>
                <c:pt idx="8">
                  <c:v>0.2857142857142857</c:v>
                </c:pt>
                <c:pt idx="9">
                  <c:v>0.26785714285714285</c:v>
                </c:pt>
                <c:pt idx="10">
                  <c:v>0.25</c:v>
                </c:pt>
                <c:pt idx="11">
                  <c:v>0.23214285714285715</c:v>
                </c:pt>
                <c:pt idx="12">
                  <c:v>0.21428571428571427</c:v>
                </c:pt>
                <c:pt idx="13">
                  <c:v>0.23214285714285715</c:v>
                </c:pt>
                <c:pt idx="14">
                  <c:v>0.25</c:v>
                </c:pt>
                <c:pt idx="15">
                  <c:v>0.26785714285714285</c:v>
                </c:pt>
                <c:pt idx="16">
                  <c:v>0.2857142857142857</c:v>
                </c:pt>
                <c:pt idx="17">
                  <c:v>0.30357142857142855</c:v>
                </c:pt>
                <c:pt idx="18">
                  <c:v>0.2857142857142857</c:v>
                </c:pt>
                <c:pt idx="19">
                  <c:v>0.26785714285714285</c:v>
                </c:pt>
                <c:pt idx="20">
                  <c:v>0.25</c:v>
                </c:pt>
                <c:pt idx="21">
                  <c:v>0.23214285714285715</c:v>
                </c:pt>
                <c:pt idx="22">
                  <c:v>0.25</c:v>
                </c:pt>
                <c:pt idx="23">
                  <c:v>0.26785714285714285</c:v>
                </c:pt>
                <c:pt idx="24">
                  <c:v>0.25</c:v>
                </c:pt>
                <c:pt idx="25">
                  <c:v>0.23214285714285715</c:v>
                </c:pt>
                <c:pt idx="26">
                  <c:v>0.21428571428571427</c:v>
                </c:pt>
                <c:pt idx="27">
                  <c:v>0.19642857142857142</c:v>
                </c:pt>
                <c:pt idx="28">
                  <c:v>0.17857142857142858</c:v>
                </c:pt>
                <c:pt idx="29">
                  <c:v>0.16071428571428573</c:v>
                </c:pt>
                <c:pt idx="30">
                  <c:v>0.14285714285714285</c:v>
                </c:pt>
                <c:pt idx="31">
                  <c:v>0.125</c:v>
                </c:pt>
                <c:pt idx="32">
                  <c:v>0.10714285714285714</c:v>
                </c:pt>
                <c:pt idx="33">
                  <c:v>8.9285714285714288E-2</c:v>
                </c:pt>
                <c:pt idx="34">
                  <c:v>7.1428571428571425E-2</c:v>
                </c:pt>
                <c:pt idx="35">
                  <c:v>5.3571428571428568E-2</c:v>
                </c:pt>
                <c:pt idx="36">
                  <c:v>3.5714285714285712E-2</c:v>
                </c:pt>
                <c:pt idx="37">
                  <c:v>5.3571428571428568E-2</c:v>
                </c:pt>
                <c:pt idx="38">
                  <c:v>7.1428571428571425E-2</c:v>
                </c:pt>
                <c:pt idx="39">
                  <c:v>8.9285714285714288E-2</c:v>
                </c:pt>
                <c:pt idx="40">
                  <c:v>0.10714285714285714</c:v>
                </c:pt>
                <c:pt idx="41">
                  <c:v>0.125</c:v>
                </c:pt>
                <c:pt idx="42">
                  <c:v>0.14285714285714285</c:v>
                </c:pt>
                <c:pt idx="43">
                  <c:v>0.16071428571428573</c:v>
                </c:pt>
                <c:pt idx="44">
                  <c:v>0.17857142857142858</c:v>
                </c:pt>
                <c:pt idx="45">
                  <c:v>0.19642857142857142</c:v>
                </c:pt>
                <c:pt idx="46">
                  <c:v>0.21428571428571427</c:v>
                </c:pt>
                <c:pt idx="47">
                  <c:v>0.19642857142857142</c:v>
                </c:pt>
                <c:pt idx="48">
                  <c:v>0.21428571428571427</c:v>
                </c:pt>
                <c:pt idx="49">
                  <c:v>0.23214285714285715</c:v>
                </c:pt>
              </c:numCache>
            </c:numRef>
          </c:xVal>
          <c:yVal>
            <c:numRef>
              <c:f>wfc!$N$8:$N$57</c:f>
              <c:numCache>
                <c:formatCode>General</c:formatCode>
                <c:ptCount val="50"/>
                <c:pt idx="0">
                  <c:v>0.949438202247191</c:v>
                </c:pt>
                <c:pt idx="1">
                  <c:v>0.9438202247191011</c:v>
                </c:pt>
                <c:pt idx="2">
                  <c:v>0.9382022471910112</c:v>
                </c:pt>
                <c:pt idx="3">
                  <c:v>0.93258426966292129</c:v>
                </c:pt>
                <c:pt idx="4">
                  <c:v>0.9269662921348315</c:v>
                </c:pt>
                <c:pt idx="5">
                  <c:v>0.9213483146067416</c:v>
                </c:pt>
                <c:pt idx="6">
                  <c:v>0.9157303370786517</c:v>
                </c:pt>
                <c:pt idx="7">
                  <c:v>0.9101123595505618</c:v>
                </c:pt>
                <c:pt idx="8">
                  <c:v>0.9157303370786517</c:v>
                </c:pt>
                <c:pt idx="9">
                  <c:v>0.9213483146067416</c:v>
                </c:pt>
                <c:pt idx="10">
                  <c:v>0.9269662921348315</c:v>
                </c:pt>
                <c:pt idx="11">
                  <c:v>0.93258426966292129</c:v>
                </c:pt>
                <c:pt idx="12">
                  <c:v>0.9382022471910112</c:v>
                </c:pt>
                <c:pt idx="13">
                  <c:v>0.9438202247191011</c:v>
                </c:pt>
                <c:pt idx="14">
                  <c:v>0.9382022471910112</c:v>
                </c:pt>
                <c:pt idx="15">
                  <c:v>0.93258426966292129</c:v>
                </c:pt>
                <c:pt idx="16">
                  <c:v>0.9269662921348315</c:v>
                </c:pt>
                <c:pt idx="17">
                  <c:v>0.9213483146067416</c:v>
                </c:pt>
                <c:pt idx="18">
                  <c:v>0.9157303370786517</c:v>
                </c:pt>
                <c:pt idx="19">
                  <c:v>0.9101123595505618</c:v>
                </c:pt>
                <c:pt idx="20">
                  <c:v>0.9044943820224719</c:v>
                </c:pt>
                <c:pt idx="21">
                  <c:v>0.898876404494382</c:v>
                </c:pt>
                <c:pt idx="22">
                  <c:v>0.8932584269662921</c:v>
                </c:pt>
                <c:pt idx="23">
                  <c:v>0.88764044943820219</c:v>
                </c:pt>
                <c:pt idx="24">
                  <c:v>0.8932584269662921</c:v>
                </c:pt>
                <c:pt idx="25">
                  <c:v>0.898876404494382</c:v>
                </c:pt>
                <c:pt idx="26">
                  <c:v>0.9044943820224719</c:v>
                </c:pt>
                <c:pt idx="27">
                  <c:v>0.9101123595505618</c:v>
                </c:pt>
                <c:pt idx="28">
                  <c:v>0.9157303370786517</c:v>
                </c:pt>
                <c:pt idx="29">
                  <c:v>0.9213483146067416</c:v>
                </c:pt>
                <c:pt idx="30">
                  <c:v>0.9269662921348315</c:v>
                </c:pt>
                <c:pt idx="31">
                  <c:v>0.93258426966292129</c:v>
                </c:pt>
                <c:pt idx="32">
                  <c:v>0.9382022471910112</c:v>
                </c:pt>
                <c:pt idx="33">
                  <c:v>0.9438202247191011</c:v>
                </c:pt>
                <c:pt idx="34">
                  <c:v>0.949438202247191</c:v>
                </c:pt>
                <c:pt idx="35">
                  <c:v>0.9550561797752809</c:v>
                </c:pt>
                <c:pt idx="36">
                  <c:v>0.9606741573033708</c:v>
                </c:pt>
                <c:pt idx="37">
                  <c:v>0.9662921348314607</c:v>
                </c:pt>
                <c:pt idx="38">
                  <c:v>0.9719101123595506</c:v>
                </c:pt>
                <c:pt idx="39">
                  <c:v>0.97752808988764039</c:v>
                </c:pt>
                <c:pt idx="40">
                  <c:v>0.9831460674157303</c:v>
                </c:pt>
                <c:pt idx="41">
                  <c:v>0.97752808988764039</c:v>
                </c:pt>
                <c:pt idx="42">
                  <c:v>0.9719101123595506</c:v>
                </c:pt>
                <c:pt idx="43">
                  <c:v>0.9662921348314607</c:v>
                </c:pt>
                <c:pt idx="44">
                  <c:v>0.9719101123595506</c:v>
                </c:pt>
                <c:pt idx="45">
                  <c:v>0.97752808988764039</c:v>
                </c:pt>
                <c:pt idx="46">
                  <c:v>0.9831460674157303</c:v>
                </c:pt>
                <c:pt idx="47">
                  <c:v>0.9887640449438202</c:v>
                </c:pt>
                <c:pt idx="48">
                  <c:v>0.9943820224719101</c:v>
                </c:pt>
                <c:pt idx="49">
                  <c:v>1</c:v>
                </c:pt>
              </c:numCache>
            </c:numRef>
          </c:yVal>
        </c:ser>
        <c:axId val="106223104"/>
        <c:axId val="106224640"/>
      </c:scatterChart>
      <c:valAx>
        <c:axId val="106223104"/>
        <c:scaling>
          <c:orientation val="minMax"/>
        </c:scaling>
        <c:axPos val="b"/>
        <c:numFmt formatCode="General" sourceLinked="1"/>
        <c:tickLblPos val="nextTo"/>
        <c:crossAx val="106224640"/>
        <c:crosses val="autoZero"/>
        <c:crossBetween val="midCat"/>
      </c:valAx>
      <c:valAx>
        <c:axId val="106224640"/>
        <c:scaling>
          <c:orientation val="minMax"/>
        </c:scaling>
        <c:axPos val="l"/>
        <c:majorGridlines/>
        <c:numFmt formatCode="General" sourceLinked="1"/>
        <c:tickLblPos val="nextTo"/>
        <c:crossAx val="10622310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wfc!$B$8:$B$57</c:f>
              <c:numCache>
                <c:formatCode>General</c:formatCode>
                <c:ptCount val="50"/>
                <c:pt idx="0">
                  <c:v>51.13</c:v>
                </c:pt>
                <c:pt idx="1">
                  <c:v>50.95</c:v>
                </c:pt>
                <c:pt idx="2">
                  <c:v>50.99</c:v>
                </c:pt>
                <c:pt idx="3">
                  <c:v>50.81</c:v>
                </c:pt>
                <c:pt idx="4">
                  <c:v>50.33</c:v>
                </c:pt>
                <c:pt idx="5">
                  <c:v>50.92</c:v>
                </c:pt>
                <c:pt idx="6">
                  <c:v>50.7</c:v>
                </c:pt>
                <c:pt idx="7">
                  <c:v>50.99</c:v>
                </c:pt>
                <c:pt idx="8">
                  <c:v>50.97</c:v>
                </c:pt>
                <c:pt idx="9">
                  <c:v>51.23</c:v>
                </c:pt>
                <c:pt idx="10">
                  <c:v>51.24</c:v>
                </c:pt>
                <c:pt idx="11">
                  <c:v>51.24</c:v>
                </c:pt>
                <c:pt idx="12">
                  <c:v>51.18</c:v>
                </c:pt>
                <c:pt idx="13">
                  <c:v>51.74</c:v>
                </c:pt>
                <c:pt idx="14">
                  <c:v>50.55</c:v>
                </c:pt>
                <c:pt idx="15">
                  <c:v>50</c:v>
                </c:pt>
                <c:pt idx="16">
                  <c:v>50.64</c:v>
                </c:pt>
                <c:pt idx="17">
                  <c:v>50.05</c:v>
                </c:pt>
                <c:pt idx="18">
                  <c:v>50.06</c:v>
                </c:pt>
                <c:pt idx="19">
                  <c:v>49.7</c:v>
                </c:pt>
                <c:pt idx="20">
                  <c:v>50</c:v>
                </c:pt>
                <c:pt idx="21">
                  <c:v>49.89</c:v>
                </c:pt>
                <c:pt idx="22">
                  <c:v>49.78</c:v>
                </c:pt>
                <c:pt idx="23">
                  <c:v>49.99</c:v>
                </c:pt>
                <c:pt idx="24">
                  <c:v>50.38</c:v>
                </c:pt>
                <c:pt idx="25">
                  <c:v>50.21</c:v>
                </c:pt>
                <c:pt idx="26">
                  <c:v>50.69</c:v>
                </c:pt>
                <c:pt idx="27">
                  <c:v>50.86</c:v>
                </c:pt>
                <c:pt idx="28">
                  <c:v>50.85</c:v>
                </c:pt>
                <c:pt idx="29">
                  <c:v>51.29</c:v>
                </c:pt>
                <c:pt idx="30">
                  <c:v>51.18</c:v>
                </c:pt>
                <c:pt idx="31">
                  <c:v>51.45</c:v>
                </c:pt>
                <c:pt idx="32">
                  <c:v>51.56</c:v>
                </c:pt>
                <c:pt idx="33">
                  <c:v>51.34</c:v>
                </c:pt>
                <c:pt idx="34">
                  <c:v>51.15</c:v>
                </c:pt>
                <c:pt idx="35">
                  <c:v>51.44</c:v>
                </c:pt>
                <c:pt idx="36">
                  <c:v>51.57</c:v>
                </c:pt>
                <c:pt idx="37">
                  <c:v>51.55</c:v>
                </c:pt>
                <c:pt idx="38">
                  <c:v>51.57</c:v>
                </c:pt>
                <c:pt idx="39">
                  <c:v>51.65</c:v>
                </c:pt>
                <c:pt idx="40">
                  <c:v>51.47</c:v>
                </c:pt>
                <c:pt idx="41">
                  <c:v>51.07</c:v>
                </c:pt>
                <c:pt idx="42">
                  <c:v>51.52</c:v>
                </c:pt>
                <c:pt idx="43">
                  <c:v>51.59</c:v>
                </c:pt>
                <c:pt idx="44">
                  <c:v>51.7</c:v>
                </c:pt>
                <c:pt idx="45">
                  <c:v>51.94</c:v>
                </c:pt>
                <c:pt idx="46">
                  <c:v>52.31</c:v>
                </c:pt>
                <c:pt idx="47">
                  <c:v>52.51</c:v>
                </c:pt>
                <c:pt idx="48">
                  <c:v>53.24</c:v>
                </c:pt>
                <c:pt idx="49">
                  <c:v>53.36</c:v>
                </c:pt>
              </c:numCache>
            </c:numRef>
          </c:val>
        </c:ser>
        <c:marker val="1"/>
        <c:axId val="106336256"/>
        <c:axId val="10633779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wfc!$K$8:$K$57</c:f>
              <c:numCache>
                <c:formatCode>General</c:formatCode>
                <c:ptCount val="50"/>
                <c:pt idx="0">
                  <c:v>56.959999999999951</c:v>
                </c:pt>
                <c:pt idx="1">
                  <c:v>56.779999999999951</c:v>
                </c:pt>
                <c:pt idx="2">
                  <c:v>56.819999999999951</c:v>
                </c:pt>
                <c:pt idx="3">
                  <c:v>56.639999999999951</c:v>
                </c:pt>
                <c:pt idx="4">
                  <c:v>56.159999999999947</c:v>
                </c:pt>
                <c:pt idx="5">
                  <c:v>56.74999999999995</c:v>
                </c:pt>
                <c:pt idx="6">
                  <c:v>56.529999999999951</c:v>
                </c:pt>
                <c:pt idx="7">
                  <c:v>56.819999999999951</c:v>
                </c:pt>
                <c:pt idx="8">
                  <c:v>56.799999999999947</c:v>
                </c:pt>
                <c:pt idx="9">
                  <c:v>56.539999999999949</c:v>
                </c:pt>
                <c:pt idx="10">
                  <c:v>56.529999999999944</c:v>
                </c:pt>
                <c:pt idx="11">
                  <c:v>56.529999999999944</c:v>
                </c:pt>
                <c:pt idx="12">
                  <c:v>56.589999999999947</c:v>
                </c:pt>
                <c:pt idx="13">
                  <c:v>56.029999999999944</c:v>
                </c:pt>
                <c:pt idx="14">
                  <c:v>54.839999999999939</c:v>
                </c:pt>
                <c:pt idx="15">
                  <c:v>54.289999999999942</c:v>
                </c:pt>
                <c:pt idx="16">
                  <c:v>54.929999999999943</c:v>
                </c:pt>
                <c:pt idx="17">
                  <c:v>54.339999999999939</c:v>
                </c:pt>
                <c:pt idx="18">
                  <c:v>54.349999999999945</c:v>
                </c:pt>
                <c:pt idx="19">
                  <c:v>53.989999999999945</c:v>
                </c:pt>
                <c:pt idx="20">
                  <c:v>54.289999999999942</c:v>
                </c:pt>
                <c:pt idx="21">
                  <c:v>54.179999999999943</c:v>
                </c:pt>
                <c:pt idx="22">
                  <c:v>54.069999999999943</c:v>
                </c:pt>
                <c:pt idx="23">
                  <c:v>54.279999999999944</c:v>
                </c:pt>
                <c:pt idx="24">
                  <c:v>54.669999999999945</c:v>
                </c:pt>
                <c:pt idx="25">
                  <c:v>54.839999999999947</c:v>
                </c:pt>
                <c:pt idx="26">
                  <c:v>54.35999999999995</c:v>
                </c:pt>
                <c:pt idx="27">
                  <c:v>54.189999999999948</c:v>
                </c:pt>
                <c:pt idx="28">
                  <c:v>54.199999999999946</c:v>
                </c:pt>
                <c:pt idx="29">
                  <c:v>53.759999999999948</c:v>
                </c:pt>
                <c:pt idx="30">
                  <c:v>53.869999999999948</c:v>
                </c:pt>
                <c:pt idx="31">
                  <c:v>53.599999999999945</c:v>
                </c:pt>
                <c:pt idx="32">
                  <c:v>53.489999999999945</c:v>
                </c:pt>
                <c:pt idx="33">
                  <c:v>53.709999999999944</c:v>
                </c:pt>
                <c:pt idx="34">
                  <c:v>53.899999999999949</c:v>
                </c:pt>
                <c:pt idx="35">
                  <c:v>53.60999999999995</c:v>
                </c:pt>
                <c:pt idx="36">
                  <c:v>53.479999999999947</c:v>
                </c:pt>
                <c:pt idx="37">
                  <c:v>53.49999999999995</c:v>
                </c:pt>
                <c:pt idx="38">
                  <c:v>53.519999999999953</c:v>
                </c:pt>
                <c:pt idx="39">
                  <c:v>53.599999999999952</c:v>
                </c:pt>
                <c:pt idx="40">
                  <c:v>53.419999999999952</c:v>
                </c:pt>
                <c:pt idx="41">
                  <c:v>53.019999999999953</c:v>
                </c:pt>
                <c:pt idx="42">
                  <c:v>53.469999999999956</c:v>
                </c:pt>
                <c:pt idx="43">
                  <c:v>53.539999999999957</c:v>
                </c:pt>
                <c:pt idx="44">
                  <c:v>53.649999999999956</c:v>
                </c:pt>
                <c:pt idx="45">
                  <c:v>53.889999999999951</c:v>
                </c:pt>
                <c:pt idx="46">
                  <c:v>54.259999999999955</c:v>
                </c:pt>
                <c:pt idx="47">
                  <c:v>54.459999999999951</c:v>
                </c:pt>
                <c:pt idx="48">
                  <c:v>53.729999999999947</c:v>
                </c:pt>
                <c:pt idx="49">
                  <c:v>53.849999999999945</c:v>
                </c:pt>
              </c:numCache>
            </c:numRef>
          </c:val>
        </c:ser>
        <c:marker val="1"/>
        <c:axId val="106349312"/>
        <c:axId val="106339328"/>
      </c:lineChart>
      <c:catAx>
        <c:axId val="106336256"/>
        <c:scaling>
          <c:orientation val="minMax"/>
        </c:scaling>
        <c:axPos val="b"/>
        <c:tickLblPos val="nextTo"/>
        <c:crossAx val="106337792"/>
        <c:crosses val="autoZero"/>
        <c:auto val="1"/>
        <c:lblAlgn val="ctr"/>
        <c:lblOffset val="100"/>
      </c:catAx>
      <c:valAx>
        <c:axId val="106337792"/>
        <c:scaling>
          <c:orientation val="minMax"/>
        </c:scaling>
        <c:axPos val="l"/>
        <c:majorGridlines/>
        <c:numFmt formatCode="General" sourceLinked="1"/>
        <c:tickLblPos val="nextTo"/>
        <c:crossAx val="106336256"/>
        <c:crosses val="autoZero"/>
        <c:crossBetween val="between"/>
      </c:valAx>
      <c:valAx>
        <c:axId val="106339328"/>
        <c:scaling>
          <c:orientation val="minMax"/>
        </c:scaling>
        <c:axPos val="r"/>
        <c:numFmt formatCode="General" sourceLinked="1"/>
        <c:tickLblPos val="nextTo"/>
        <c:crossAx val="106349312"/>
        <c:crosses val="max"/>
        <c:crossBetween val="between"/>
      </c:valAx>
      <c:catAx>
        <c:axId val="106349312"/>
        <c:scaling>
          <c:orientation val="minMax"/>
        </c:scaling>
        <c:delete val="1"/>
        <c:axPos val="b"/>
        <c:tickLblPos val="none"/>
        <c:crossAx val="1063393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dia!$F$8:$F$57</c:f>
              <c:numCache>
                <c:formatCode>General</c:formatCode>
                <c:ptCount val="50"/>
                <c:pt idx="0">
                  <c:v>0.9466207930235726</c:v>
                </c:pt>
                <c:pt idx="1">
                  <c:v>0.94577891110116219</c:v>
                </c:pt>
                <c:pt idx="2">
                  <c:v>0.94774979074611176</c:v>
                </c:pt>
                <c:pt idx="3">
                  <c:v>0.95239717361259824</c:v>
                </c:pt>
                <c:pt idx="4">
                  <c:v>0.95505421135615998</c:v>
                </c:pt>
                <c:pt idx="5">
                  <c:v>0.95843633815428375</c:v>
                </c:pt>
                <c:pt idx="6">
                  <c:v>0.96019796391100398</c:v>
                </c:pt>
                <c:pt idx="7">
                  <c:v>0.9609473848130341</c:v>
                </c:pt>
                <c:pt idx="8">
                  <c:v>0.96169193934557062</c:v>
                </c:pt>
                <c:pt idx="9">
                  <c:v>0.96221264088139702</c:v>
                </c:pt>
                <c:pt idx="10">
                  <c:v>0.96188172775582503</c:v>
                </c:pt>
                <c:pt idx="11">
                  <c:v>0.9590592334494773</c:v>
                </c:pt>
                <c:pt idx="12">
                  <c:v>0.95506881046464109</c:v>
                </c:pt>
                <c:pt idx="13">
                  <c:v>0.9495649465672632</c:v>
                </c:pt>
                <c:pt idx="14">
                  <c:v>0.93981760847137619</c:v>
                </c:pt>
                <c:pt idx="15">
                  <c:v>0.92708231950635578</c:v>
                </c:pt>
                <c:pt idx="16">
                  <c:v>0.91512078329083379</c:v>
                </c:pt>
                <c:pt idx="17">
                  <c:v>0.90189399100694911</c:v>
                </c:pt>
                <c:pt idx="18">
                  <c:v>0.89083759951725605</c:v>
                </c:pt>
                <c:pt idx="19">
                  <c:v>0.88230198742530119</c:v>
                </c:pt>
                <c:pt idx="20">
                  <c:v>0.88083721020769656</c:v>
                </c:pt>
                <c:pt idx="21">
                  <c:v>0.88208300079808488</c:v>
                </c:pt>
                <c:pt idx="22">
                  <c:v>0.8844431900025308</c:v>
                </c:pt>
                <c:pt idx="23">
                  <c:v>0.89039475989332939</c:v>
                </c:pt>
                <c:pt idx="24">
                  <c:v>0.8975239912016042</c:v>
                </c:pt>
                <c:pt idx="25">
                  <c:v>0.90418118466898956</c:v>
                </c:pt>
                <c:pt idx="26">
                  <c:v>0.91041500399042297</c:v>
                </c:pt>
                <c:pt idx="27">
                  <c:v>0.91857103926186912</c:v>
                </c:pt>
                <c:pt idx="28">
                  <c:v>0.92821131722889472</c:v>
                </c:pt>
                <c:pt idx="29">
                  <c:v>0.93795865532478173</c:v>
                </c:pt>
                <c:pt idx="30">
                  <c:v>0.94688844334572653</c:v>
                </c:pt>
                <c:pt idx="31">
                  <c:v>0.95548245187160585</c:v>
                </c:pt>
                <c:pt idx="32">
                  <c:v>0.96146321997936679</c:v>
                </c:pt>
                <c:pt idx="33">
                  <c:v>0.96605220641192868</c:v>
                </c:pt>
                <c:pt idx="34">
                  <c:v>0.96908395460650587</c:v>
                </c:pt>
                <c:pt idx="35">
                  <c:v>0.97117162711930394</c:v>
                </c:pt>
                <c:pt idx="36">
                  <c:v>0.97238335312323587</c:v>
                </c:pt>
                <c:pt idx="37">
                  <c:v>0.97212543554006969</c:v>
                </c:pt>
                <c:pt idx="38">
                  <c:v>0.97135654916006475</c:v>
                </c:pt>
                <c:pt idx="39">
                  <c:v>0.97152200572285063</c:v>
                </c:pt>
                <c:pt idx="40">
                  <c:v>0.97234442216728645</c:v>
                </c:pt>
                <c:pt idx="41">
                  <c:v>0.97195997897728403</c:v>
                </c:pt>
                <c:pt idx="42">
                  <c:v>0.97170206139411763</c:v>
                </c:pt>
                <c:pt idx="43">
                  <c:v>0.97085531310221318</c:v>
                </c:pt>
                <c:pt idx="44">
                  <c:v>0.96883576976232677</c:v>
                </c:pt>
                <c:pt idx="45">
                  <c:v>0.96653884336129881</c:v>
                </c:pt>
                <c:pt idx="46">
                  <c:v>0.96682595916142733</c:v>
                </c:pt>
                <c:pt idx="47">
                  <c:v>0.96955599244739488</c:v>
                </c:pt>
                <c:pt idx="48">
                  <c:v>0.97414984524945014</c:v>
                </c:pt>
                <c:pt idx="49">
                  <c:v>0.98083137056430414</c:v>
                </c:pt>
              </c:numCache>
            </c:numRef>
          </c:val>
        </c:ser>
        <c:marker val="1"/>
        <c:axId val="89850624"/>
        <c:axId val="898521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dia!$G$8:$G$57</c:f>
              <c:numCache>
                <c:formatCode>General</c:formatCode>
                <c:ptCount val="50"/>
                <c:pt idx="0">
                  <c:v>6.7650140940986828E-2</c:v>
                </c:pt>
                <c:pt idx="1">
                  <c:v>6.9475511827771383E-2</c:v>
                </c:pt>
                <c:pt idx="2">
                  <c:v>7.0374992159464911E-2</c:v>
                </c:pt>
                <c:pt idx="3">
                  <c:v>6.380226571420082E-2</c:v>
                </c:pt>
                <c:pt idx="4">
                  <c:v>7.1684892078866566E-2</c:v>
                </c:pt>
                <c:pt idx="5">
                  <c:v>8.6990795565534837E-2</c:v>
                </c:pt>
                <c:pt idx="6">
                  <c:v>9.7998553097046734E-2</c:v>
                </c:pt>
                <c:pt idx="7">
                  <c:v>0.10043289185815257</c:v>
                </c:pt>
                <c:pt idx="8">
                  <c:v>8.8945977416429331E-2</c:v>
                </c:pt>
                <c:pt idx="9">
                  <c:v>7.7008438537986612E-2</c:v>
                </c:pt>
                <c:pt idx="10">
                  <c:v>6.6418646372296414E-2</c:v>
                </c:pt>
                <c:pt idx="11">
                  <c:v>6.0673361658297918E-2</c:v>
                </c:pt>
                <c:pt idx="12">
                  <c:v>6.6699844509809744E-2</c:v>
                </c:pt>
                <c:pt idx="13">
                  <c:v>7.5513902860368673E-2</c:v>
                </c:pt>
                <c:pt idx="14">
                  <c:v>0.10110234386016541</c:v>
                </c:pt>
                <c:pt idx="15">
                  <c:v>0.12600034616257091</c:v>
                </c:pt>
                <c:pt idx="16">
                  <c:v>0.13669613293020014</c:v>
                </c:pt>
                <c:pt idx="17">
                  <c:v>0.15812189827253553</c:v>
                </c:pt>
                <c:pt idx="18">
                  <c:v>0.16379019246921911</c:v>
                </c:pt>
                <c:pt idx="19">
                  <c:v>0.15332007162829878</c:v>
                </c:pt>
                <c:pt idx="20">
                  <c:v>0.13511140162356844</c:v>
                </c:pt>
                <c:pt idx="21">
                  <c:v>0.12738098775178727</c:v>
                </c:pt>
                <c:pt idx="22">
                  <c:v>0.11763219613741051</c:v>
                </c:pt>
                <c:pt idx="23">
                  <c:v>9.493484928015633E-2</c:v>
                </c:pt>
                <c:pt idx="24">
                  <c:v>8.0243101390262445E-2</c:v>
                </c:pt>
                <c:pt idx="25">
                  <c:v>7.7853211978356804E-2</c:v>
                </c:pt>
                <c:pt idx="26">
                  <c:v>7.1614739922967047E-2</c:v>
                </c:pt>
                <c:pt idx="27">
                  <c:v>6.6282468657903174E-2</c:v>
                </c:pt>
                <c:pt idx="28">
                  <c:v>6.6462506207581512E-2</c:v>
                </c:pt>
                <c:pt idx="29">
                  <c:v>6.1938930131282391E-2</c:v>
                </c:pt>
                <c:pt idx="30">
                  <c:v>6.0256693223089519E-2</c:v>
                </c:pt>
                <c:pt idx="31">
                  <c:v>4.9194346703037316E-2</c:v>
                </c:pt>
                <c:pt idx="32">
                  <c:v>5.2642531495370425E-2</c:v>
                </c:pt>
                <c:pt idx="33">
                  <c:v>6.1127641081291137E-2</c:v>
                </c:pt>
                <c:pt idx="34">
                  <c:v>6.4037599669117623E-2</c:v>
                </c:pt>
                <c:pt idx="35">
                  <c:v>6.3703227376460295E-2</c:v>
                </c:pt>
                <c:pt idx="36">
                  <c:v>5.8401846640548843E-2</c:v>
                </c:pt>
                <c:pt idx="37">
                  <c:v>5.6809215847454533E-2</c:v>
                </c:pt>
                <c:pt idx="38">
                  <c:v>5.2783189515518594E-2</c:v>
                </c:pt>
                <c:pt idx="39">
                  <c:v>4.8360302415922346E-2</c:v>
                </c:pt>
                <c:pt idx="40">
                  <c:v>5.0273275070494082E-2</c:v>
                </c:pt>
                <c:pt idx="41">
                  <c:v>5.3615465260888208E-2</c:v>
                </c:pt>
                <c:pt idx="42">
                  <c:v>6.0216842082427245E-2</c:v>
                </c:pt>
                <c:pt idx="43">
                  <c:v>6.3817828881560054E-2</c:v>
                </c:pt>
                <c:pt idx="44">
                  <c:v>6.9029721405155925E-2</c:v>
                </c:pt>
                <c:pt idx="45">
                  <c:v>7.8081235960726109E-2</c:v>
                </c:pt>
                <c:pt idx="46">
                  <c:v>9.0557472654807528E-2</c:v>
                </c:pt>
                <c:pt idx="47">
                  <c:v>0.1112436338392306</c:v>
                </c:pt>
                <c:pt idx="48">
                  <c:v>0.13185127177015935</c:v>
                </c:pt>
                <c:pt idx="49">
                  <c:v>0.16159448894095474</c:v>
                </c:pt>
              </c:numCache>
            </c:numRef>
          </c:val>
        </c:ser>
        <c:marker val="1"/>
        <c:axId val="89855488"/>
        <c:axId val="89853952"/>
      </c:lineChart>
      <c:catAx>
        <c:axId val="89850624"/>
        <c:scaling>
          <c:orientation val="minMax"/>
        </c:scaling>
        <c:axPos val="b"/>
        <c:tickLblPos val="nextTo"/>
        <c:crossAx val="89852160"/>
        <c:crosses val="autoZero"/>
        <c:auto val="1"/>
        <c:lblAlgn val="ctr"/>
        <c:lblOffset val="100"/>
      </c:catAx>
      <c:valAx>
        <c:axId val="89852160"/>
        <c:scaling>
          <c:orientation val="minMax"/>
        </c:scaling>
        <c:axPos val="l"/>
        <c:majorGridlines/>
        <c:numFmt formatCode="General" sourceLinked="1"/>
        <c:tickLblPos val="nextTo"/>
        <c:crossAx val="89850624"/>
        <c:crosses val="autoZero"/>
        <c:crossBetween val="between"/>
      </c:valAx>
      <c:valAx>
        <c:axId val="89853952"/>
        <c:scaling>
          <c:orientation val="minMax"/>
        </c:scaling>
        <c:axPos val="r"/>
        <c:numFmt formatCode="General" sourceLinked="1"/>
        <c:tickLblPos val="nextTo"/>
        <c:crossAx val="89855488"/>
        <c:crosses val="max"/>
        <c:crossBetween val="between"/>
      </c:valAx>
      <c:catAx>
        <c:axId val="89855488"/>
        <c:scaling>
          <c:orientation val="minMax"/>
        </c:scaling>
        <c:delete val="1"/>
        <c:axPos val="b"/>
        <c:tickLblPos val="none"/>
        <c:crossAx val="898539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wfc!$T$9:$T$57</c:f>
              <c:numCache>
                <c:formatCode>0.00%</c:formatCode>
                <c:ptCount val="49"/>
                <c:pt idx="0">
                  <c:v>2.4879202133205403E-3</c:v>
                </c:pt>
                <c:pt idx="1">
                  <c:v>2.4879202133205403E-3</c:v>
                </c:pt>
                <c:pt idx="2">
                  <c:v>2.4879202133205403E-3</c:v>
                </c:pt>
                <c:pt idx="3">
                  <c:v>2.4879202133205403E-3</c:v>
                </c:pt>
                <c:pt idx="4">
                  <c:v>2.4879202133205403E-3</c:v>
                </c:pt>
                <c:pt idx="5">
                  <c:v>4.019212576938094E-3</c:v>
                </c:pt>
                <c:pt idx="6">
                  <c:v>4.019212576938094E-3</c:v>
                </c:pt>
                <c:pt idx="7">
                  <c:v>4.019212576938094E-3</c:v>
                </c:pt>
                <c:pt idx="8">
                  <c:v>1.9318991083879748E-3</c:v>
                </c:pt>
                <c:pt idx="9">
                  <c:v>1.9318991083879748E-3</c:v>
                </c:pt>
                <c:pt idx="10">
                  <c:v>1.9318991083879748E-3</c:v>
                </c:pt>
                <c:pt idx="11">
                  <c:v>1.9318991083879748E-3</c:v>
                </c:pt>
                <c:pt idx="12">
                  <c:v>1.9318991083879748E-3</c:v>
                </c:pt>
                <c:pt idx="13">
                  <c:v>1.0256434664265173E-3</c:v>
                </c:pt>
                <c:pt idx="14">
                  <c:v>2.4879202133205403E-3</c:v>
                </c:pt>
                <c:pt idx="15">
                  <c:v>2.4879202133205403E-3</c:v>
                </c:pt>
                <c:pt idx="16">
                  <c:v>2.4879202133205403E-3</c:v>
                </c:pt>
                <c:pt idx="17">
                  <c:v>2.4879202133205403E-3</c:v>
                </c:pt>
                <c:pt idx="18">
                  <c:v>4.019212576938094E-3</c:v>
                </c:pt>
                <c:pt idx="19">
                  <c:v>4.019212576938094E-3</c:v>
                </c:pt>
                <c:pt idx="20">
                  <c:v>4.019212576938094E-3</c:v>
                </c:pt>
                <c:pt idx="21">
                  <c:v>4.019212576938094E-3</c:v>
                </c:pt>
                <c:pt idx="22">
                  <c:v>2.4879202133205403E-3</c:v>
                </c:pt>
                <c:pt idx="23">
                  <c:v>2.4879202133205403E-3</c:v>
                </c:pt>
                <c:pt idx="24">
                  <c:v>1.9318991083879748E-3</c:v>
                </c:pt>
                <c:pt idx="25">
                  <c:v>1.9318991083879748E-3</c:v>
                </c:pt>
                <c:pt idx="26">
                  <c:v>1.9318991083879748E-3</c:v>
                </c:pt>
                <c:pt idx="27">
                  <c:v>1.9318991083879748E-3</c:v>
                </c:pt>
                <c:pt idx="28">
                  <c:v>1.9318991083879748E-3</c:v>
                </c:pt>
                <c:pt idx="29">
                  <c:v>1.9318991083879748E-3</c:v>
                </c:pt>
                <c:pt idx="30">
                  <c:v>1.9318991083879748E-3</c:v>
                </c:pt>
                <c:pt idx="31">
                  <c:v>1.9318991083879748E-3</c:v>
                </c:pt>
                <c:pt idx="32">
                  <c:v>1.9318991083879748E-3</c:v>
                </c:pt>
                <c:pt idx="33">
                  <c:v>1.9318991083879748E-3</c:v>
                </c:pt>
                <c:pt idx="34">
                  <c:v>1.9318991083879748E-3</c:v>
                </c:pt>
                <c:pt idx="35">
                  <c:v>1.9318991083879748E-3</c:v>
                </c:pt>
                <c:pt idx="36">
                  <c:v>1.9318991083879748E-3</c:v>
                </c:pt>
                <c:pt idx="37">
                  <c:v>1.0256434664265173E-3</c:v>
                </c:pt>
                <c:pt idx="38">
                  <c:v>1.0256434664265173E-3</c:v>
                </c:pt>
                <c:pt idx="39">
                  <c:v>1.0256434664265173E-3</c:v>
                </c:pt>
                <c:pt idx="40">
                  <c:v>1.0256434664265173E-3</c:v>
                </c:pt>
                <c:pt idx="41">
                  <c:v>2.4879202133205403E-3</c:v>
                </c:pt>
                <c:pt idx="42">
                  <c:v>2.4879202133205403E-3</c:v>
                </c:pt>
                <c:pt idx="43">
                  <c:v>2.4879202133205403E-3</c:v>
                </c:pt>
                <c:pt idx="44">
                  <c:v>1.0256434664265173E-3</c:v>
                </c:pt>
                <c:pt idx="45">
                  <c:v>1.0256434664265173E-3</c:v>
                </c:pt>
                <c:pt idx="46">
                  <c:v>1.0256434664265173E-3</c:v>
                </c:pt>
                <c:pt idx="47">
                  <c:v>1.9318991083879748E-3</c:v>
                </c:pt>
                <c:pt idx="48">
                  <c:v>1.0256434664265173E-3</c:v>
                </c:pt>
              </c:numCache>
            </c:numRef>
          </c:xVal>
          <c:yVal>
            <c:numRef>
              <c:f>wfc!$V$9:$V$57</c:f>
              <c:numCache>
                <c:formatCode>0.00%</c:formatCode>
                <c:ptCount val="49"/>
                <c:pt idx="0">
                  <c:v>-3.5204380989634207E-3</c:v>
                </c:pt>
                <c:pt idx="1">
                  <c:v>7.8508341511283896E-4</c:v>
                </c:pt>
                <c:pt idx="2">
                  <c:v>-3.5301039419493962E-3</c:v>
                </c:pt>
                <c:pt idx="3">
                  <c:v>-9.4469592599882683E-3</c:v>
                </c:pt>
                <c:pt idx="4">
                  <c:v>1.172263063779065E-2</c:v>
                </c:pt>
                <c:pt idx="5">
                  <c:v>-4.3205027494108185E-3</c:v>
                </c:pt>
                <c:pt idx="6">
                  <c:v>5.7199211045364717E-3</c:v>
                </c:pt>
                <c:pt idx="7">
                  <c:v>-3.9223377132777262E-4</c:v>
                </c:pt>
                <c:pt idx="8">
                  <c:v>-5.1010398273493825E-3</c:v>
                </c:pt>
                <c:pt idx="9">
                  <c:v>-1.9519812609808932E-4</c:v>
                </c:pt>
                <c:pt idx="10">
                  <c:v>0</c:v>
                </c:pt>
                <c:pt idx="11">
                  <c:v>1.1709601873536742E-3</c:v>
                </c:pt>
                <c:pt idx="12">
                  <c:v>-1.0941774130519779E-2</c:v>
                </c:pt>
                <c:pt idx="13">
                  <c:v>-2.2999613451874852E-2</c:v>
                </c:pt>
                <c:pt idx="14">
                  <c:v>-1.0880316518298658E-2</c:v>
                </c:pt>
                <c:pt idx="15">
                  <c:v>1.2800000000000011E-2</c:v>
                </c:pt>
                <c:pt idx="16">
                  <c:v>-1.1650868878357097E-2</c:v>
                </c:pt>
                <c:pt idx="17">
                  <c:v>1.9980019980030204E-4</c:v>
                </c:pt>
                <c:pt idx="18">
                  <c:v>-7.1913703555733007E-3</c:v>
                </c:pt>
                <c:pt idx="19">
                  <c:v>6.03621730382288E-3</c:v>
                </c:pt>
                <c:pt idx="20">
                  <c:v>-2.1999999999999884E-3</c:v>
                </c:pt>
                <c:pt idx="21">
                  <c:v>-2.2048506714772383E-3</c:v>
                </c:pt>
                <c:pt idx="22">
                  <c:v>4.2185616713539742E-3</c:v>
                </c:pt>
                <c:pt idx="23">
                  <c:v>7.8015603120624236E-3</c:v>
                </c:pt>
                <c:pt idx="24">
                  <c:v>3.3743549027392158E-3</c:v>
                </c:pt>
                <c:pt idx="25">
                  <c:v>-9.5598486357298725E-3</c:v>
                </c:pt>
                <c:pt idx="26">
                  <c:v>-3.3537186821858693E-3</c:v>
                </c:pt>
                <c:pt idx="27">
                  <c:v>1.9661816751863961E-4</c:v>
                </c:pt>
                <c:pt idx="28">
                  <c:v>-8.6529006882988726E-3</c:v>
                </c:pt>
                <c:pt idx="29">
                  <c:v>2.1446675765256274E-3</c:v>
                </c:pt>
                <c:pt idx="30">
                  <c:v>-5.2754982415006476E-3</c:v>
                </c:pt>
                <c:pt idx="31">
                  <c:v>-2.1379980563653923E-3</c:v>
                </c:pt>
                <c:pt idx="32">
                  <c:v>4.2668735453839967E-3</c:v>
                </c:pt>
                <c:pt idx="33">
                  <c:v>3.7008180755746948E-3</c:v>
                </c:pt>
                <c:pt idx="34">
                  <c:v>-5.6695992179862983E-3</c:v>
                </c:pt>
                <c:pt idx="35">
                  <c:v>-2.5272161741835648E-3</c:v>
                </c:pt>
                <c:pt idx="36">
                  <c:v>3.8782237735123377E-4</c:v>
                </c:pt>
                <c:pt idx="37">
                  <c:v>3.8797284190112758E-4</c:v>
                </c:pt>
                <c:pt idx="38">
                  <c:v>1.5512895094046595E-3</c:v>
                </c:pt>
                <c:pt idx="39">
                  <c:v>-3.4849951597289396E-3</c:v>
                </c:pt>
                <c:pt idx="40">
                  <c:v>-7.7715173887701302E-3</c:v>
                </c:pt>
                <c:pt idx="41">
                  <c:v>8.81143528490313E-3</c:v>
                </c:pt>
                <c:pt idx="42">
                  <c:v>1.3586956521739184E-3</c:v>
                </c:pt>
                <c:pt idx="43">
                  <c:v>2.132196162046897E-3</c:v>
                </c:pt>
                <c:pt idx="44">
                  <c:v>4.6421663442939047E-3</c:v>
                </c:pt>
                <c:pt idx="45">
                  <c:v>7.1236041586446777E-3</c:v>
                </c:pt>
                <c:pt idx="46">
                  <c:v>3.8233607340851794E-3</c:v>
                </c:pt>
                <c:pt idx="47">
                  <c:v>-1.3902113883069969E-2</c:v>
                </c:pt>
                <c:pt idx="48">
                  <c:v>2.253944402704685E-3</c:v>
                </c:pt>
              </c:numCache>
            </c:numRef>
          </c:yVal>
        </c:ser>
        <c:axId val="106249600"/>
        <c:axId val="106255488"/>
      </c:scatterChart>
      <c:valAx>
        <c:axId val="106249600"/>
        <c:scaling>
          <c:orientation val="minMax"/>
        </c:scaling>
        <c:axPos val="b"/>
        <c:numFmt formatCode="0.00%" sourceLinked="1"/>
        <c:tickLblPos val="nextTo"/>
        <c:crossAx val="106255488"/>
        <c:crosses val="autoZero"/>
        <c:crossBetween val="midCat"/>
      </c:valAx>
      <c:valAx>
        <c:axId val="106255488"/>
        <c:scaling>
          <c:orientation val="minMax"/>
        </c:scaling>
        <c:axPos val="l"/>
        <c:majorGridlines/>
        <c:numFmt formatCode="0.00%" sourceLinked="1"/>
        <c:tickLblPos val="nextTo"/>
        <c:crossAx val="1062496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wfc!$U$9:$U$57</c:f>
              <c:numCache>
                <c:formatCode>0.00%</c:formatCode>
                <c:ptCount val="49"/>
                <c:pt idx="0">
                  <c:v>2.4879202133205403E-3</c:v>
                </c:pt>
                <c:pt idx="1">
                  <c:v>4.9758404266410806E-3</c:v>
                </c:pt>
                <c:pt idx="2">
                  <c:v>7.4637606399616209E-3</c:v>
                </c:pt>
                <c:pt idx="3">
                  <c:v>9.9516808532821611E-3</c:v>
                </c:pt>
                <c:pt idx="4">
                  <c:v>1.2439601066602701E-2</c:v>
                </c:pt>
                <c:pt idx="5">
                  <c:v>1.6458813643540793E-2</c:v>
                </c:pt>
                <c:pt idx="6">
                  <c:v>2.0478026220478888E-2</c:v>
                </c:pt>
                <c:pt idx="7">
                  <c:v>2.4497238797416984E-2</c:v>
                </c:pt>
                <c:pt idx="8">
                  <c:v>2.6429137905804957E-2</c:v>
                </c:pt>
                <c:pt idx="9">
                  <c:v>2.836103701419293E-2</c:v>
                </c:pt>
                <c:pt idx="10">
                  <c:v>3.0292936122580903E-2</c:v>
                </c:pt>
                <c:pt idx="11">
                  <c:v>3.2224835230968876E-2</c:v>
                </c:pt>
                <c:pt idx="12">
                  <c:v>3.4156734339356849E-2</c:v>
                </c:pt>
                <c:pt idx="13">
                  <c:v>3.5182377805783364E-2</c:v>
                </c:pt>
                <c:pt idx="14">
                  <c:v>3.7670298019103904E-2</c:v>
                </c:pt>
                <c:pt idx="15">
                  <c:v>4.0158218232424443E-2</c:v>
                </c:pt>
                <c:pt idx="16">
                  <c:v>4.2646138445744983E-2</c:v>
                </c:pt>
                <c:pt idx="17">
                  <c:v>4.5134058659065522E-2</c:v>
                </c:pt>
                <c:pt idx="18">
                  <c:v>4.9153271236003618E-2</c:v>
                </c:pt>
                <c:pt idx="19">
                  <c:v>5.3172483812941713E-2</c:v>
                </c:pt>
                <c:pt idx="20">
                  <c:v>5.7191696389879809E-2</c:v>
                </c:pt>
                <c:pt idx="21">
                  <c:v>6.1210908966817905E-2</c:v>
                </c:pt>
                <c:pt idx="22">
                  <c:v>6.3698829180138444E-2</c:v>
                </c:pt>
                <c:pt idx="23">
                  <c:v>6.6186749393458991E-2</c:v>
                </c:pt>
                <c:pt idx="24">
                  <c:v>6.8118648501846971E-2</c:v>
                </c:pt>
                <c:pt idx="25">
                  <c:v>7.0050547610234951E-2</c:v>
                </c:pt>
                <c:pt idx="26">
                  <c:v>7.1982446718622931E-2</c:v>
                </c:pt>
                <c:pt idx="27">
                  <c:v>7.391434582701091E-2</c:v>
                </c:pt>
                <c:pt idx="28">
                  <c:v>7.584624493539889E-2</c:v>
                </c:pt>
                <c:pt idx="29">
                  <c:v>7.777814404378687E-2</c:v>
                </c:pt>
                <c:pt idx="30">
                  <c:v>7.971004315217485E-2</c:v>
                </c:pt>
                <c:pt idx="31">
                  <c:v>8.164194226056283E-2</c:v>
                </c:pt>
                <c:pt idx="32">
                  <c:v>8.357384136895081E-2</c:v>
                </c:pt>
                <c:pt idx="33">
                  <c:v>8.550574047733879E-2</c:v>
                </c:pt>
                <c:pt idx="34">
                  <c:v>8.743763958572677E-2</c:v>
                </c:pt>
                <c:pt idx="35">
                  <c:v>8.936953869411475E-2</c:v>
                </c:pt>
                <c:pt idx="36">
                  <c:v>9.130143780250273E-2</c:v>
                </c:pt>
                <c:pt idx="37">
                  <c:v>9.2327081268929245E-2</c:v>
                </c:pt>
                <c:pt idx="38">
                  <c:v>9.335272473535576E-2</c:v>
                </c:pt>
                <c:pt idx="39">
                  <c:v>9.4378368201782276E-2</c:v>
                </c:pt>
                <c:pt idx="40">
                  <c:v>9.5404011668208791E-2</c:v>
                </c:pt>
                <c:pt idx="41">
                  <c:v>9.7891931881529337E-2</c:v>
                </c:pt>
                <c:pt idx="42">
                  <c:v>0.10037985209484988</c:v>
                </c:pt>
                <c:pt idx="43">
                  <c:v>0.10286777230817043</c:v>
                </c:pt>
                <c:pt idx="44">
                  <c:v>0.10389341577459694</c:v>
                </c:pt>
                <c:pt idx="45">
                  <c:v>0.10491905924102346</c:v>
                </c:pt>
                <c:pt idx="46">
                  <c:v>0.10594470270744998</c:v>
                </c:pt>
                <c:pt idx="47">
                  <c:v>0.10787660181583796</c:v>
                </c:pt>
                <c:pt idx="48">
                  <c:v>0.10890224528226447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wfc!$W$9:$W$57</c:f>
              <c:numCache>
                <c:formatCode>0.00%</c:formatCode>
                <c:ptCount val="49"/>
                <c:pt idx="0">
                  <c:v>-3.5204380989634207E-3</c:v>
                </c:pt>
                <c:pt idx="1">
                  <c:v>-2.7353546838505818E-3</c:v>
                </c:pt>
                <c:pt idx="2">
                  <c:v>-6.2654586257999776E-3</c:v>
                </c:pt>
                <c:pt idx="3">
                  <c:v>-1.5712417885788248E-2</c:v>
                </c:pt>
                <c:pt idx="4">
                  <c:v>-3.989787247997598E-3</c:v>
                </c:pt>
                <c:pt idx="5">
                  <c:v>-8.3102899974084165E-3</c:v>
                </c:pt>
                <c:pt idx="6">
                  <c:v>-2.5903688928719448E-3</c:v>
                </c:pt>
                <c:pt idx="7">
                  <c:v>-2.9826026641997174E-3</c:v>
                </c:pt>
                <c:pt idx="8">
                  <c:v>-8.0836424915491003E-3</c:v>
                </c:pt>
                <c:pt idx="9">
                  <c:v>-8.2788406176471895E-3</c:v>
                </c:pt>
                <c:pt idx="10">
                  <c:v>-8.2788406176471895E-3</c:v>
                </c:pt>
                <c:pt idx="11">
                  <c:v>-7.1078804302935148E-3</c:v>
                </c:pt>
                <c:pt idx="12">
                  <c:v>-1.8049654560813293E-2</c:v>
                </c:pt>
                <c:pt idx="13">
                  <c:v>-4.1049268012688142E-2</c:v>
                </c:pt>
                <c:pt idx="14">
                  <c:v>-5.1929584530986797E-2</c:v>
                </c:pt>
                <c:pt idx="15">
                  <c:v>-3.9129584530986784E-2</c:v>
                </c:pt>
                <c:pt idx="16">
                  <c:v>-5.0780453409343881E-2</c:v>
                </c:pt>
                <c:pt idx="17">
                  <c:v>-5.058065320954358E-2</c:v>
                </c:pt>
                <c:pt idx="18">
                  <c:v>-5.7772023565116883E-2</c:v>
                </c:pt>
                <c:pt idx="19">
                  <c:v>-5.1735806261294003E-2</c:v>
                </c:pt>
                <c:pt idx="20">
                  <c:v>-5.3935806261293989E-2</c:v>
                </c:pt>
                <c:pt idx="21">
                  <c:v>-5.6140656932771225E-2</c:v>
                </c:pt>
                <c:pt idx="22">
                  <c:v>-5.192209526141725E-2</c:v>
                </c:pt>
                <c:pt idx="23">
                  <c:v>-4.4120534949354827E-2</c:v>
                </c:pt>
                <c:pt idx="24">
                  <c:v>-4.0746180046615614E-2</c:v>
                </c:pt>
                <c:pt idx="25">
                  <c:v>-5.0306028682345488E-2</c:v>
                </c:pt>
                <c:pt idx="26">
                  <c:v>-5.3659747364531357E-2</c:v>
                </c:pt>
                <c:pt idx="27">
                  <c:v>-5.3463129197012717E-2</c:v>
                </c:pt>
                <c:pt idx="28">
                  <c:v>-6.2116029885311591E-2</c:v>
                </c:pt>
                <c:pt idx="29">
                  <c:v>-5.9971362308785962E-2</c:v>
                </c:pt>
                <c:pt idx="30">
                  <c:v>-6.5246860550286612E-2</c:v>
                </c:pt>
                <c:pt idx="31">
                  <c:v>-6.7384858606651998E-2</c:v>
                </c:pt>
                <c:pt idx="32">
                  <c:v>-6.3117985061268006E-2</c:v>
                </c:pt>
                <c:pt idx="33">
                  <c:v>-5.9417166985693312E-2</c:v>
                </c:pt>
                <c:pt idx="34">
                  <c:v>-6.5086766203679605E-2</c:v>
                </c:pt>
                <c:pt idx="35">
                  <c:v>-6.7613982377863174E-2</c:v>
                </c:pt>
                <c:pt idx="36">
                  <c:v>-6.7226160000511945E-2</c:v>
                </c:pt>
                <c:pt idx="37">
                  <c:v>-6.6838187158610812E-2</c:v>
                </c:pt>
                <c:pt idx="38">
                  <c:v>-6.5286897649206158E-2</c:v>
                </c:pt>
                <c:pt idx="39">
                  <c:v>-6.8771892808935101E-2</c:v>
                </c:pt>
                <c:pt idx="40">
                  <c:v>-7.6543410197705233E-2</c:v>
                </c:pt>
                <c:pt idx="41">
                  <c:v>-6.7731974912802098E-2</c:v>
                </c:pt>
                <c:pt idx="42">
                  <c:v>-6.6373279260628179E-2</c:v>
                </c:pt>
                <c:pt idx="43">
                  <c:v>-6.4241083098581286E-2</c:v>
                </c:pt>
                <c:pt idx="44">
                  <c:v>-5.9598916754287384E-2</c:v>
                </c:pt>
                <c:pt idx="45">
                  <c:v>-5.2475312595642705E-2</c:v>
                </c:pt>
                <c:pt idx="46">
                  <c:v>-4.8651951861557526E-2</c:v>
                </c:pt>
                <c:pt idx="47">
                  <c:v>-6.2554065744627491E-2</c:v>
                </c:pt>
                <c:pt idx="48">
                  <c:v>-6.0300121341922808E-2</c:v>
                </c:pt>
              </c:numCache>
            </c:numRef>
          </c:val>
        </c:ser>
        <c:marker val="1"/>
        <c:axId val="106275968"/>
        <c:axId val="106277504"/>
      </c:lineChart>
      <c:catAx>
        <c:axId val="106275968"/>
        <c:scaling>
          <c:orientation val="minMax"/>
        </c:scaling>
        <c:axPos val="b"/>
        <c:tickLblPos val="nextTo"/>
        <c:crossAx val="106277504"/>
        <c:crosses val="autoZero"/>
        <c:auto val="1"/>
        <c:lblAlgn val="ctr"/>
        <c:lblOffset val="100"/>
      </c:catAx>
      <c:valAx>
        <c:axId val="106277504"/>
        <c:scaling>
          <c:orientation val="minMax"/>
        </c:scaling>
        <c:axPos val="l"/>
        <c:majorGridlines/>
        <c:numFmt formatCode="0.00%" sourceLinked="1"/>
        <c:tickLblPos val="nextTo"/>
        <c:crossAx val="106275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wfc!$F$8:$F$57</c:f>
              <c:numCache>
                <c:formatCode>General</c:formatCode>
                <c:ptCount val="50"/>
                <c:pt idx="0">
                  <c:v>0.952916039323355</c:v>
                </c:pt>
                <c:pt idx="1">
                  <c:v>0.944612966079178</c:v>
                </c:pt>
                <c:pt idx="2">
                  <c:v>0.93793729519085989</c:v>
                </c:pt>
                <c:pt idx="3">
                  <c:v>0.93193694092640145</c:v>
                </c:pt>
                <c:pt idx="4">
                  <c:v>0.92538304844566455</c:v>
                </c:pt>
                <c:pt idx="5">
                  <c:v>0.92169648392525028</c:v>
                </c:pt>
                <c:pt idx="6">
                  <c:v>0.91947126029581072</c:v>
                </c:pt>
                <c:pt idx="7">
                  <c:v>0.91908378354441578</c:v>
                </c:pt>
                <c:pt idx="8">
                  <c:v>0.91982552475422896</c:v>
                </c:pt>
                <c:pt idx="9">
                  <c:v>0.92271499424320258</c:v>
                </c:pt>
                <c:pt idx="10">
                  <c:v>0.92672261092905839</c:v>
                </c:pt>
                <c:pt idx="11">
                  <c:v>0.92924674519528849</c:v>
                </c:pt>
                <c:pt idx="12">
                  <c:v>0.93169338411123914</c:v>
                </c:pt>
                <c:pt idx="13">
                  <c:v>0.93466034895049155</c:v>
                </c:pt>
                <c:pt idx="14">
                  <c:v>0.93432822602072441</c:v>
                </c:pt>
                <c:pt idx="15">
                  <c:v>0.92926888672393904</c:v>
                </c:pt>
                <c:pt idx="16">
                  <c:v>0.92383314144008488</c:v>
                </c:pt>
                <c:pt idx="17">
                  <c:v>0.91675892303604656</c:v>
                </c:pt>
                <c:pt idx="18">
                  <c:v>0.90939686475954307</c:v>
                </c:pt>
                <c:pt idx="19">
                  <c:v>0.90159197591001683</c:v>
                </c:pt>
                <c:pt idx="20">
                  <c:v>0.89845894960588069</c:v>
                </c:pt>
                <c:pt idx="21">
                  <c:v>0.89628907979806915</c:v>
                </c:pt>
                <c:pt idx="22">
                  <c:v>0.89301213355770082</c:v>
                </c:pt>
                <c:pt idx="23">
                  <c:v>0.89240324151979455</c:v>
                </c:pt>
                <c:pt idx="24">
                  <c:v>0.89386458241076983</c:v>
                </c:pt>
                <c:pt idx="25">
                  <c:v>0.89651049508458069</c:v>
                </c:pt>
                <c:pt idx="26">
                  <c:v>0.90017491807634398</c:v>
                </c:pt>
                <c:pt idx="27">
                  <c:v>0.90565494641750066</c:v>
                </c:pt>
                <c:pt idx="28">
                  <c:v>0.91147816845274998</c:v>
                </c:pt>
                <c:pt idx="29">
                  <c:v>0.91755601806748743</c:v>
                </c:pt>
                <c:pt idx="30">
                  <c:v>0.92278141882915565</c:v>
                </c:pt>
                <c:pt idx="31">
                  <c:v>0.92846072092817289</c:v>
                </c:pt>
                <c:pt idx="32">
                  <c:v>0.9330218758303076</c:v>
                </c:pt>
                <c:pt idx="33">
                  <c:v>0.93636524665662924</c:v>
                </c:pt>
                <c:pt idx="34">
                  <c:v>0.93789301213355769</c:v>
                </c:pt>
                <c:pt idx="35">
                  <c:v>0.93820299353467362</c:v>
                </c:pt>
                <c:pt idx="36">
                  <c:v>0.93902223009476582</c:v>
                </c:pt>
                <c:pt idx="37">
                  <c:v>0.93948720219643955</c:v>
                </c:pt>
                <c:pt idx="38">
                  <c:v>0.94045035869276405</c:v>
                </c:pt>
                <c:pt idx="39">
                  <c:v>0.94253166238597108</c:v>
                </c:pt>
                <c:pt idx="40">
                  <c:v>0.94405942786289976</c:v>
                </c:pt>
                <c:pt idx="41">
                  <c:v>0.94271986537950592</c:v>
                </c:pt>
                <c:pt idx="42">
                  <c:v>0.94138030289611208</c:v>
                </c:pt>
                <c:pt idx="43">
                  <c:v>0.9407603400938801</c:v>
                </c:pt>
                <c:pt idx="44">
                  <c:v>0.94111460455229834</c:v>
                </c:pt>
                <c:pt idx="45">
                  <c:v>0.94316269595252877</c:v>
                </c:pt>
                <c:pt idx="46">
                  <c:v>0.94807811531308128</c:v>
                </c:pt>
                <c:pt idx="47">
                  <c:v>0.95499734301656203</c:v>
                </c:pt>
                <c:pt idx="48">
                  <c:v>0.96342219466832002</c:v>
                </c:pt>
                <c:pt idx="49">
                  <c:v>0.97334159950402965</c:v>
                </c:pt>
              </c:numCache>
            </c:numRef>
          </c:val>
        </c:ser>
        <c:marker val="1"/>
        <c:axId val="106373120"/>
        <c:axId val="10637465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wfc!$G$8:$G$57</c:f>
              <c:numCache>
                <c:formatCode>General</c:formatCode>
                <c:ptCount val="50"/>
                <c:pt idx="0">
                  <c:v>0.10472023065159609</c:v>
                </c:pt>
                <c:pt idx="1">
                  <c:v>0.12129875122685103</c:v>
                </c:pt>
                <c:pt idx="2">
                  <c:v>0.12858088032546944</c:v>
                </c:pt>
                <c:pt idx="3">
                  <c:v>0.13196995638102935</c:v>
                </c:pt>
                <c:pt idx="4">
                  <c:v>0.1308586193465989</c:v>
                </c:pt>
                <c:pt idx="5">
                  <c:v>0.11835373276919015</c:v>
                </c:pt>
                <c:pt idx="6">
                  <c:v>0.11038967864344808</c:v>
                </c:pt>
                <c:pt idx="7">
                  <c:v>9.7035018697297359E-2</c:v>
                </c:pt>
                <c:pt idx="8">
                  <c:v>7.6415672715480706E-2</c:v>
                </c:pt>
                <c:pt idx="9">
                  <c:v>5.6927307783565743E-2</c:v>
                </c:pt>
                <c:pt idx="10">
                  <c:v>4.7477672416603701E-2</c:v>
                </c:pt>
                <c:pt idx="11">
                  <c:v>4.4668742761411702E-2</c:v>
                </c:pt>
                <c:pt idx="12">
                  <c:v>5.0044127041036342E-2</c:v>
                </c:pt>
                <c:pt idx="13">
                  <c:v>5.5967651346083017E-2</c:v>
                </c:pt>
                <c:pt idx="14">
                  <c:v>6.702147255448207E-2</c:v>
                </c:pt>
                <c:pt idx="15">
                  <c:v>7.9220920403374945E-2</c:v>
                </c:pt>
                <c:pt idx="16">
                  <c:v>8.3471741363806862E-2</c:v>
                </c:pt>
                <c:pt idx="17">
                  <c:v>8.2703938049151784E-2</c:v>
                </c:pt>
                <c:pt idx="18">
                  <c:v>8.1286113234070381E-2</c:v>
                </c:pt>
                <c:pt idx="19">
                  <c:v>7.3286638171530916E-2</c:v>
                </c:pt>
                <c:pt idx="20">
                  <c:v>6.9880304179865932E-2</c:v>
                </c:pt>
                <c:pt idx="21">
                  <c:v>7.20731728262997E-2</c:v>
                </c:pt>
                <c:pt idx="22">
                  <c:v>7.4316971925410744E-2</c:v>
                </c:pt>
                <c:pt idx="23">
                  <c:v>7.1950145751395425E-2</c:v>
                </c:pt>
                <c:pt idx="24">
                  <c:v>6.838937482972185E-2</c:v>
                </c:pt>
                <c:pt idx="25">
                  <c:v>6.4778763646805543E-2</c:v>
                </c:pt>
                <c:pt idx="26">
                  <c:v>5.8626299140507473E-2</c:v>
                </c:pt>
                <c:pt idx="27">
                  <c:v>5.0734177079794711E-2</c:v>
                </c:pt>
                <c:pt idx="28">
                  <c:v>4.4021230758249749E-2</c:v>
                </c:pt>
                <c:pt idx="29">
                  <c:v>3.8798946381402653E-2</c:v>
                </c:pt>
                <c:pt idx="30">
                  <c:v>3.4567172916600462E-2</c:v>
                </c:pt>
                <c:pt idx="31">
                  <c:v>3.3907812795206611E-2</c:v>
                </c:pt>
                <c:pt idx="32">
                  <c:v>3.219555401420314E-2</c:v>
                </c:pt>
                <c:pt idx="33">
                  <c:v>3.0157924514116585E-2</c:v>
                </c:pt>
                <c:pt idx="34">
                  <c:v>2.6872169809040634E-2</c:v>
                </c:pt>
                <c:pt idx="35">
                  <c:v>2.621980336854755E-2</c:v>
                </c:pt>
                <c:pt idx="36">
                  <c:v>2.85791010507697E-2</c:v>
                </c:pt>
                <c:pt idx="37">
                  <c:v>3.0526368079688466E-2</c:v>
                </c:pt>
                <c:pt idx="38">
                  <c:v>3.0652398323450125E-2</c:v>
                </c:pt>
                <c:pt idx="39">
                  <c:v>3.425862817097864E-2</c:v>
                </c:pt>
                <c:pt idx="40">
                  <c:v>3.4510565240603711E-2</c:v>
                </c:pt>
                <c:pt idx="41">
                  <c:v>3.6124850780047395E-2</c:v>
                </c:pt>
                <c:pt idx="42">
                  <c:v>4.055164509373229E-2</c:v>
                </c:pt>
                <c:pt idx="43">
                  <c:v>4.152755155448442E-2</c:v>
                </c:pt>
                <c:pt idx="44">
                  <c:v>4.2902488649924408E-2</c:v>
                </c:pt>
                <c:pt idx="45">
                  <c:v>4.6028643442915053E-2</c:v>
                </c:pt>
                <c:pt idx="46">
                  <c:v>4.5812929526425981E-2</c:v>
                </c:pt>
                <c:pt idx="47">
                  <c:v>5.1923658213466263E-2</c:v>
                </c:pt>
                <c:pt idx="48">
                  <c:v>6.2247112869679037E-2</c:v>
                </c:pt>
                <c:pt idx="49">
                  <c:v>7.7645120678535157E-2</c:v>
                </c:pt>
              </c:numCache>
            </c:numRef>
          </c:val>
        </c:ser>
        <c:marker val="1"/>
        <c:axId val="106386176"/>
        <c:axId val="106376192"/>
      </c:lineChart>
      <c:catAx>
        <c:axId val="106373120"/>
        <c:scaling>
          <c:orientation val="minMax"/>
        </c:scaling>
        <c:axPos val="b"/>
        <c:tickLblPos val="nextTo"/>
        <c:crossAx val="106374656"/>
        <c:crosses val="autoZero"/>
        <c:auto val="1"/>
        <c:lblAlgn val="ctr"/>
        <c:lblOffset val="100"/>
      </c:catAx>
      <c:valAx>
        <c:axId val="106374656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6373120"/>
        <c:crosses val="autoZero"/>
        <c:crossBetween val="between"/>
      </c:valAx>
      <c:valAx>
        <c:axId val="106376192"/>
        <c:scaling>
          <c:orientation val="minMax"/>
        </c:scaling>
        <c:axPos val="r"/>
        <c:numFmt formatCode="General" sourceLinked="1"/>
        <c:tickLblPos val="nextTo"/>
        <c:crossAx val="106386176"/>
        <c:crosses val="max"/>
        <c:crossBetween val="between"/>
      </c:valAx>
      <c:catAx>
        <c:axId val="106386176"/>
        <c:scaling>
          <c:orientation val="minMax"/>
        </c:scaling>
        <c:delete val="1"/>
        <c:axPos val="b"/>
        <c:tickLblPos val="none"/>
        <c:crossAx val="10637619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rost!$O$8:$O$57</c:f>
              <c:numCache>
                <c:formatCode>General</c:formatCode>
                <c:ptCount val="50"/>
                <c:pt idx="0">
                  <c:v>0.75</c:v>
                </c:pt>
                <c:pt idx="1">
                  <c:v>0.7857142857142857</c:v>
                </c:pt>
                <c:pt idx="2">
                  <c:v>0.75</c:v>
                </c:pt>
                <c:pt idx="3">
                  <c:v>0.7857142857142857</c:v>
                </c:pt>
                <c:pt idx="4">
                  <c:v>0.8214285714285714</c:v>
                </c:pt>
                <c:pt idx="5">
                  <c:v>0.8571428571428571</c:v>
                </c:pt>
                <c:pt idx="6">
                  <c:v>0.8928571428571429</c:v>
                </c:pt>
                <c:pt idx="7">
                  <c:v>0.8571428571428571</c:v>
                </c:pt>
                <c:pt idx="8">
                  <c:v>0.8214285714285714</c:v>
                </c:pt>
                <c:pt idx="9">
                  <c:v>0.7857142857142857</c:v>
                </c:pt>
                <c:pt idx="10">
                  <c:v>0.75</c:v>
                </c:pt>
                <c:pt idx="11">
                  <c:v>0.7142857142857143</c:v>
                </c:pt>
                <c:pt idx="12">
                  <c:v>0.6785714285714286</c:v>
                </c:pt>
                <c:pt idx="13">
                  <c:v>0.6428571428571429</c:v>
                </c:pt>
                <c:pt idx="14">
                  <c:v>0.6785714285714286</c:v>
                </c:pt>
                <c:pt idx="15">
                  <c:v>0.7142857142857143</c:v>
                </c:pt>
                <c:pt idx="16">
                  <c:v>0.75</c:v>
                </c:pt>
                <c:pt idx="17">
                  <c:v>0.7857142857142857</c:v>
                </c:pt>
                <c:pt idx="18">
                  <c:v>0.75</c:v>
                </c:pt>
                <c:pt idx="19">
                  <c:v>0.7142857142857143</c:v>
                </c:pt>
                <c:pt idx="20">
                  <c:v>0.75</c:v>
                </c:pt>
                <c:pt idx="21">
                  <c:v>0.7857142857142857</c:v>
                </c:pt>
                <c:pt idx="22">
                  <c:v>0.75</c:v>
                </c:pt>
                <c:pt idx="23">
                  <c:v>0.7142857142857143</c:v>
                </c:pt>
                <c:pt idx="24">
                  <c:v>0.6785714285714286</c:v>
                </c:pt>
                <c:pt idx="25">
                  <c:v>0.6428571428571429</c:v>
                </c:pt>
                <c:pt idx="26">
                  <c:v>0.6071428571428571</c:v>
                </c:pt>
                <c:pt idx="27">
                  <c:v>0.6428571428571429</c:v>
                </c:pt>
                <c:pt idx="28">
                  <c:v>0.6785714285714286</c:v>
                </c:pt>
                <c:pt idx="29">
                  <c:v>0.7142857142857143</c:v>
                </c:pt>
                <c:pt idx="30">
                  <c:v>0.75</c:v>
                </c:pt>
                <c:pt idx="31">
                  <c:v>0.7857142857142857</c:v>
                </c:pt>
                <c:pt idx="32">
                  <c:v>0.8214285714285714</c:v>
                </c:pt>
                <c:pt idx="33">
                  <c:v>0.7857142857142857</c:v>
                </c:pt>
                <c:pt idx="34">
                  <c:v>0.75</c:v>
                </c:pt>
                <c:pt idx="35">
                  <c:v>0.7142857142857143</c:v>
                </c:pt>
                <c:pt idx="36">
                  <c:v>0.6785714285714286</c:v>
                </c:pt>
                <c:pt idx="37">
                  <c:v>0.7142857142857143</c:v>
                </c:pt>
                <c:pt idx="38">
                  <c:v>0.75</c:v>
                </c:pt>
                <c:pt idx="39">
                  <c:v>0.7857142857142857</c:v>
                </c:pt>
                <c:pt idx="40">
                  <c:v>0.75</c:v>
                </c:pt>
                <c:pt idx="41">
                  <c:v>0.7142857142857143</c:v>
                </c:pt>
                <c:pt idx="42">
                  <c:v>0.6785714285714286</c:v>
                </c:pt>
                <c:pt idx="43">
                  <c:v>0.6428571428571429</c:v>
                </c:pt>
                <c:pt idx="44">
                  <c:v>0.6071428571428571</c:v>
                </c:pt>
                <c:pt idx="45">
                  <c:v>0.5714285714285714</c:v>
                </c:pt>
                <c:pt idx="46">
                  <c:v>0.5357142857142857</c:v>
                </c:pt>
                <c:pt idx="47">
                  <c:v>0.5</c:v>
                </c:pt>
                <c:pt idx="48">
                  <c:v>0.4642857142857143</c:v>
                </c:pt>
                <c:pt idx="49">
                  <c:v>0.42857142857142855</c:v>
                </c:pt>
              </c:numCache>
            </c:numRef>
          </c:xVal>
          <c:yVal>
            <c:numRef>
              <c:f>rost!$N$8:$N$57</c:f>
              <c:numCache>
                <c:formatCode>General</c:formatCode>
                <c:ptCount val="50"/>
                <c:pt idx="0">
                  <c:v>0.8035714285714286</c:v>
                </c:pt>
                <c:pt idx="1">
                  <c:v>0.7946428571428571</c:v>
                </c:pt>
                <c:pt idx="2">
                  <c:v>0.7857142857142857</c:v>
                </c:pt>
                <c:pt idx="3">
                  <c:v>0.7767857142857143</c:v>
                </c:pt>
                <c:pt idx="4">
                  <c:v>0.7678571428571429</c:v>
                </c:pt>
                <c:pt idx="5">
                  <c:v>0.7589285714285714</c:v>
                </c:pt>
                <c:pt idx="6">
                  <c:v>0.75</c:v>
                </c:pt>
                <c:pt idx="7">
                  <c:v>0.7589285714285714</c:v>
                </c:pt>
                <c:pt idx="8">
                  <c:v>0.7678571428571429</c:v>
                </c:pt>
                <c:pt idx="9">
                  <c:v>0.7767857142857143</c:v>
                </c:pt>
                <c:pt idx="10">
                  <c:v>0.7857142857142857</c:v>
                </c:pt>
                <c:pt idx="11">
                  <c:v>0.7946428571428571</c:v>
                </c:pt>
                <c:pt idx="12">
                  <c:v>0.8035714285714286</c:v>
                </c:pt>
                <c:pt idx="13">
                  <c:v>0.8125</c:v>
                </c:pt>
                <c:pt idx="14">
                  <c:v>0.8214285714285714</c:v>
                </c:pt>
                <c:pt idx="15">
                  <c:v>0.8303571428571429</c:v>
                </c:pt>
                <c:pt idx="16">
                  <c:v>0.8392857142857143</c:v>
                </c:pt>
                <c:pt idx="17">
                  <c:v>0.8482142857142857</c:v>
                </c:pt>
                <c:pt idx="18">
                  <c:v>0.8571428571428571</c:v>
                </c:pt>
                <c:pt idx="19">
                  <c:v>0.8482142857142857</c:v>
                </c:pt>
                <c:pt idx="20">
                  <c:v>0.8571428571428571</c:v>
                </c:pt>
                <c:pt idx="21">
                  <c:v>0.8660714285714286</c:v>
                </c:pt>
                <c:pt idx="22">
                  <c:v>0.875</c:v>
                </c:pt>
                <c:pt idx="23">
                  <c:v>0.8839285714285714</c:v>
                </c:pt>
                <c:pt idx="24">
                  <c:v>0.875</c:v>
                </c:pt>
                <c:pt idx="25">
                  <c:v>0.8660714285714286</c:v>
                </c:pt>
                <c:pt idx="26">
                  <c:v>0.875</c:v>
                </c:pt>
                <c:pt idx="27">
                  <c:v>0.8839285714285714</c:v>
                </c:pt>
                <c:pt idx="28">
                  <c:v>0.8928571428571429</c:v>
                </c:pt>
                <c:pt idx="29">
                  <c:v>0.9017857142857143</c:v>
                </c:pt>
                <c:pt idx="30">
                  <c:v>0.9107142857142857</c:v>
                </c:pt>
                <c:pt idx="31">
                  <c:v>0.9196428571428571</c:v>
                </c:pt>
                <c:pt idx="32">
                  <c:v>0.9285714285714286</c:v>
                </c:pt>
                <c:pt idx="33">
                  <c:v>0.9375</c:v>
                </c:pt>
                <c:pt idx="34">
                  <c:v>0.9464285714285714</c:v>
                </c:pt>
                <c:pt idx="35">
                  <c:v>0.9553571428571429</c:v>
                </c:pt>
                <c:pt idx="36">
                  <c:v>0.9642857142857143</c:v>
                </c:pt>
                <c:pt idx="37">
                  <c:v>0.9732142857142857</c:v>
                </c:pt>
                <c:pt idx="38">
                  <c:v>0.9821428571428571</c:v>
                </c:pt>
                <c:pt idx="39">
                  <c:v>0.9910714285714286</c:v>
                </c:pt>
                <c:pt idx="40">
                  <c:v>1</c:v>
                </c:pt>
                <c:pt idx="41">
                  <c:v>0.9910714285714286</c:v>
                </c:pt>
                <c:pt idx="42">
                  <c:v>0.9821428571428571</c:v>
                </c:pt>
                <c:pt idx="43">
                  <c:v>0.9732142857142857</c:v>
                </c:pt>
                <c:pt idx="44">
                  <c:v>0.9642857142857143</c:v>
                </c:pt>
                <c:pt idx="45">
                  <c:v>0.9553571428571429</c:v>
                </c:pt>
                <c:pt idx="46">
                  <c:v>0.9464285714285714</c:v>
                </c:pt>
                <c:pt idx="47">
                  <c:v>0.9553571428571429</c:v>
                </c:pt>
                <c:pt idx="48">
                  <c:v>0.9642857142857143</c:v>
                </c:pt>
                <c:pt idx="49">
                  <c:v>0.9732142857142857</c:v>
                </c:pt>
              </c:numCache>
            </c:numRef>
          </c:yVal>
        </c:ser>
        <c:axId val="106615168"/>
        <c:axId val="106616704"/>
      </c:scatterChart>
      <c:valAx>
        <c:axId val="106615168"/>
        <c:scaling>
          <c:orientation val="minMax"/>
          <c:min val="0.4"/>
        </c:scaling>
        <c:axPos val="b"/>
        <c:numFmt formatCode="General" sourceLinked="1"/>
        <c:tickLblPos val="nextTo"/>
        <c:crossAx val="106616704"/>
        <c:crosses val="autoZero"/>
        <c:crossBetween val="midCat"/>
      </c:valAx>
      <c:valAx>
        <c:axId val="106616704"/>
        <c:scaling>
          <c:orientation val="minMax"/>
        </c:scaling>
        <c:axPos val="l"/>
        <c:majorGridlines/>
        <c:numFmt formatCode="General" sourceLinked="1"/>
        <c:tickLblPos val="nextTo"/>
        <c:crossAx val="10661516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rost!$F$8:$F$57</c:f>
              <c:numCache>
                <c:formatCode>General</c:formatCode>
                <c:ptCount val="50"/>
                <c:pt idx="0">
                  <c:v>0.72294082956555938</c:v>
                </c:pt>
                <c:pt idx="1">
                  <c:v>0.71179477098486332</c:v>
                </c:pt>
                <c:pt idx="2">
                  <c:v>0.69903676036956952</c:v>
                </c:pt>
                <c:pt idx="3">
                  <c:v>0.68057794377825809</c:v>
                </c:pt>
                <c:pt idx="4">
                  <c:v>0.66072341262040513</c:v>
                </c:pt>
                <c:pt idx="5">
                  <c:v>0.6478081383919797</c:v>
                </c:pt>
                <c:pt idx="6">
                  <c:v>0.64027914291330845</c:v>
                </c:pt>
                <c:pt idx="7">
                  <c:v>0.64314920385295848</c:v>
                </c:pt>
                <c:pt idx="8">
                  <c:v>0.64489876154904668</c:v>
                </c:pt>
                <c:pt idx="9">
                  <c:v>0.6465893453902104</c:v>
                </c:pt>
                <c:pt idx="10">
                  <c:v>0.65128759583251428</c:v>
                </c:pt>
                <c:pt idx="11">
                  <c:v>0.65749950855120898</c:v>
                </c:pt>
                <c:pt idx="12">
                  <c:v>0.66154904658934544</c:v>
                </c:pt>
                <c:pt idx="13">
                  <c:v>0.66683703558089269</c:v>
                </c:pt>
                <c:pt idx="14">
                  <c:v>0.67214468252408122</c:v>
                </c:pt>
                <c:pt idx="15">
                  <c:v>0.67609593080401043</c:v>
                </c:pt>
                <c:pt idx="16">
                  <c:v>0.67994888932573228</c:v>
                </c:pt>
                <c:pt idx="17">
                  <c:v>0.68047965402005128</c:v>
                </c:pt>
                <c:pt idx="18">
                  <c:v>0.68254373894240228</c:v>
                </c:pt>
                <c:pt idx="19">
                  <c:v>0.68244544918419492</c:v>
                </c:pt>
                <c:pt idx="20">
                  <c:v>0.68967957538824443</c:v>
                </c:pt>
                <c:pt idx="21">
                  <c:v>0.69970513072537843</c:v>
                </c:pt>
                <c:pt idx="22">
                  <c:v>0.7071948103007667</c:v>
                </c:pt>
                <c:pt idx="23">
                  <c:v>0.70874778848044051</c:v>
                </c:pt>
                <c:pt idx="24">
                  <c:v>0.7044426970709653</c:v>
                </c:pt>
                <c:pt idx="25">
                  <c:v>0.70163160998623941</c:v>
                </c:pt>
                <c:pt idx="26">
                  <c:v>0.70428543345783368</c:v>
                </c:pt>
                <c:pt idx="27">
                  <c:v>0.72062119127186963</c:v>
                </c:pt>
                <c:pt idx="28">
                  <c:v>0.74277570277177118</c:v>
                </c:pt>
                <c:pt idx="29">
                  <c:v>0.76367210536662078</c:v>
                </c:pt>
                <c:pt idx="30">
                  <c:v>0.79394535089443674</c:v>
                </c:pt>
                <c:pt idx="31">
                  <c:v>0.82044426970709661</c:v>
                </c:pt>
                <c:pt idx="32">
                  <c:v>0.84694318851975614</c:v>
                </c:pt>
                <c:pt idx="33">
                  <c:v>0.87002162374680547</c:v>
                </c:pt>
                <c:pt idx="34">
                  <c:v>0.87599764104580324</c:v>
                </c:pt>
                <c:pt idx="35">
                  <c:v>0.88397876941222742</c:v>
                </c:pt>
                <c:pt idx="36">
                  <c:v>0.89009239237271509</c:v>
                </c:pt>
                <c:pt idx="37">
                  <c:v>0.8957145665421663</c:v>
                </c:pt>
                <c:pt idx="38">
                  <c:v>0.90469825044230379</c:v>
                </c:pt>
                <c:pt idx="39">
                  <c:v>0.91362296048751723</c:v>
                </c:pt>
                <c:pt idx="40">
                  <c:v>0.91777078828386094</c:v>
                </c:pt>
                <c:pt idx="41">
                  <c:v>0.91421269903676061</c:v>
                </c:pt>
                <c:pt idx="42">
                  <c:v>0.90542559465303718</c:v>
                </c:pt>
                <c:pt idx="43">
                  <c:v>0.89819146844898801</c:v>
                </c:pt>
                <c:pt idx="44">
                  <c:v>0.89380774523294659</c:v>
                </c:pt>
                <c:pt idx="45">
                  <c:v>0.89133084332612533</c:v>
                </c:pt>
                <c:pt idx="46">
                  <c:v>0.89103597405150392</c:v>
                </c:pt>
                <c:pt idx="47">
                  <c:v>0.8917240023589541</c:v>
                </c:pt>
                <c:pt idx="48">
                  <c:v>0.89479064281501874</c:v>
                </c:pt>
                <c:pt idx="49">
                  <c:v>0.89730686062512288</c:v>
                </c:pt>
              </c:numCache>
            </c:numRef>
          </c:val>
        </c:ser>
        <c:marker val="1"/>
        <c:axId val="106510976"/>
        <c:axId val="1065209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rost!$G$8:$G$57</c:f>
              <c:numCache>
                <c:formatCode>General</c:formatCode>
                <c:ptCount val="50"/>
                <c:pt idx="0">
                  <c:v>0.11315690060443251</c:v>
                </c:pt>
                <c:pt idx="1">
                  <c:v>0.11000881464069845</c:v>
                </c:pt>
                <c:pt idx="2">
                  <c:v>0.12892461383478845</c:v>
                </c:pt>
                <c:pt idx="3">
                  <c:v>0.2280851242444594</c:v>
                </c:pt>
                <c:pt idx="4">
                  <c:v>0.33091000671591669</c:v>
                </c:pt>
                <c:pt idx="5">
                  <c:v>0.36259654130288788</c:v>
                </c:pt>
                <c:pt idx="6">
                  <c:v>0.32766223136333106</c:v>
                </c:pt>
                <c:pt idx="7">
                  <c:v>0.2201194173942243</c:v>
                </c:pt>
                <c:pt idx="8">
                  <c:v>0.15328345366017454</c:v>
                </c:pt>
                <c:pt idx="9">
                  <c:v>0.12784482034922767</c:v>
                </c:pt>
                <c:pt idx="10">
                  <c:v>0.10244711215580926</c:v>
                </c:pt>
                <c:pt idx="11">
                  <c:v>8.8907194425789107E-2</c:v>
                </c:pt>
                <c:pt idx="12">
                  <c:v>8.2307756883814642E-2</c:v>
                </c:pt>
                <c:pt idx="13">
                  <c:v>8.7052971793149775E-2</c:v>
                </c:pt>
                <c:pt idx="14">
                  <c:v>0.10519853928811282</c:v>
                </c:pt>
                <c:pt idx="15">
                  <c:v>0.11451372565480189</c:v>
                </c:pt>
                <c:pt idx="16">
                  <c:v>0.12546486736064472</c:v>
                </c:pt>
                <c:pt idx="17">
                  <c:v>0.12274701981195432</c:v>
                </c:pt>
                <c:pt idx="18">
                  <c:v>0.12066508562793823</c:v>
                </c:pt>
                <c:pt idx="19">
                  <c:v>0.1252948707186031</c:v>
                </c:pt>
                <c:pt idx="20">
                  <c:v>0.13219442578912019</c:v>
                </c:pt>
                <c:pt idx="21">
                  <c:v>0.12844505540631296</c:v>
                </c:pt>
                <c:pt idx="22">
                  <c:v>0.11045689220953658</c:v>
                </c:pt>
                <c:pt idx="23">
                  <c:v>9.6137298522498318E-2</c:v>
                </c:pt>
                <c:pt idx="24">
                  <c:v>7.4641118200134318E-2</c:v>
                </c:pt>
                <c:pt idx="25">
                  <c:v>7.4202484889187376E-2</c:v>
                </c:pt>
                <c:pt idx="26">
                  <c:v>7.9516453995970446E-2</c:v>
                </c:pt>
                <c:pt idx="27">
                  <c:v>0.12070915883143049</c:v>
                </c:pt>
                <c:pt idx="28">
                  <c:v>0.17014355271994627</c:v>
                </c:pt>
                <c:pt idx="29">
                  <c:v>0.20379134486232373</c:v>
                </c:pt>
                <c:pt idx="30">
                  <c:v>0.28989254533243786</c:v>
                </c:pt>
                <c:pt idx="31">
                  <c:v>0.30855125083948953</c:v>
                </c:pt>
                <c:pt idx="32">
                  <c:v>0.29640593519140362</c:v>
                </c:pt>
                <c:pt idx="33">
                  <c:v>0.23603823875083957</c:v>
                </c:pt>
                <c:pt idx="34">
                  <c:v>0.12993095198119542</c:v>
                </c:pt>
                <c:pt idx="35">
                  <c:v>0.11684435862995297</c:v>
                </c:pt>
                <c:pt idx="36">
                  <c:v>0.12342071020819341</c:v>
                </c:pt>
                <c:pt idx="37">
                  <c:v>0.14746159335124245</c:v>
                </c:pt>
                <c:pt idx="38">
                  <c:v>0.16194383814640698</c:v>
                </c:pt>
                <c:pt idx="39">
                  <c:v>0.15670752182672931</c:v>
                </c:pt>
                <c:pt idx="40">
                  <c:v>0.14564409838817999</c:v>
                </c:pt>
                <c:pt idx="41">
                  <c:v>0.1298354600402955</c:v>
                </c:pt>
                <c:pt idx="42">
                  <c:v>0.1170479348556078</c:v>
                </c:pt>
                <c:pt idx="43">
                  <c:v>9.4308260577568831E-2</c:v>
                </c:pt>
                <c:pt idx="44">
                  <c:v>7.8027409335124226E-2</c:v>
                </c:pt>
                <c:pt idx="45">
                  <c:v>6.4124412357286775E-2</c:v>
                </c:pt>
                <c:pt idx="46">
                  <c:v>6.0270105775688386E-2</c:v>
                </c:pt>
                <c:pt idx="47">
                  <c:v>5.5805070517125598E-2</c:v>
                </c:pt>
                <c:pt idx="48">
                  <c:v>4.6525562458025513E-2</c:v>
                </c:pt>
                <c:pt idx="49">
                  <c:v>6.5054147078576235E-2</c:v>
                </c:pt>
              </c:numCache>
            </c:numRef>
          </c:val>
        </c:ser>
        <c:marker val="1"/>
        <c:axId val="106524032"/>
        <c:axId val="106522496"/>
      </c:lineChart>
      <c:catAx>
        <c:axId val="106510976"/>
        <c:scaling>
          <c:orientation val="minMax"/>
        </c:scaling>
        <c:axPos val="b"/>
        <c:tickLblPos val="nextTo"/>
        <c:crossAx val="106520960"/>
        <c:crosses val="autoZero"/>
        <c:auto val="1"/>
        <c:lblAlgn val="ctr"/>
        <c:lblOffset val="100"/>
      </c:catAx>
      <c:valAx>
        <c:axId val="106520960"/>
        <c:scaling>
          <c:orientation val="minMax"/>
        </c:scaling>
        <c:axPos val="l"/>
        <c:majorGridlines/>
        <c:numFmt formatCode="General" sourceLinked="1"/>
        <c:tickLblPos val="nextTo"/>
        <c:crossAx val="106510976"/>
        <c:crosses val="autoZero"/>
        <c:crossBetween val="between"/>
      </c:valAx>
      <c:valAx>
        <c:axId val="106522496"/>
        <c:scaling>
          <c:orientation val="minMax"/>
        </c:scaling>
        <c:axPos val="r"/>
        <c:numFmt formatCode="General" sourceLinked="1"/>
        <c:tickLblPos val="nextTo"/>
        <c:crossAx val="106524032"/>
        <c:crosses val="max"/>
        <c:crossBetween val="between"/>
      </c:valAx>
      <c:catAx>
        <c:axId val="106524032"/>
        <c:scaling>
          <c:orientation val="minMax"/>
        </c:scaling>
        <c:delete val="1"/>
        <c:axPos val="b"/>
        <c:tickLblPos val="none"/>
        <c:crossAx val="10652249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rost!$B$8:$B$57</c:f>
              <c:numCache>
                <c:formatCode>General</c:formatCode>
                <c:ptCount val="50"/>
                <c:pt idx="0">
                  <c:v>65.63</c:v>
                </c:pt>
                <c:pt idx="1">
                  <c:v>64.89</c:v>
                </c:pt>
                <c:pt idx="2">
                  <c:v>65.099999999999994</c:v>
                </c:pt>
                <c:pt idx="3">
                  <c:v>61.99</c:v>
                </c:pt>
                <c:pt idx="4">
                  <c:v>62.03</c:v>
                </c:pt>
                <c:pt idx="5">
                  <c:v>63.14</c:v>
                </c:pt>
                <c:pt idx="6">
                  <c:v>62.61</c:v>
                </c:pt>
                <c:pt idx="7">
                  <c:v>62.43</c:v>
                </c:pt>
                <c:pt idx="8">
                  <c:v>62.83</c:v>
                </c:pt>
                <c:pt idx="9">
                  <c:v>63.46</c:v>
                </c:pt>
                <c:pt idx="10">
                  <c:v>63.29</c:v>
                </c:pt>
                <c:pt idx="11">
                  <c:v>63.78</c:v>
                </c:pt>
                <c:pt idx="12">
                  <c:v>63.7</c:v>
                </c:pt>
                <c:pt idx="13">
                  <c:v>64.599999999999994</c:v>
                </c:pt>
                <c:pt idx="14">
                  <c:v>64.23</c:v>
                </c:pt>
                <c:pt idx="15">
                  <c:v>64.52</c:v>
                </c:pt>
                <c:pt idx="16">
                  <c:v>64.72</c:v>
                </c:pt>
                <c:pt idx="17">
                  <c:v>64.489999999999995</c:v>
                </c:pt>
                <c:pt idx="18">
                  <c:v>64.77</c:v>
                </c:pt>
                <c:pt idx="19">
                  <c:v>64.47</c:v>
                </c:pt>
                <c:pt idx="20">
                  <c:v>66.569999999999993</c:v>
                </c:pt>
                <c:pt idx="21">
                  <c:v>66.14</c:v>
                </c:pt>
                <c:pt idx="22">
                  <c:v>65.84</c:v>
                </c:pt>
                <c:pt idx="23">
                  <c:v>65.23</c:v>
                </c:pt>
                <c:pt idx="24">
                  <c:v>65.930000000000007</c:v>
                </c:pt>
                <c:pt idx="25">
                  <c:v>65.38</c:v>
                </c:pt>
                <c:pt idx="26">
                  <c:v>66.44</c:v>
                </c:pt>
                <c:pt idx="27">
                  <c:v>69.13</c:v>
                </c:pt>
                <c:pt idx="28">
                  <c:v>69.69</c:v>
                </c:pt>
                <c:pt idx="29">
                  <c:v>69.069999999999993</c:v>
                </c:pt>
                <c:pt idx="30">
                  <c:v>74.17</c:v>
                </c:pt>
                <c:pt idx="31">
                  <c:v>73.63</c:v>
                </c:pt>
                <c:pt idx="32">
                  <c:v>74.150000000000006</c:v>
                </c:pt>
                <c:pt idx="33">
                  <c:v>74.95</c:v>
                </c:pt>
                <c:pt idx="34">
                  <c:v>75.03</c:v>
                </c:pt>
                <c:pt idx="35">
                  <c:v>75.22</c:v>
                </c:pt>
                <c:pt idx="36">
                  <c:v>75.569999999999993</c:v>
                </c:pt>
                <c:pt idx="37">
                  <c:v>76.11</c:v>
                </c:pt>
                <c:pt idx="38">
                  <c:v>76.87</c:v>
                </c:pt>
                <c:pt idx="39">
                  <c:v>76.84</c:v>
                </c:pt>
                <c:pt idx="40">
                  <c:v>76.260000000000005</c:v>
                </c:pt>
                <c:pt idx="41">
                  <c:v>75.510000000000005</c:v>
                </c:pt>
                <c:pt idx="42">
                  <c:v>75.3</c:v>
                </c:pt>
                <c:pt idx="43">
                  <c:v>75.48</c:v>
                </c:pt>
                <c:pt idx="44">
                  <c:v>75.16</c:v>
                </c:pt>
                <c:pt idx="45">
                  <c:v>74.95</c:v>
                </c:pt>
                <c:pt idx="46">
                  <c:v>75.489999999999995</c:v>
                </c:pt>
                <c:pt idx="47">
                  <c:v>75.489999999999995</c:v>
                </c:pt>
                <c:pt idx="48">
                  <c:v>75.67</c:v>
                </c:pt>
                <c:pt idx="49">
                  <c:v>75.5</c:v>
                </c:pt>
              </c:numCache>
            </c:numRef>
          </c:val>
        </c:ser>
        <c:marker val="1"/>
        <c:axId val="106545536"/>
        <c:axId val="10654707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rost!$K$8:$K$57</c:f>
              <c:numCache>
                <c:formatCode>General</c:formatCode>
                <c:ptCount val="50"/>
                <c:pt idx="0">
                  <c:v>75.720000000000127</c:v>
                </c:pt>
                <c:pt idx="1">
                  <c:v>74.980000000000132</c:v>
                </c:pt>
                <c:pt idx="2">
                  <c:v>75.190000000000126</c:v>
                </c:pt>
                <c:pt idx="3">
                  <c:v>72.080000000000126</c:v>
                </c:pt>
                <c:pt idx="4">
                  <c:v>72.120000000000118</c:v>
                </c:pt>
                <c:pt idx="5">
                  <c:v>73.230000000000118</c:v>
                </c:pt>
                <c:pt idx="6">
                  <c:v>72.700000000000117</c:v>
                </c:pt>
                <c:pt idx="7">
                  <c:v>72.520000000000124</c:v>
                </c:pt>
                <c:pt idx="8">
                  <c:v>72.92000000000013</c:v>
                </c:pt>
                <c:pt idx="9">
                  <c:v>73.550000000000125</c:v>
                </c:pt>
                <c:pt idx="10">
                  <c:v>73.380000000000123</c:v>
                </c:pt>
                <c:pt idx="11">
                  <c:v>73.870000000000118</c:v>
                </c:pt>
                <c:pt idx="12">
                  <c:v>73.79000000000012</c:v>
                </c:pt>
                <c:pt idx="13">
                  <c:v>74.690000000000111</c:v>
                </c:pt>
                <c:pt idx="14">
                  <c:v>74.320000000000121</c:v>
                </c:pt>
                <c:pt idx="15">
                  <c:v>74.030000000000129</c:v>
                </c:pt>
                <c:pt idx="16">
                  <c:v>73.830000000000126</c:v>
                </c:pt>
                <c:pt idx="17">
                  <c:v>74.06000000000013</c:v>
                </c:pt>
                <c:pt idx="18">
                  <c:v>73.780000000000129</c:v>
                </c:pt>
                <c:pt idx="19">
                  <c:v>73.480000000000132</c:v>
                </c:pt>
                <c:pt idx="20">
                  <c:v>75.580000000000126</c:v>
                </c:pt>
                <c:pt idx="21">
                  <c:v>76.010000000000119</c:v>
                </c:pt>
                <c:pt idx="22">
                  <c:v>76.310000000000116</c:v>
                </c:pt>
                <c:pt idx="23">
                  <c:v>75.700000000000117</c:v>
                </c:pt>
                <c:pt idx="24">
                  <c:v>76.400000000000119</c:v>
                </c:pt>
                <c:pt idx="25">
                  <c:v>75.850000000000108</c:v>
                </c:pt>
                <c:pt idx="26">
                  <c:v>76.91000000000011</c:v>
                </c:pt>
                <c:pt idx="27">
                  <c:v>79.600000000000108</c:v>
                </c:pt>
                <c:pt idx="28">
                  <c:v>79.040000000000106</c:v>
                </c:pt>
                <c:pt idx="29">
                  <c:v>79.66000000000011</c:v>
                </c:pt>
                <c:pt idx="30">
                  <c:v>74.560000000000102</c:v>
                </c:pt>
                <c:pt idx="31">
                  <c:v>75.100000000000108</c:v>
                </c:pt>
                <c:pt idx="32">
                  <c:v>74.580000000000098</c:v>
                </c:pt>
                <c:pt idx="33">
                  <c:v>73.780000000000101</c:v>
                </c:pt>
                <c:pt idx="34">
                  <c:v>73.860000000000099</c:v>
                </c:pt>
                <c:pt idx="35">
                  <c:v>74.050000000000097</c:v>
                </c:pt>
                <c:pt idx="36">
                  <c:v>74.400000000000091</c:v>
                </c:pt>
                <c:pt idx="37">
                  <c:v>74.940000000000097</c:v>
                </c:pt>
                <c:pt idx="38">
                  <c:v>74.180000000000092</c:v>
                </c:pt>
                <c:pt idx="39">
                  <c:v>74.210000000000093</c:v>
                </c:pt>
                <c:pt idx="40">
                  <c:v>74.790000000000092</c:v>
                </c:pt>
                <c:pt idx="41">
                  <c:v>74.040000000000092</c:v>
                </c:pt>
                <c:pt idx="42">
                  <c:v>73.830000000000084</c:v>
                </c:pt>
                <c:pt idx="43">
                  <c:v>74.01000000000009</c:v>
                </c:pt>
                <c:pt idx="44">
                  <c:v>73.690000000000083</c:v>
                </c:pt>
                <c:pt idx="45">
                  <c:v>73.480000000000089</c:v>
                </c:pt>
                <c:pt idx="46">
                  <c:v>74.020000000000081</c:v>
                </c:pt>
                <c:pt idx="47">
                  <c:v>74.020000000000081</c:v>
                </c:pt>
                <c:pt idx="48">
                  <c:v>74.200000000000088</c:v>
                </c:pt>
                <c:pt idx="49">
                  <c:v>74.030000000000086</c:v>
                </c:pt>
              </c:numCache>
            </c:numRef>
          </c:val>
        </c:ser>
        <c:marker val="1"/>
        <c:axId val="106632320"/>
        <c:axId val="106548608"/>
      </c:lineChart>
      <c:catAx>
        <c:axId val="106545536"/>
        <c:scaling>
          <c:orientation val="minMax"/>
        </c:scaling>
        <c:axPos val="b"/>
        <c:tickLblPos val="nextTo"/>
        <c:crossAx val="106547072"/>
        <c:crosses val="autoZero"/>
        <c:auto val="1"/>
        <c:lblAlgn val="ctr"/>
        <c:lblOffset val="100"/>
      </c:catAx>
      <c:valAx>
        <c:axId val="106547072"/>
        <c:scaling>
          <c:orientation val="minMax"/>
        </c:scaling>
        <c:axPos val="l"/>
        <c:majorGridlines/>
        <c:numFmt formatCode="General" sourceLinked="1"/>
        <c:tickLblPos val="nextTo"/>
        <c:crossAx val="106545536"/>
        <c:crosses val="autoZero"/>
        <c:crossBetween val="between"/>
      </c:valAx>
      <c:valAx>
        <c:axId val="106548608"/>
        <c:scaling>
          <c:orientation val="minMax"/>
        </c:scaling>
        <c:axPos val="r"/>
        <c:numFmt formatCode="General" sourceLinked="1"/>
        <c:tickLblPos val="nextTo"/>
        <c:crossAx val="106632320"/>
        <c:crosses val="max"/>
        <c:crossBetween val="between"/>
      </c:valAx>
      <c:catAx>
        <c:axId val="106632320"/>
        <c:scaling>
          <c:orientation val="minMax"/>
        </c:scaling>
        <c:delete val="1"/>
        <c:axPos val="b"/>
        <c:tickLblPos val="none"/>
        <c:crossAx val="1065486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rost!$T$9:$T$57</c:f>
              <c:numCache>
                <c:formatCode>0.00%</c:formatCode>
                <c:ptCount val="49"/>
                <c:pt idx="0">
                  <c:v>2.399097957404399E-3</c:v>
                </c:pt>
                <c:pt idx="1">
                  <c:v>2.399097957404399E-3</c:v>
                </c:pt>
                <c:pt idx="2">
                  <c:v>1.0021373043663168E-3</c:v>
                </c:pt>
                <c:pt idx="3">
                  <c:v>2.399097957404399E-3</c:v>
                </c:pt>
                <c:pt idx="4">
                  <c:v>2.399097957404399E-3</c:v>
                </c:pt>
                <c:pt idx="5">
                  <c:v>2.399097957404399E-3</c:v>
                </c:pt>
                <c:pt idx="6">
                  <c:v>2.399097957404399E-3</c:v>
                </c:pt>
                <c:pt idx="7">
                  <c:v>1.7964765479368276E-3</c:v>
                </c:pt>
                <c:pt idx="8">
                  <c:v>1.7964765479368276E-3</c:v>
                </c:pt>
                <c:pt idx="9">
                  <c:v>1.7964765479368276E-3</c:v>
                </c:pt>
                <c:pt idx="10">
                  <c:v>1.7964765479368276E-3</c:v>
                </c:pt>
                <c:pt idx="11">
                  <c:v>1.7964765479368276E-3</c:v>
                </c:pt>
                <c:pt idx="12">
                  <c:v>1.7964765479368276E-3</c:v>
                </c:pt>
                <c:pt idx="13">
                  <c:v>1.7964765479368276E-3</c:v>
                </c:pt>
                <c:pt idx="14">
                  <c:v>1.3840512359151961E-3</c:v>
                </c:pt>
                <c:pt idx="15">
                  <c:v>1.3840512359151961E-3</c:v>
                </c:pt>
                <c:pt idx="16">
                  <c:v>1.3840512359151961E-3</c:v>
                </c:pt>
                <c:pt idx="17">
                  <c:v>1.3840512359151961E-3</c:v>
                </c:pt>
                <c:pt idx="18">
                  <c:v>1.7964765479368276E-3</c:v>
                </c:pt>
                <c:pt idx="19">
                  <c:v>1.0021373043663168E-3</c:v>
                </c:pt>
                <c:pt idx="20">
                  <c:v>1.3840512359151961E-3</c:v>
                </c:pt>
                <c:pt idx="21">
                  <c:v>1.3840512359151961E-3</c:v>
                </c:pt>
                <c:pt idx="22">
                  <c:v>1.7964765479368276E-3</c:v>
                </c:pt>
                <c:pt idx="23">
                  <c:v>1.7964765479368276E-3</c:v>
                </c:pt>
                <c:pt idx="24">
                  <c:v>1.0021373043663168E-3</c:v>
                </c:pt>
                <c:pt idx="25">
                  <c:v>1.0021373043663168E-3</c:v>
                </c:pt>
                <c:pt idx="26">
                  <c:v>1.7964765479368276E-3</c:v>
                </c:pt>
                <c:pt idx="27">
                  <c:v>1.3840512359151961E-3</c:v>
                </c:pt>
                <c:pt idx="28">
                  <c:v>1.3840512359151961E-3</c:v>
                </c:pt>
                <c:pt idx="29">
                  <c:v>1.3840512359151961E-3</c:v>
                </c:pt>
                <c:pt idx="30">
                  <c:v>1.3840512359151961E-3</c:v>
                </c:pt>
                <c:pt idx="31">
                  <c:v>1.3840512359151961E-3</c:v>
                </c:pt>
                <c:pt idx="32">
                  <c:v>1.3840512359151961E-3</c:v>
                </c:pt>
                <c:pt idx="33">
                  <c:v>1.7964765479368276E-3</c:v>
                </c:pt>
                <c:pt idx="34">
                  <c:v>1.7964765479368276E-3</c:v>
                </c:pt>
                <c:pt idx="35">
                  <c:v>1.7964765479368276E-3</c:v>
                </c:pt>
                <c:pt idx="36">
                  <c:v>1.7964765479368276E-3</c:v>
                </c:pt>
                <c:pt idx="37">
                  <c:v>1.3840512359151961E-3</c:v>
                </c:pt>
                <c:pt idx="38">
                  <c:v>1.3840512359151961E-3</c:v>
                </c:pt>
                <c:pt idx="39">
                  <c:v>1.3840512359151961E-3</c:v>
                </c:pt>
                <c:pt idx="40">
                  <c:v>1.7964765479368276E-3</c:v>
                </c:pt>
                <c:pt idx="41">
                  <c:v>1.0021373043663168E-3</c:v>
                </c:pt>
                <c:pt idx="42">
                  <c:v>1.0021373043663168E-3</c:v>
                </c:pt>
                <c:pt idx="43">
                  <c:v>1.0021373043663168E-3</c:v>
                </c:pt>
                <c:pt idx="44">
                  <c:v>1.0021373043663168E-3</c:v>
                </c:pt>
                <c:pt idx="45">
                  <c:v>1.0021373043663168E-3</c:v>
                </c:pt>
                <c:pt idx="46">
                  <c:v>1.0021373043663168E-3</c:v>
                </c:pt>
                <c:pt idx="47">
                  <c:v>1.7964765479368276E-3</c:v>
                </c:pt>
                <c:pt idx="48">
                  <c:v>1.7964765479368276E-3</c:v>
                </c:pt>
              </c:numCache>
            </c:numRef>
          </c:xVal>
          <c:yVal>
            <c:numRef>
              <c:f>rost!$V$9:$V$57</c:f>
              <c:numCache>
                <c:formatCode>0.00%</c:formatCode>
                <c:ptCount val="49"/>
                <c:pt idx="0">
                  <c:v>-1.1275331403321575E-2</c:v>
                </c:pt>
                <c:pt idx="1">
                  <c:v>3.2362459546924601E-3</c:v>
                </c:pt>
                <c:pt idx="2">
                  <c:v>-4.7772657450076694E-2</c:v>
                </c:pt>
                <c:pt idx="3">
                  <c:v>6.4526536538149937E-4</c:v>
                </c:pt>
                <c:pt idx="4">
                  <c:v>1.7894567144929863E-2</c:v>
                </c:pt>
                <c:pt idx="5">
                  <c:v>-8.3940449794108508E-3</c:v>
                </c:pt>
                <c:pt idx="6">
                  <c:v>-2.8749401054144661E-3</c:v>
                </c:pt>
                <c:pt idx="7">
                  <c:v>6.4071760371615981E-3</c:v>
                </c:pt>
                <c:pt idx="8">
                  <c:v>1.0027057138309765E-2</c:v>
                </c:pt>
                <c:pt idx="9">
                  <c:v>-2.6788528206744674E-3</c:v>
                </c:pt>
                <c:pt idx="10">
                  <c:v>7.7421393585084845E-3</c:v>
                </c:pt>
                <c:pt idx="11">
                  <c:v>-1.2543116964565428E-3</c:v>
                </c:pt>
                <c:pt idx="12">
                  <c:v>1.4128728414442565E-2</c:v>
                </c:pt>
                <c:pt idx="13">
                  <c:v>-5.727554179566414E-3</c:v>
                </c:pt>
                <c:pt idx="14">
                  <c:v>-4.5150241320254091E-3</c:v>
                </c:pt>
                <c:pt idx="15">
                  <c:v>-3.0998140111593749E-3</c:v>
                </c:pt>
                <c:pt idx="16">
                  <c:v>3.5537700865266373E-3</c:v>
                </c:pt>
                <c:pt idx="17">
                  <c:v>-4.3417584121569416E-3</c:v>
                </c:pt>
                <c:pt idx="18">
                  <c:v>-4.6317739694302484E-3</c:v>
                </c:pt>
                <c:pt idx="19">
                  <c:v>3.2573289902280041E-2</c:v>
                </c:pt>
                <c:pt idx="20">
                  <c:v>6.4593660808170746E-3</c:v>
                </c:pt>
                <c:pt idx="21">
                  <c:v>4.5358330813425633E-3</c:v>
                </c:pt>
                <c:pt idx="22">
                  <c:v>-9.264884568651266E-3</c:v>
                </c:pt>
                <c:pt idx="23">
                  <c:v>1.0731258623332865E-2</c:v>
                </c:pt>
                <c:pt idx="24">
                  <c:v>-8.3421811011680762E-3</c:v>
                </c:pt>
                <c:pt idx="25">
                  <c:v>1.6212909146528027E-2</c:v>
                </c:pt>
                <c:pt idx="26">
                  <c:v>4.048765803732688E-2</c:v>
                </c:pt>
                <c:pt idx="27">
                  <c:v>-8.100679878489836E-3</c:v>
                </c:pt>
                <c:pt idx="28">
                  <c:v>8.8965418280959191E-3</c:v>
                </c:pt>
                <c:pt idx="29">
                  <c:v>-7.3838135225134049E-2</c:v>
                </c:pt>
                <c:pt idx="30">
                  <c:v>7.2805716597007719E-3</c:v>
                </c:pt>
                <c:pt idx="31">
                  <c:v>-7.0623387206303172E-3</c:v>
                </c:pt>
                <c:pt idx="32">
                  <c:v>-1.0788941335131452E-2</c:v>
                </c:pt>
                <c:pt idx="33">
                  <c:v>1.0673782521680893E-3</c:v>
                </c:pt>
                <c:pt idx="34">
                  <c:v>2.5323204051712345E-3</c:v>
                </c:pt>
                <c:pt idx="35">
                  <c:v>4.6530178144109854E-3</c:v>
                </c:pt>
                <c:pt idx="36">
                  <c:v>7.1456927352124694E-3</c:v>
                </c:pt>
                <c:pt idx="37">
                  <c:v>-9.9855472342662618E-3</c:v>
                </c:pt>
                <c:pt idx="38">
                  <c:v>3.9026928580722175E-4</c:v>
                </c:pt>
                <c:pt idx="39">
                  <c:v>7.548152004164475E-3</c:v>
                </c:pt>
                <c:pt idx="40">
                  <c:v>-9.8347757671125094E-3</c:v>
                </c:pt>
                <c:pt idx="41">
                  <c:v>-2.7810885975368552E-3</c:v>
                </c:pt>
                <c:pt idx="42">
                  <c:v>2.3904382470120427E-3</c:v>
                </c:pt>
                <c:pt idx="43">
                  <c:v>-4.2395336512984546E-3</c:v>
                </c:pt>
                <c:pt idx="44">
                  <c:v>-2.7940393826502629E-3</c:v>
                </c:pt>
                <c:pt idx="45">
                  <c:v>7.2048032021346502E-3</c:v>
                </c:pt>
                <c:pt idx="46">
                  <c:v>0</c:v>
                </c:pt>
                <c:pt idx="47">
                  <c:v>2.3844217777189937E-3</c:v>
                </c:pt>
                <c:pt idx="48">
                  <c:v>-2.2465970662085594E-3</c:v>
                </c:pt>
              </c:numCache>
            </c:numRef>
          </c:yVal>
        </c:ser>
        <c:axId val="106651648"/>
        <c:axId val="106653184"/>
      </c:scatterChart>
      <c:valAx>
        <c:axId val="106651648"/>
        <c:scaling>
          <c:orientation val="minMax"/>
        </c:scaling>
        <c:axPos val="b"/>
        <c:numFmt formatCode="0.00%" sourceLinked="1"/>
        <c:tickLblPos val="nextTo"/>
        <c:crossAx val="106653184"/>
        <c:crosses val="autoZero"/>
        <c:crossBetween val="midCat"/>
      </c:valAx>
      <c:valAx>
        <c:axId val="106653184"/>
        <c:scaling>
          <c:orientation val="minMax"/>
        </c:scaling>
        <c:axPos val="l"/>
        <c:majorGridlines/>
        <c:numFmt formatCode="0.00%" sourceLinked="1"/>
        <c:tickLblPos val="nextTo"/>
        <c:crossAx val="1066516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rost!$U$9:$U$57</c:f>
              <c:numCache>
                <c:formatCode>0.00%</c:formatCode>
                <c:ptCount val="49"/>
                <c:pt idx="0">
                  <c:v>2.399097957404399E-3</c:v>
                </c:pt>
                <c:pt idx="1">
                  <c:v>4.798195914808798E-3</c:v>
                </c:pt>
                <c:pt idx="2">
                  <c:v>5.8003332191751151E-3</c:v>
                </c:pt>
                <c:pt idx="3">
                  <c:v>8.199431176579515E-3</c:v>
                </c:pt>
                <c:pt idx="4">
                  <c:v>1.0598529133983913E-2</c:v>
                </c:pt>
                <c:pt idx="5">
                  <c:v>1.2997627091388311E-2</c:v>
                </c:pt>
                <c:pt idx="6">
                  <c:v>1.5396725048792709E-2</c:v>
                </c:pt>
                <c:pt idx="7">
                  <c:v>1.7193201596729536E-2</c:v>
                </c:pt>
                <c:pt idx="8">
                  <c:v>1.8989678144666362E-2</c:v>
                </c:pt>
                <c:pt idx="9">
                  <c:v>2.0786154692603188E-2</c:v>
                </c:pt>
                <c:pt idx="10">
                  <c:v>2.2582631240540014E-2</c:v>
                </c:pt>
                <c:pt idx="11">
                  <c:v>2.437910778847684E-2</c:v>
                </c:pt>
                <c:pt idx="12">
                  <c:v>2.6175584336413666E-2</c:v>
                </c:pt>
                <c:pt idx="13">
                  <c:v>2.7972060884350492E-2</c:v>
                </c:pt>
                <c:pt idx="14">
                  <c:v>2.935611212026569E-2</c:v>
                </c:pt>
                <c:pt idx="15">
                  <c:v>3.0740163356180884E-2</c:v>
                </c:pt>
                <c:pt idx="16">
                  <c:v>3.2124214592096079E-2</c:v>
                </c:pt>
                <c:pt idx="17">
                  <c:v>3.3508265828011273E-2</c:v>
                </c:pt>
                <c:pt idx="18">
                  <c:v>3.5304742375948099E-2</c:v>
                </c:pt>
                <c:pt idx="19">
                  <c:v>3.6306879680314416E-2</c:v>
                </c:pt>
                <c:pt idx="20">
                  <c:v>3.7690930916229611E-2</c:v>
                </c:pt>
                <c:pt idx="21">
                  <c:v>3.9074982152144805E-2</c:v>
                </c:pt>
                <c:pt idx="22">
                  <c:v>4.0871458700081631E-2</c:v>
                </c:pt>
                <c:pt idx="23">
                  <c:v>4.2667935248018457E-2</c:v>
                </c:pt>
                <c:pt idx="24">
                  <c:v>4.3670072552384774E-2</c:v>
                </c:pt>
                <c:pt idx="25">
                  <c:v>4.4672209856751091E-2</c:v>
                </c:pt>
                <c:pt idx="26">
                  <c:v>4.6468686404687917E-2</c:v>
                </c:pt>
                <c:pt idx="27">
                  <c:v>4.7852737640603112E-2</c:v>
                </c:pt>
                <c:pt idx="28">
                  <c:v>4.9236788876518306E-2</c:v>
                </c:pt>
                <c:pt idx="29">
                  <c:v>5.06208401124335E-2</c:v>
                </c:pt>
                <c:pt idx="30">
                  <c:v>5.2004891348348695E-2</c:v>
                </c:pt>
                <c:pt idx="31">
                  <c:v>5.3388942584263889E-2</c:v>
                </c:pt>
                <c:pt idx="32">
                  <c:v>5.4772993820179083E-2</c:v>
                </c:pt>
                <c:pt idx="33">
                  <c:v>5.6569470368115909E-2</c:v>
                </c:pt>
                <c:pt idx="34">
                  <c:v>5.8365946916052736E-2</c:v>
                </c:pt>
                <c:pt idx="35">
                  <c:v>6.0162423463989562E-2</c:v>
                </c:pt>
                <c:pt idx="36">
                  <c:v>6.1958900011926388E-2</c:v>
                </c:pt>
                <c:pt idx="37">
                  <c:v>6.3342951247841589E-2</c:v>
                </c:pt>
                <c:pt idx="38">
                  <c:v>6.472700248375679E-2</c:v>
                </c:pt>
                <c:pt idx="39">
                  <c:v>6.6111053719671992E-2</c:v>
                </c:pt>
                <c:pt idx="40">
                  <c:v>6.7907530267608818E-2</c:v>
                </c:pt>
                <c:pt idx="41">
                  <c:v>6.8909667571975128E-2</c:v>
                </c:pt>
                <c:pt idx="42">
                  <c:v>6.9911804876341438E-2</c:v>
                </c:pt>
                <c:pt idx="43">
                  <c:v>7.0913942180707748E-2</c:v>
                </c:pt>
                <c:pt idx="44">
                  <c:v>7.1916079485074058E-2</c:v>
                </c:pt>
                <c:pt idx="45">
                  <c:v>7.2918216789440368E-2</c:v>
                </c:pt>
                <c:pt idx="46">
                  <c:v>7.3920354093806678E-2</c:v>
                </c:pt>
                <c:pt idx="47">
                  <c:v>7.5716830641743504E-2</c:v>
                </c:pt>
                <c:pt idx="48">
                  <c:v>7.7513307189680331E-2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rost!$W$9:$W$57</c:f>
              <c:numCache>
                <c:formatCode>0.00%</c:formatCode>
                <c:ptCount val="49"/>
                <c:pt idx="0">
                  <c:v>-1.1275331403321575E-2</c:v>
                </c:pt>
                <c:pt idx="1">
                  <c:v>-8.0390854486291144E-3</c:v>
                </c:pt>
                <c:pt idx="2">
                  <c:v>-5.5811742898705809E-2</c:v>
                </c:pt>
                <c:pt idx="3">
                  <c:v>-5.5166477533324307E-2</c:v>
                </c:pt>
                <c:pt idx="4">
                  <c:v>-3.7271910388394447E-2</c:v>
                </c:pt>
                <c:pt idx="5">
                  <c:v>-4.5665955367805294E-2</c:v>
                </c:pt>
                <c:pt idx="6">
                  <c:v>-4.8540895473219763E-2</c:v>
                </c:pt>
                <c:pt idx="7">
                  <c:v>-4.2133719436058162E-2</c:v>
                </c:pt>
                <c:pt idx="8">
                  <c:v>-3.2106662297748396E-2</c:v>
                </c:pt>
                <c:pt idx="9">
                  <c:v>-3.4785515118422865E-2</c:v>
                </c:pt>
                <c:pt idx="10">
                  <c:v>-2.7043375759914379E-2</c:v>
                </c:pt>
                <c:pt idx="11">
                  <c:v>-2.8297687456370922E-2</c:v>
                </c:pt>
                <c:pt idx="12">
                  <c:v>-1.4168959041928357E-2</c:v>
                </c:pt>
                <c:pt idx="13">
                  <c:v>-1.9896513221494772E-2</c:v>
                </c:pt>
                <c:pt idx="14">
                  <c:v>-2.4411537353520182E-2</c:v>
                </c:pt>
                <c:pt idx="15">
                  <c:v>-2.7511351364679557E-2</c:v>
                </c:pt>
                <c:pt idx="16">
                  <c:v>-2.3957581278152919E-2</c:v>
                </c:pt>
                <c:pt idx="17">
                  <c:v>-2.8299339690309861E-2</c:v>
                </c:pt>
                <c:pt idx="18">
                  <c:v>-3.2931113659740108E-2</c:v>
                </c:pt>
                <c:pt idx="19">
                  <c:v>-3.5782375746006706E-4</c:v>
                </c:pt>
                <c:pt idx="20">
                  <c:v>6.1015423233570076E-3</c:v>
                </c:pt>
                <c:pt idx="21">
                  <c:v>1.063737540469957E-2</c:v>
                </c:pt>
                <c:pt idx="22">
                  <c:v>1.372490836048304E-3</c:v>
                </c:pt>
                <c:pt idx="23">
                  <c:v>1.2103749459381169E-2</c:v>
                </c:pt>
                <c:pt idx="24">
                  <c:v>3.7615683582130927E-3</c:v>
                </c:pt>
                <c:pt idx="25">
                  <c:v>1.9974477504741121E-2</c:v>
                </c:pt>
                <c:pt idx="26">
                  <c:v>6.0462135542068002E-2</c:v>
                </c:pt>
                <c:pt idx="27">
                  <c:v>5.2361455663578166E-2</c:v>
                </c:pt>
                <c:pt idx="28">
                  <c:v>6.1257997491674085E-2</c:v>
                </c:pt>
                <c:pt idx="29">
                  <c:v>-1.2580137733459965E-2</c:v>
                </c:pt>
                <c:pt idx="30">
                  <c:v>-5.2995660737591927E-3</c:v>
                </c:pt>
                <c:pt idx="31">
                  <c:v>-1.2361904794389509E-2</c:v>
                </c:pt>
                <c:pt idx="32">
                  <c:v>-2.3150846129520959E-2</c:v>
                </c:pt>
                <c:pt idx="33">
                  <c:v>-2.208346787735287E-2</c:v>
                </c:pt>
                <c:pt idx="34">
                  <c:v>-1.9551147472181635E-2</c:v>
                </c:pt>
                <c:pt idx="35">
                  <c:v>-1.489812965777065E-2</c:v>
                </c:pt>
                <c:pt idx="36">
                  <c:v>-7.7524369225581806E-3</c:v>
                </c:pt>
                <c:pt idx="37">
                  <c:v>-1.7737984156824441E-2</c:v>
                </c:pt>
                <c:pt idx="38">
                  <c:v>-1.734771487101722E-2</c:v>
                </c:pt>
                <c:pt idx="39">
                  <c:v>-9.7995628668527453E-3</c:v>
                </c:pt>
                <c:pt idx="40">
                  <c:v>-1.9634338633965256E-2</c:v>
                </c:pt>
                <c:pt idx="41">
                  <c:v>-2.2415427231502111E-2</c:v>
                </c:pt>
                <c:pt idx="42">
                  <c:v>-2.0024988984490066E-2</c:v>
                </c:pt>
                <c:pt idx="43">
                  <c:v>-2.4264522635788523E-2</c:v>
                </c:pt>
                <c:pt idx="44">
                  <c:v>-2.7058562018438787E-2</c:v>
                </c:pt>
                <c:pt idx="45">
                  <c:v>-1.9853758816304135E-2</c:v>
                </c:pt>
                <c:pt idx="46">
                  <c:v>-1.9853758816304135E-2</c:v>
                </c:pt>
                <c:pt idx="47">
                  <c:v>-1.746933703858514E-2</c:v>
                </c:pt>
                <c:pt idx="48">
                  <c:v>-1.9715934104793699E-2</c:v>
                </c:pt>
              </c:numCache>
            </c:numRef>
          </c:val>
        </c:ser>
        <c:marker val="1"/>
        <c:axId val="106685952"/>
        <c:axId val="106687488"/>
      </c:lineChart>
      <c:catAx>
        <c:axId val="106685952"/>
        <c:scaling>
          <c:orientation val="minMax"/>
        </c:scaling>
        <c:axPos val="b"/>
        <c:tickLblPos val="nextTo"/>
        <c:crossAx val="106687488"/>
        <c:crosses val="autoZero"/>
        <c:auto val="1"/>
        <c:lblAlgn val="ctr"/>
        <c:lblOffset val="100"/>
      </c:catAx>
      <c:valAx>
        <c:axId val="106687488"/>
        <c:scaling>
          <c:orientation val="minMax"/>
        </c:scaling>
        <c:axPos val="l"/>
        <c:majorGridlines/>
        <c:numFmt formatCode="0.00%" sourceLinked="1"/>
        <c:tickLblPos val="nextTo"/>
        <c:crossAx val="10668595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rost!$F$8:$F$57</c:f>
              <c:numCache>
                <c:formatCode>General</c:formatCode>
                <c:ptCount val="50"/>
                <c:pt idx="0">
                  <c:v>0.72294082956555938</c:v>
                </c:pt>
                <c:pt idx="1">
                  <c:v>0.71179477098486332</c:v>
                </c:pt>
                <c:pt idx="2">
                  <c:v>0.69903676036956952</c:v>
                </c:pt>
                <c:pt idx="3">
                  <c:v>0.68057794377825809</c:v>
                </c:pt>
                <c:pt idx="4">
                  <c:v>0.66072341262040513</c:v>
                </c:pt>
                <c:pt idx="5">
                  <c:v>0.6478081383919797</c:v>
                </c:pt>
                <c:pt idx="6">
                  <c:v>0.64027914291330845</c:v>
                </c:pt>
                <c:pt idx="7">
                  <c:v>0.64314920385295848</c:v>
                </c:pt>
                <c:pt idx="8">
                  <c:v>0.64489876154904668</c:v>
                </c:pt>
                <c:pt idx="9">
                  <c:v>0.6465893453902104</c:v>
                </c:pt>
                <c:pt idx="10">
                  <c:v>0.65128759583251428</c:v>
                </c:pt>
                <c:pt idx="11">
                  <c:v>0.65749950855120898</c:v>
                </c:pt>
                <c:pt idx="12">
                  <c:v>0.66154904658934544</c:v>
                </c:pt>
                <c:pt idx="13">
                  <c:v>0.66683703558089269</c:v>
                </c:pt>
                <c:pt idx="14">
                  <c:v>0.67214468252408122</c:v>
                </c:pt>
                <c:pt idx="15">
                  <c:v>0.67609593080401043</c:v>
                </c:pt>
                <c:pt idx="16">
                  <c:v>0.67994888932573228</c:v>
                </c:pt>
                <c:pt idx="17">
                  <c:v>0.68047965402005128</c:v>
                </c:pt>
                <c:pt idx="18">
                  <c:v>0.68254373894240228</c:v>
                </c:pt>
                <c:pt idx="19">
                  <c:v>0.68244544918419492</c:v>
                </c:pt>
                <c:pt idx="20">
                  <c:v>0.68967957538824443</c:v>
                </c:pt>
                <c:pt idx="21">
                  <c:v>0.69970513072537843</c:v>
                </c:pt>
                <c:pt idx="22">
                  <c:v>0.7071948103007667</c:v>
                </c:pt>
                <c:pt idx="23">
                  <c:v>0.70874778848044051</c:v>
                </c:pt>
                <c:pt idx="24">
                  <c:v>0.7044426970709653</c:v>
                </c:pt>
                <c:pt idx="25">
                  <c:v>0.70163160998623941</c:v>
                </c:pt>
                <c:pt idx="26">
                  <c:v>0.70428543345783368</c:v>
                </c:pt>
                <c:pt idx="27">
                  <c:v>0.72062119127186963</c:v>
                </c:pt>
                <c:pt idx="28">
                  <c:v>0.74277570277177118</c:v>
                </c:pt>
                <c:pt idx="29">
                  <c:v>0.76367210536662078</c:v>
                </c:pt>
                <c:pt idx="30">
                  <c:v>0.79394535089443674</c:v>
                </c:pt>
                <c:pt idx="31">
                  <c:v>0.82044426970709661</c:v>
                </c:pt>
                <c:pt idx="32">
                  <c:v>0.84694318851975614</c:v>
                </c:pt>
                <c:pt idx="33">
                  <c:v>0.87002162374680547</c:v>
                </c:pt>
                <c:pt idx="34">
                  <c:v>0.87599764104580324</c:v>
                </c:pt>
                <c:pt idx="35">
                  <c:v>0.88397876941222742</c:v>
                </c:pt>
                <c:pt idx="36">
                  <c:v>0.89009239237271509</c:v>
                </c:pt>
                <c:pt idx="37">
                  <c:v>0.8957145665421663</c:v>
                </c:pt>
                <c:pt idx="38">
                  <c:v>0.90469825044230379</c:v>
                </c:pt>
                <c:pt idx="39">
                  <c:v>0.91362296048751723</c:v>
                </c:pt>
                <c:pt idx="40">
                  <c:v>0.91777078828386094</c:v>
                </c:pt>
                <c:pt idx="41">
                  <c:v>0.91421269903676061</c:v>
                </c:pt>
                <c:pt idx="42">
                  <c:v>0.90542559465303718</c:v>
                </c:pt>
                <c:pt idx="43">
                  <c:v>0.89819146844898801</c:v>
                </c:pt>
                <c:pt idx="44">
                  <c:v>0.89380774523294659</c:v>
                </c:pt>
                <c:pt idx="45">
                  <c:v>0.89133084332612533</c:v>
                </c:pt>
                <c:pt idx="46">
                  <c:v>0.89103597405150392</c:v>
                </c:pt>
                <c:pt idx="47">
                  <c:v>0.8917240023589541</c:v>
                </c:pt>
                <c:pt idx="48">
                  <c:v>0.89479064281501874</c:v>
                </c:pt>
                <c:pt idx="49">
                  <c:v>0.89730686062512288</c:v>
                </c:pt>
              </c:numCache>
            </c:numRef>
          </c:val>
        </c:ser>
        <c:marker val="1"/>
        <c:axId val="106721280"/>
        <c:axId val="106722816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rost!$B$8:$B$57</c:f>
              <c:numCache>
                <c:formatCode>General</c:formatCode>
                <c:ptCount val="50"/>
                <c:pt idx="0">
                  <c:v>65.63</c:v>
                </c:pt>
                <c:pt idx="1">
                  <c:v>64.89</c:v>
                </c:pt>
                <c:pt idx="2">
                  <c:v>65.099999999999994</c:v>
                </c:pt>
                <c:pt idx="3">
                  <c:v>61.99</c:v>
                </c:pt>
                <c:pt idx="4">
                  <c:v>62.03</c:v>
                </c:pt>
                <c:pt idx="5">
                  <c:v>63.14</c:v>
                </c:pt>
                <c:pt idx="6">
                  <c:v>62.61</c:v>
                </c:pt>
                <c:pt idx="7">
                  <c:v>62.43</c:v>
                </c:pt>
                <c:pt idx="8">
                  <c:v>62.83</c:v>
                </c:pt>
                <c:pt idx="9">
                  <c:v>63.46</c:v>
                </c:pt>
                <c:pt idx="10">
                  <c:v>63.29</c:v>
                </c:pt>
                <c:pt idx="11">
                  <c:v>63.78</c:v>
                </c:pt>
                <c:pt idx="12">
                  <c:v>63.7</c:v>
                </c:pt>
                <c:pt idx="13">
                  <c:v>64.599999999999994</c:v>
                </c:pt>
                <c:pt idx="14">
                  <c:v>64.23</c:v>
                </c:pt>
                <c:pt idx="15">
                  <c:v>64.52</c:v>
                </c:pt>
                <c:pt idx="16">
                  <c:v>64.72</c:v>
                </c:pt>
                <c:pt idx="17">
                  <c:v>64.489999999999995</c:v>
                </c:pt>
                <c:pt idx="18">
                  <c:v>64.77</c:v>
                </c:pt>
                <c:pt idx="19">
                  <c:v>64.47</c:v>
                </c:pt>
                <c:pt idx="20">
                  <c:v>66.569999999999993</c:v>
                </c:pt>
                <c:pt idx="21">
                  <c:v>66.14</c:v>
                </c:pt>
                <c:pt idx="22">
                  <c:v>65.84</c:v>
                </c:pt>
                <c:pt idx="23">
                  <c:v>65.23</c:v>
                </c:pt>
                <c:pt idx="24">
                  <c:v>65.930000000000007</c:v>
                </c:pt>
                <c:pt idx="25">
                  <c:v>65.38</c:v>
                </c:pt>
                <c:pt idx="26">
                  <c:v>66.44</c:v>
                </c:pt>
                <c:pt idx="27">
                  <c:v>69.13</c:v>
                </c:pt>
                <c:pt idx="28">
                  <c:v>69.69</c:v>
                </c:pt>
                <c:pt idx="29">
                  <c:v>69.069999999999993</c:v>
                </c:pt>
                <c:pt idx="30">
                  <c:v>74.17</c:v>
                </c:pt>
                <c:pt idx="31">
                  <c:v>73.63</c:v>
                </c:pt>
                <c:pt idx="32">
                  <c:v>74.150000000000006</c:v>
                </c:pt>
                <c:pt idx="33">
                  <c:v>74.95</c:v>
                </c:pt>
                <c:pt idx="34">
                  <c:v>75.03</c:v>
                </c:pt>
                <c:pt idx="35">
                  <c:v>75.22</c:v>
                </c:pt>
                <c:pt idx="36">
                  <c:v>75.569999999999993</c:v>
                </c:pt>
                <c:pt idx="37">
                  <c:v>76.11</c:v>
                </c:pt>
                <c:pt idx="38">
                  <c:v>76.87</c:v>
                </c:pt>
                <c:pt idx="39">
                  <c:v>76.84</c:v>
                </c:pt>
                <c:pt idx="40">
                  <c:v>76.260000000000005</c:v>
                </c:pt>
                <c:pt idx="41">
                  <c:v>75.510000000000005</c:v>
                </c:pt>
                <c:pt idx="42">
                  <c:v>75.3</c:v>
                </c:pt>
                <c:pt idx="43">
                  <c:v>75.48</c:v>
                </c:pt>
                <c:pt idx="44">
                  <c:v>75.16</c:v>
                </c:pt>
                <c:pt idx="45">
                  <c:v>74.95</c:v>
                </c:pt>
                <c:pt idx="46">
                  <c:v>75.489999999999995</c:v>
                </c:pt>
                <c:pt idx="47">
                  <c:v>75.489999999999995</c:v>
                </c:pt>
                <c:pt idx="48">
                  <c:v>75.67</c:v>
                </c:pt>
                <c:pt idx="49">
                  <c:v>75.5</c:v>
                </c:pt>
              </c:numCache>
            </c:numRef>
          </c:val>
        </c:ser>
        <c:marker val="1"/>
        <c:axId val="106734336"/>
        <c:axId val="106724352"/>
      </c:lineChart>
      <c:catAx>
        <c:axId val="106721280"/>
        <c:scaling>
          <c:orientation val="minMax"/>
        </c:scaling>
        <c:axPos val="b"/>
        <c:tickLblPos val="nextTo"/>
        <c:crossAx val="106722816"/>
        <c:crosses val="autoZero"/>
        <c:auto val="1"/>
        <c:lblAlgn val="ctr"/>
        <c:lblOffset val="100"/>
      </c:catAx>
      <c:valAx>
        <c:axId val="106722816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106721280"/>
        <c:crosses val="autoZero"/>
        <c:crossBetween val="between"/>
      </c:valAx>
      <c:valAx>
        <c:axId val="106724352"/>
        <c:scaling>
          <c:orientation val="minMax"/>
          <c:min val="57"/>
        </c:scaling>
        <c:axPos val="r"/>
        <c:numFmt formatCode="General" sourceLinked="1"/>
        <c:tickLblPos val="nextTo"/>
        <c:crossAx val="106734336"/>
        <c:crosses val="max"/>
        <c:crossBetween val="between"/>
      </c:valAx>
      <c:catAx>
        <c:axId val="106734336"/>
        <c:scaling>
          <c:orientation val="minMax"/>
        </c:scaling>
        <c:delete val="1"/>
        <c:axPos val="b"/>
        <c:tickLblPos val="none"/>
        <c:crossAx val="1067243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fex!$U$9:$U$57</c:f>
              <c:numCache>
                <c:formatCode>0.00%</c:formatCode>
                <c:ptCount val="49"/>
                <c:pt idx="0">
                  <c:v>3.728220011327903E-3</c:v>
                </c:pt>
                <c:pt idx="1">
                  <c:v>7.456440022655806E-3</c:v>
                </c:pt>
                <c:pt idx="2">
                  <c:v>1.1184660033983709E-2</c:v>
                </c:pt>
                <c:pt idx="3">
                  <c:v>1.4912880045311612E-2</c:v>
                </c:pt>
                <c:pt idx="4">
                  <c:v>1.8641100056639513E-2</c:v>
                </c:pt>
                <c:pt idx="5">
                  <c:v>2.2369320067967415E-2</c:v>
                </c:pt>
                <c:pt idx="6">
                  <c:v>2.6097540079295316E-2</c:v>
                </c:pt>
                <c:pt idx="7">
                  <c:v>2.6097540079295316E-2</c:v>
                </c:pt>
                <c:pt idx="8">
                  <c:v>2.6097540079295316E-2</c:v>
                </c:pt>
                <c:pt idx="9">
                  <c:v>2.6097540079295316E-2</c:v>
                </c:pt>
                <c:pt idx="10">
                  <c:v>2.667520370315565E-2</c:v>
                </c:pt>
                <c:pt idx="11">
                  <c:v>2.7252867327015984E-2</c:v>
                </c:pt>
                <c:pt idx="12">
                  <c:v>2.7830530950876318E-2</c:v>
                </c:pt>
                <c:pt idx="13">
                  <c:v>2.8408194574736652E-2</c:v>
                </c:pt>
                <c:pt idx="14">
                  <c:v>2.9569095047538026E-2</c:v>
                </c:pt>
                <c:pt idx="15">
                  <c:v>3.07299955203394E-2</c:v>
                </c:pt>
                <c:pt idx="16">
                  <c:v>3.1890895993140773E-2</c:v>
                </c:pt>
                <c:pt idx="17">
                  <c:v>3.3051796465942147E-2</c:v>
                </c:pt>
                <c:pt idx="18">
                  <c:v>3.4212696938743521E-2</c:v>
                </c:pt>
                <c:pt idx="19">
                  <c:v>3.5373597411544895E-2</c:v>
                </c:pt>
                <c:pt idx="20">
                  <c:v>3.6534497884346269E-2</c:v>
                </c:pt>
                <c:pt idx="21">
                  <c:v>3.7695398357147643E-2</c:v>
                </c:pt>
                <c:pt idx="22">
                  <c:v>4.1423618368475544E-2</c:v>
                </c:pt>
                <c:pt idx="23">
                  <c:v>4.1423618368475544E-2</c:v>
                </c:pt>
                <c:pt idx="24">
                  <c:v>4.1423618368475544E-2</c:v>
                </c:pt>
                <c:pt idx="25">
                  <c:v>4.1423618368475544E-2</c:v>
                </c:pt>
                <c:pt idx="26">
                  <c:v>4.1423618368475544E-2</c:v>
                </c:pt>
                <c:pt idx="27">
                  <c:v>4.2001281992335882E-2</c:v>
                </c:pt>
                <c:pt idx="28">
                  <c:v>4.2578945616196219E-2</c:v>
                </c:pt>
                <c:pt idx="29">
                  <c:v>4.3156609240056557E-2</c:v>
                </c:pt>
                <c:pt idx="30">
                  <c:v>4.3734272863916894E-2</c:v>
                </c:pt>
                <c:pt idx="31">
                  <c:v>4.4311936487777231E-2</c:v>
                </c:pt>
                <c:pt idx="32">
                  <c:v>4.4889600111637569E-2</c:v>
                </c:pt>
                <c:pt idx="33">
                  <c:v>4.5467263735497906E-2</c:v>
                </c:pt>
                <c:pt idx="34">
                  <c:v>4.6044927359358244E-2</c:v>
                </c:pt>
                <c:pt idx="35">
                  <c:v>4.6044927359358244E-2</c:v>
                </c:pt>
                <c:pt idx="36">
                  <c:v>4.6044927359358244E-2</c:v>
                </c:pt>
                <c:pt idx="37">
                  <c:v>4.6044927359358244E-2</c:v>
                </c:pt>
                <c:pt idx="38">
                  <c:v>4.6044927359358244E-2</c:v>
                </c:pt>
                <c:pt idx="39">
                  <c:v>4.6044927359358244E-2</c:v>
                </c:pt>
                <c:pt idx="40">
                  <c:v>4.6044927359358244E-2</c:v>
                </c:pt>
                <c:pt idx="41">
                  <c:v>4.7205827832159618E-2</c:v>
                </c:pt>
                <c:pt idx="42">
                  <c:v>4.8366728304960992E-2</c:v>
                </c:pt>
                <c:pt idx="43">
                  <c:v>4.9527628777762366E-2</c:v>
                </c:pt>
                <c:pt idx="44">
                  <c:v>5.0688529250563739E-2</c:v>
                </c:pt>
                <c:pt idx="45">
                  <c:v>5.4416749261891641E-2</c:v>
                </c:pt>
                <c:pt idx="46">
                  <c:v>5.8144969273219542E-2</c:v>
                </c:pt>
                <c:pt idx="47">
                  <c:v>6.1873189284547443E-2</c:v>
                </c:pt>
                <c:pt idx="48">
                  <c:v>6.5601409295875351E-2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fex!$W$9:$W$57</c:f>
              <c:numCache>
                <c:formatCode>0.00%</c:formatCode>
                <c:ptCount val="49"/>
                <c:pt idx="0">
                  <c:v>3.624830086089637E-3</c:v>
                </c:pt>
                <c:pt idx="1">
                  <c:v>1.141760108663013E-3</c:v>
                </c:pt>
                <c:pt idx="2">
                  <c:v>5.8939664901973164E-3</c:v>
                </c:pt>
                <c:pt idx="3">
                  <c:v>-7.1690965728657087E-3</c:v>
                </c:pt>
                <c:pt idx="4">
                  <c:v>2.643774262369337E-3</c:v>
                </c:pt>
                <c:pt idx="5">
                  <c:v>1.5138307595445424E-3</c:v>
                </c:pt>
                <c:pt idx="6">
                  <c:v>6.0387176373725001E-3</c:v>
                </c:pt>
                <c:pt idx="7">
                  <c:v>6.0387176373725001E-3</c:v>
                </c:pt>
                <c:pt idx="8">
                  <c:v>6.0387176373725001E-3</c:v>
                </c:pt>
                <c:pt idx="9">
                  <c:v>6.0387176373725001E-3</c:v>
                </c:pt>
                <c:pt idx="10">
                  <c:v>4.6852324129194826E-3</c:v>
                </c:pt>
                <c:pt idx="11">
                  <c:v>9.6413036001237809E-3</c:v>
                </c:pt>
                <c:pt idx="12">
                  <c:v>1.0999691646309026E-2</c:v>
                </c:pt>
                <c:pt idx="13">
                  <c:v>3.0496404409854693E-2</c:v>
                </c:pt>
                <c:pt idx="14">
                  <c:v>2.8646693427195773E-2</c:v>
                </c:pt>
                <c:pt idx="15">
                  <c:v>3.6059248442252528E-2</c:v>
                </c:pt>
                <c:pt idx="16">
                  <c:v>2.5712042187941125E-2</c:v>
                </c:pt>
                <c:pt idx="17">
                  <c:v>2.408564813589651E-2</c:v>
                </c:pt>
                <c:pt idx="18">
                  <c:v>1.8733076574342009E-2</c:v>
                </c:pt>
                <c:pt idx="19">
                  <c:v>3.1601583827500578E-2</c:v>
                </c:pt>
                <c:pt idx="20">
                  <c:v>3.506658729250401E-2</c:v>
                </c:pt>
                <c:pt idx="21">
                  <c:v>3.2304156353277547E-2</c:v>
                </c:pt>
                <c:pt idx="22">
                  <c:v>3.8075162816804786E-2</c:v>
                </c:pt>
                <c:pt idx="23">
                  <c:v>3.8075162816804786E-2</c:v>
                </c:pt>
                <c:pt idx="24">
                  <c:v>3.8075162816804786E-2</c:v>
                </c:pt>
                <c:pt idx="25">
                  <c:v>3.8075162816804786E-2</c:v>
                </c:pt>
                <c:pt idx="26">
                  <c:v>3.8075162816804786E-2</c:v>
                </c:pt>
                <c:pt idx="27">
                  <c:v>3.4248057909105512E-2</c:v>
                </c:pt>
                <c:pt idx="28">
                  <c:v>3.2453933666001716E-2</c:v>
                </c:pt>
                <c:pt idx="29">
                  <c:v>3.3797117010528295E-2</c:v>
                </c:pt>
                <c:pt idx="30">
                  <c:v>2.8641322345654859E-2</c:v>
                </c:pt>
                <c:pt idx="31">
                  <c:v>2.8641322345654859E-2</c:v>
                </c:pt>
                <c:pt idx="32">
                  <c:v>2.7303231355467635E-2</c:v>
                </c:pt>
                <c:pt idx="33">
                  <c:v>2.7303231355467635E-2</c:v>
                </c:pt>
                <c:pt idx="34">
                  <c:v>2.3294322669498824E-2</c:v>
                </c:pt>
                <c:pt idx="35">
                  <c:v>2.3294322669498824E-2</c:v>
                </c:pt>
                <c:pt idx="36">
                  <c:v>2.3294322669498824E-2</c:v>
                </c:pt>
                <c:pt idx="37">
                  <c:v>2.3294322669498824E-2</c:v>
                </c:pt>
                <c:pt idx="38">
                  <c:v>2.3294322669498824E-2</c:v>
                </c:pt>
                <c:pt idx="39">
                  <c:v>2.3294322669498824E-2</c:v>
                </c:pt>
                <c:pt idx="40">
                  <c:v>2.3294322669498824E-2</c:v>
                </c:pt>
                <c:pt idx="41">
                  <c:v>2.5312259889229683E-2</c:v>
                </c:pt>
                <c:pt idx="42">
                  <c:v>2.8221188061080267E-2</c:v>
                </c:pt>
                <c:pt idx="43">
                  <c:v>1.9965944866078091E-2</c:v>
                </c:pt>
                <c:pt idx="44">
                  <c:v>1.8166169837956485E-2</c:v>
                </c:pt>
                <c:pt idx="45">
                  <c:v>2.6279760101648154E-2</c:v>
                </c:pt>
                <c:pt idx="46">
                  <c:v>2.5385505686266997E-2</c:v>
                </c:pt>
                <c:pt idx="47">
                  <c:v>2.9189488680225417E-2</c:v>
                </c:pt>
                <c:pt idx="48">
                  <c:v>2.6514499826012367E-2</c:v>
                </c:pt>
              </c:numCache>
            </c:numRef>
          </c:val>
        </c:ser>
        <c:marker val="1"/>
        <c:axId val="106779392"/>
        <c:axId val="106780928"/>
      </c:lineChart>
      <c:catAx>
        <c:axId val="106779392"/>
        <c:scaling>
          <c:orientation val="minMax"/>
        </c:scaling>
        <c:axPos val="b"/>
        <c:tickLblPos val="nextTo"/>
        <c:crossAx val="106780928"/>
        <c:crosses val="autoZero"/>
        <c:auto val="1"/>
        <c:lblAlgn val="ctr"/>
        <c:lblOffset val="100"/>
      </c:catAx>
      <c:valAx>
        <c:axId val="106780928"/>
        <c:scaling>
          <c:orientation val="minMax"/>
        </c:scaling>
        <c:axPos val="l"/>
        <c:majorGridlines/>
        <c:numFmt formatCode="0.00%" sourceLinked="1"/>
        <c:tickLblPos val="nextTo"/>
        <c:crossAx val="106779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forward val="3"/>
            <c:backward val="3"/>
            <c:dispRSqr val="1"/>
            <c:dispEq val="1"/>
            <c:trendlineLbl>
              <c:layout>
                <c:manualLayout>
                  <c:x val="-0.35113845144356953"/>
                  <c:y val="-0.30640018955971243"/>
                </c:manualLayout>
              </c:layout>
              <c:numFmt formatCode="General" sourceLinked="0"/>
            </c:trendlineLbl>
          </c:trendline>
          <c:xVal>
            <c:numRef>
              <c:f>PortView!$J$5:$J$50</c:f>
              <c:numCache>
                <c:formatCode>0.00</c:formatCode>
                <c:ptCount val="46"/>
                <c:pt idx="0">
                  <c:v>3.2893102628949622</c:v>
                </c:pt>
                <c:pt idx="1">
                  <c:v>3.3318956122553711</c:v>
                </c:pt>
                <c:pt idx="2">
                  <c:v>3.3136143892068981</c:v>
                </c:pt>
                <c:pt idx="3">
                  <c:v>2.7140923211785779</c:v>
                </c:pt>
                <c:pt idx="4">
                  <c:v>3.6038049310819957</c:v>
                </c:pt>
                <c:pt idx="5">
                  <c:v>3.3076301666269874</c:v>
                </c:pt>
                <c:pt idx="6">
                  <c:v>2.9320750072264623</c:v>
                </c:pt>
                <c:pt idx="7">
                  <c:v>3.8984273699270635</c:v>
                </c:pt>
                <c:pt idx="8">
                  <c:v>3.5297533833866419</c:v>
                </c:pt>
                <c:pt idx="9">
                  <c:v>4.4442061618088395</c:v>
                </c:pt>
                <c:pt idx="10">
                  <c:v>3.8529754925082029</c:v>
                </c:pt>
                <c:pt idx="11">
                  <c:v>3.9605864390149685</c:v>
                </c:pt>
                <c:pt idx="12">
                  <c:v>4.6036787260840955</c:v>
                </c:pt>
                <c:pt idx="13">
                  <c:v>3.4929959746102659</c:v>
                </c:pt>
                <c:pt idx="14">
                  <c:v>3.8592076309412984</c:v>
                </c:pt>
                <c:pt idx="15">
                  <c:v>2.7786232284690002</c:v>
                </c:pt>
                <c:pt idx="16">
                  <c:v>3.2119793025239036</c:v>
                </c:pt>
                <c:pt idx="17">
                  <c:v>3.5156156336818074</c:v>
                </c:pt>
                <c:pt idx="18">
                  <c:v>3.9445389897269147</c:v>
                </c:pt>
                <c:pt idx="19">
                  <c:v>3.7752412539086091</c:v>
                </c:pt>
                <c:pt idx="20">
                  <c:v>3.9404452204592042</c:v>
                </c:pt>
                <c:pt idx="21">
                  <c:v>3.4861559561474196</c:v>
                </c:pt>
                <c:pt idx="22">
                  <c:v>3.7744186422486163</c:v>
                </c:pt>
                <c:pt idx="23">
                  <c:v>3.6431053754467992</c:v>
                </c:pt>
                <c:pt idx="24">
                  <c:v>3.8657908829458476</c:v>
                </c:pt>
                <c:pt idx="25">
                  <c:v>3.2563481191767365</c:v>
                </c:pt>
                <c:pt idx="26">
                  <c:v>3.7657225392060143</c:v>
                </c:pt>
                <c:pt idx="27">
                  <c:v>3.7651596710183171</c:v>
                </c:pt>
                <c:pt idx="28">
                  <c:v>3.8543953951822609</c:v>
                </c:pt>
                <c:pt idx="29">
                  <c:v>3.6072755217235759</c:v>
                </c:pt>
                <c:pt idx="30">
                  <c:v>3.7542154433510291</c:v>
                </c:pt>
                <c:pt idx="31">
                  <c:v>3.6253247039735017</c:v>
                </c:pt>
                <c:pt idx="32">
                  <c:v>4.538067004959248</c:v>
                </c:pt>
                <c:pt idx="33">
                  <c:v>5.0774238156748392</c:v>
                </c:pt>
                <c:pt idx="34">
                  <c:v>2.5420459583595569</c:v>
                </c:pt>
                <c:pt idx="35">
                  <c:v>3.9495540267058549</c:v>
                </c:pt>
                <c:pt idx="36">
                  <c:v>2.0161517625754657</c:v>
                </c:pt>
                <c:pt idx="37">
                  <c:v>2.6316070989989209</c:v>
                </c:pt>
                <c:pt idx="38">
                  <c:v>3.5309446644639433</c:v>
                </c:pt>
                <c:pt idx="39">
                  <c:v>3.7787576305812087</c:v>
                </c:pt>
                <c:pt idx="40">
                  <c:v>2.3723919558343853</c:v>
                </c:pt>
              </c:numCache>
            </c:numRef>
          </c:xVal>
          <c:yVal>
            <c:numRef>
              <c:f>PortView!$Q$5:$Q$50</c:f>
              <c:numCache>
                <c:formatCode>0.0%</c:formatCode>
                <c:ptCount val="46"/>
                <c:pt idx="0">
                  <c:v>0</c:v>
                </c:pt>
                <c:pt idx="1">
                  <c:v>1.0716925351071573E-2</c:v>
                </c:pt>
                <c:pt idx="2">
                  <c:v>5.4153846153849371E-3</c:v>
                </c:pt>
                <c:pt idx="3">
                  <c:v>2.0376974019361309E-3</c:v>
                </c:pt>
                <c:pt idx="4">
                  <c:v>4.6957942017149222E-3</c:v>
                </c:pt>
                <c:pt idx="5">
                  <c:v>6.0198300283286051E-2</c:v>
                </c:pt>
                <c:pt idx="6">
                  <c:v>1.5505226480836496E-2</c:v>
                </c:pt>
                <c:pt idx="7">
                  <c:v>1.298701298701963E-4</c:v>
                </c:pt>
                <c:pt idx="8">
                  <c:v>6.9229040233760197E-2</c:v>
                </c:pt>
                <c:pt idx="9">
                  <c:v>0.13270932170791158</c:v>
                </c:pt>
                <c:pt idx="10">
                  <c:v>0</c:v>
                </c:pt>
                <c:pt idx="11">
                  <c:v>2.6396093988403868E-2</c:v>
                </c:pt>
                <c:pt idx="12">
                  <c:v>0.11344853493613863</c:v>
                </c:pt>
                <c:pt idx="13">
                  <c:v>0.22202688901166961</c:v>
                </c:pt>
                <c:pt idx="14">
                  <c:v>2.3910283537875488E-2</c:v>
                </c:pt>
                <c:pt idx="15">
                  <c:v>4.876828810804041E-2</c:v>
                </c:pt>
                <c:pt idx="16">
                  <c:v>1.3111726685134165E-2</c:v>
                </c:pt>
                <c:pt idx="17">
                  <c:v>1.159161836825671E-2</c:v>
                </c:pt>
                <c:pt idx="18">
                  <c:v>0.18900822987864471</c:v>
                </c:pt>
                <c:pt idx="19">
                  <c:v>4.1261420571765565E-2</c:v>
                </c:pt>
                <c:pt idx="20">
                  <c:v>2.8176025487853286E-2</c:v>
                </c:pt>
                <c:pt idx="21">
                  <c:v>4.1780165692922894E-2</c:v>
                </c:pt>
                <c:pt idx="22">
                  <c:v>5.3215370394823165E-2</c:v>
                </c:pt>
                <c:pt idx="23">
                  <c:v>9.7669256381797825E-2</c:v>
                </c:pt>
                <c:pt idx="24">
                  <c:v>0.11589542265285666</c:v>
                </c:pt>
                <c:pt idx="25">
                  <c:v>8.5651828298886887E-2</c:v>
                </c:pt>
                <c:pt idx="26">
                  <c:v>9.5292244712303797E-2</c:v>
                </c:pt>
                <c:pt idx="27">
                  <c:v>7.4402008722083038E-2</c:v>
                </c:pt>
                <c:pt idx="28">
                  <c:v>3.4886045581767097E-2</c:v>
                </c:pt>
                <c:pt idx="29">
                  <c:v>0.14944408109875737</c:v>
                </c:pt>
                <c:pt idx="30">
                  <c:v>7.2619940029985008E-2</c:v>
                </c:pt>
                <c:pt idx="31">
                  <c:v>7.7552778974579947E-2</c:v>
                </c:pt>
                <c:pt idx="32">
                  <c:v>7.1126072320555789E-2</c:v>
                </c:pt>
                <c:pt idx="33">
                  <c:v>8.1455581455580989E-2</c:v>
                </c:pt>
                <c:pt idx="34">
                  <c:v>0.1355819477434683</c:v>
                </c:pt>
                <c:pt idx="35">
                  <c:v>6.921944035346092E-2</c:v>
                </c:pt>
                <c:pt idx="36">
                  <c:v>3.7135492186241334E-2</c:v>
                </c:pt>
                <c:pt idx="37">
                  <c:v>0.1253888490069395</c:v>
                </c:pt>
                <c:pt idx="38">
                  <c:v>7.2938940365882804E-2</c:v>
                </c:pt>
                <c:pt idx="39">
                  <c:v>0.23205629397967212</c:v>
                </c:pt>
                <c:pt idx="40">
                  <c:v>5.947331212442563E-2</c:v>
                </c:pt>
              </c:numCache>
            </c:numRef>
          </c:yVal>
        </c:ser>
        <c:ser>
          <c:idx val="1"/>
          <c:order val="1"/>
          <c:tx>
            <c:v>top 10</c:v>
          </c:tx>
          <c:spPr>
            <a:ln w="28575">
              <a:noFill/>
            </a:ln>
          </c:spPr>
          <c:xVal>
            <c:numRef>
              <c:f>PortView!$J$5:$J$14</c:f>
              <c:numCache>
                <c:formatCode>0.00</c:formatCode>
                <c:ptCount val="10"/>
                <c:pt idx="0">
                  <c:v>3.2893102628949622</c:v>
                </c:pt>
                <c:pt idx="1">
                  <c:v>3.3318956122553711</c:v>
                </c:pt>
                <c:pt idx="2">
                  <c:v>3.3136143892068981</c:v>
                </c:pt>
                <c:pt idx="3">
                  <c:v>2.7140923211785779</c:v>
                </c:pt>
                <c:pt idx="4">
                  <c:v>3.6038049310819957</c:v>
                </c:pt>
                <c:pt idx="5">
                  <c:v>3.3076301666269874</c:v>
                </c:pt>
                <c:pt idx="6">
                  <c:v>2.9320750072264623</c:v>
                </c:pt>
                <c:pt idx="7">
                  <c:v>3.8984273699270635</c:v>
                </c:pt>
                <c:pt idx="8">
                  <c:v>3.5297533833866419</c:v>
                </c:pt>
                <c:pt idx="9">
                  <c:v>4.4442061618088395</c:v>
                </c:pt>
              </c:numCache>
            </c:numRef>
          </c:xVal>
          <c:yVal>
            <c:numRef>
              <c:f>PortView!$Q$5:$Q$14</c:f>
              <c:numCache>
                <c:formatCode>0.0%</c:formatCode>
                <c:ptCount val="10"/>
                <c:pt idx="0">
                  <c:v>0</c:v>
                </c:pt>
                <c:pt idx="1">
                  <c:v>1.0716925351071573E-2</c:v>
                </c:pt>
                <c:pt idx="2">
                  <c:v>5.4153846153849371E-3</c:v>
                </c:pt>
                <c:pt idx="3">
                  <c:v>2.0376974019361309E-3</c:v>
                </c:pt>
                <c:pt idx="4">
                  <c:v>4.6957942017149222E-3</c:v>
                </c:pt>
                <c:pt idx="5">
                  <c:v>6.0198300283286051E-2</c:v>
                </c:pt>
                <c:pt idx="6">
                  <c:v>1.5505226480836496E-2</c:v>
                </c:pt>
                <c:pt idx="7">
                  <c:v>1.298701298701963E-4</c:v>
                </c:pt>
                <c:pt idx="8">
                  <c:v>6.9229040233760197E-2</c:v>
                </c:pt>
                <c:pt idx="9">
                  <c:v>0.13270932170791158</c:v>
                </c:pt>
              </c:numCache>
            </c:numRef>
          </c:yVal>
        </c:ser>
        <c:axId val="75906432"/>
        <c:axId val="75916416"/>
      </c:scatterChart>
      <c:valAx>
        <c:axId val="75906432"/>
        <c:scaling>
          <c:orientation val="minMax"/>
        </c:scaling>
        <c:axPos val="b"/>
        <c:numFmt formatCode="0.00" sourceLinked="1"/>
        <c:tickLblPos val="nextTo"/>
        <c:crossAx val="75916416"/>
        <c:crosses val="autoZero"/>
        <c:crossBetween val="midCat"/>
      </c:valAx>
      <c:valAx>
        <c:axId val="75916416"/>
        <c:scaling>
          <c:orientation val="minMax"/>
        </c:scaling>
        <c:axPos val="l"/>
        <c:majorGridlines/>
        <c:numFmt formatCode="0.0%" sourceLinked="1"/>
        <c:tickLblPos val="nextTo"/>
        <c:crossAx val="7590643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qqq!$O$8:$O$57</c:f>
              <c:numCache>
                <c:formatCode>General</c:formatCode>
                <c:ptCount val="50"/>
                <c:pt idx="0">
                  <c:v>0.1276595744680851</c:v>
                </c:pt>
                <c:pt idx="1">
                  <c:v>0.10638297872340426</c:v>
                </c:pt>
                <c:pt idx="2">
                  <c:v>8.5106382978723402E-2</c:v>
                </c:pt>
                <c:pt idx="3">
                  <c:v>6.3829787234042548E-2</c:v>
                </c:pt>
                <c:pt idx="4">
                  <c:v>8.5106382978723402E-2</c:v>
                </c:pt>
                <c:pt idx="5">
                  <c:v>0.10638297872340426</c:v>
                </c:pt>
                <c:pt idx="6">
                  <c:v>0.1276595744680851</c:v>
                </c:pt>
                <c:pt idx="7">
                  <c:v>0.14893617021276595</c:v>
                </c:pt>
                <c:pt idx="8">
                  <c:v>0.1276595744680851</c:v>
                </c:pt>
                <c:pt idx="9">
                  <c:v>0.10638297872340426</c:v>
                </c:pt>
                <c:pt idx="10">
                  <c:v>8.5106382978723402E-2</c:v>
                </c:pt>
                <c:pt idx="11">
                  <c:v>0.10638297872340426</c:v>
                </c:pt>
                <c:pt idx="12">
                  <c:v>8.5106382978723402E-2</c:v>
                </c:pt>
                <c:pt idx="13">
                  <c:v>0.10638297872340426</c:v>
                </c:pt>
                <c:pt idx="14">
                  <c:v>0.1276595744680851</c:v>
                </c:pt>
                <c:pt idx="15">
                  <c:v>0.14893617021276595</c:v>
                </c:pt>
                <c:pt idx="16">
                  <c:v>0.1702127659574468</c:v>
                </c:pt>
                <c:pt idx="17">
                  <c:v>0.19148936170212766</c:v>
                </c:pt>
                <c:pt idx="18">
                  <c:v>0.1702127659574468</c:v>
                </c:pt>
                <c:pt idx="19">
                  <c:v>0.14893617021276595</c:v>
                </c:pt>
                <c:pt idx="20">
                  <c:v>0.1276595744680851</c:v>
                </c:pt>
                <c:pt idx="21">
                  <c:v>0.10638297872340426</c:v>
                </c:pt>
                <c:pt idx="22">
                  <c:v>8.5106382978723402E-2</c:v>
                </c:pt>
                <c:pt idx="23">
                  <c:v>6.3829787234042548E-2</c:v>
                </c:pt>
                <c:pt idx="24">
                  <c:v>4.2553191489361701E-2</c:v>
                </c:pt>
                <c:pt idx="25">
                  <c:v>2.1276595744680851E-2</c:v>
                </c:pt>
                <c:pt idx="26">
                  <c:v>4.2553191489361701E-2</c:v>
                </c:pt>
                <c:pt idx="27">
                  <c:v>6.3829787234042548E-2</c:v>
                </c:pt>
                <c:pt idx="28">
                  <c:v>4.2553191489361701E-2</c:v>
                </c:pt>
                <c:pt idx="29">
                  <c:v>2.1276595744680851E-2</c:v>
                </c:pt>
                <c:pt idx="30">
                  <c:v>0</c:v>
                </c:pt>
                <c:pt idx="31">
                  <c:v>2.1276595744680851E-2</c:v>
                </c:pt>
                <c:pt idx="32">
                  <c:v>4.2553191489361701E-2</c:v>
                </c:pt>
                <c:pt idx="33">
                  <c:v>6.3829787234042548E-2</c:v>
                </c:pt>
                <c:pt idx="34">
                  <c:v>4.2553191489361701E-2</c:v>
                </c:pt>
                <c:pt idx="35">
                  <c:v>2.1276595744680851E-2</c:v>
                </c:pt>
                <c:pt idx="36">
                  <c:v>4.2553191489361701E-2</c:v>
                </c:pt>
                <c:pt idx="37">
                  <c:v>6.3829787234042548E-2</c:v>
                </c:pt>
                <c:pt idx="38">
                  <c:v>8.5106382978723402E-2</c:v>
                </c:pt>
                <c:pt idx="39">
                  <c:v>0.10638297872340426</c:v>
                </c:pt>
                <c:pt idx="40">
                  <c:v>0.1276595744680851</c:v>
                </c:pt>
                <c:pt idx="41">
                  <c:v>0.14893617021276595</c:v>
                </c:pt>
                <c:pt idx="42">
                  <c:v>0.1702127659574468</c:v>
                </c:pt>
                <c:pt idx="43">
                  <c:v>0.19148936170212766</c:v>
                </c:pt>
                <c:pt idx="44">
                  <c:v>0.21276595744680851</c:v>
                </c:pt>
                <c:pt idx="45">
                  <c:v>0.19148936170212766</c:v>
                </c:pt>
                <c:pt idx="46">
                  <c:v>0.21276595744680851</c:v>
                </c:pt>
                <c:pt idx="47">
                  <c:v>0.23404255319148937</c:v>
                </c:pt>
                <c:pt idx="48">
                  <c:v>0.25531914893617019</c:v>
                </c:pt>
                <c:pt idx="49">
                  <c:v>0.23404255319148937</c:v>
                </c:pt>
              </c:numCache>
            </c:numRef>
          </c:xVal>
          <c:yVal>
            <c:numRef>
              <c:f>qqq!$N$8:$N$57</c:f>
              <c:numCache>
                <c:formatCode>General</c:formatCode>
                <c:ptCount val="50"/>
                <c:pt idx="0">
                  <c:v>0.89711934156378603</c:v>
                </c:pt>
                <c:pt idx="1">
                  <c:v>0.90123456790123457</c:v>
                </c:pt>
                <c:pt idx="2">
                  <c:v>0.90534979423868311</c:v>
                </c:pt>
                <c:pt idx="3">
                  <c:v>0.90946502057613166</c:v>
                </c:pt>
                <c:pt idx="4">
                  <c:v>0.9135802469135802</c:v>
                </c:pt>
                <c:pt idx="5">
                  <c:v>0.91769547325102885</c:v>
                </c:pt>
                <c:pt idx="6">
                  <c:v>0.92181069958847739</c:v>
                </c:pt>
                <c:pt idx="7">
                  <c:v>0.92592592592592593</c:v>
                </c:pt>
                <c:pt idx="8">
                  <c:v>0.93004115226337447</c:v>
                </c:pt>
                <c:pt idx="9">
                  <c:v>0.93415637860082301</c:v>
                </c:pt>
                <c:pt idx="10">
                  <c:v>0.93827160493827155</c:v>
                </c:pt>
                <c:pt idx="11">
                  <c:v>0.9423868312757202</c:v>
                </c:pt>
                <c:pt idx="12">
                  <c:v>0.94650205761316875</c:v>
                </c:pt>
                <c:pt idx="13">
                  <c:v>0.95061728395061729</c:v>
                </c:pt>
                <c:pt idx="14">
                  <c:v>0.94650205761316875</c:v>
                </c:pt>
                <c:pt idx="15">
                  <c:v>0.9423868312757202</c:v>
                </c:pt>
                <c:pt idx="16">
                  <c:v>0.93827160493827155</c:v>
                </c:pt>
                <c:pt idx="17">
                  <c:v>0.93415637860082301</c:v>
                </c:pt>
                <c:pt idx="18">
                  <c:v>0.93004115226337447</c:v>
                </c:pt>
                <c:pt idx="19">
                  <c:v>0.92592592592592593</c:v>
                </c:pt>
                <c:pt idx="20">
                  <c:v>0.92181069958847739</c:v>
                </c:pt>
                <c:pt idx="21">
                  <c:v>0.91769547325102885</c:v>
                </c:pt>
                <c:pt idx="22">
                  <c:v>0.9135802469135802</c:v>
                </c:pt>
                <c:pt idx="23">
                  <c:v>0.91769547325102885</c:v>
                </c:pt>
                <c:pt idx="24">
                  <c:v>0.92181069958847739</c:v>
                </c:pt>
                <c:pt idx="25">
                  <c:v>0.92592592592592593</c:v>
                </c:pt>
                <c:pt idx="26">
                  <c:v>0.93004115226337447</c:v>
                </c:pt>
                <c:pt idx="27">
                  <c:v>0.93415637860082301</c:v>
                </c:pt>
                <c:pt idx="28">
                  <c:v>0.93827160493827155</c:v>
                </c:pt>
                <c:pt idx="29">
                  <c:v>0.9423868312757202</c:v>
                </c:pt>
                <c:pt idx="30">
                  <c:v>0.94650205761316875</c:v>
                </c:pt>
                <c:pt idx="31">
                  <c:v>0.95061728395061729</c:v>
                </c:pt>
                <c:pt idx="32">
                  <c:v>0.95473251028806583</c:v>
                </c:pt>
                <c:pt idx="33">
                  <c:v>0.95884773662551437</c:v>
                </c:pt>
                <c:pt idx="34">
                  <c:v>0.96296296296296291</c:v>
                </c:pt>
                <c:pt idx="35">
                  <c:v>0.96707818930041156</c:v>
                </c:pt>
                <c:pt idx="36">
                  <c:v>0.9711934156378601</c:v>
                </c:pt>
                <c:pt idx="37">
                  <c:v>0.97530864197530864</c:v>
                </c:pt>
                <c:pt idx="38">
                  <c:v>0.97942386831275718</c:v>
                </c:pt>
                <c:pt idx="39">
                  <c:v>0.98353909465020573</c:v>
                </c:pt>
                <c:pt idx="40">
                  <c:v>0.98765432098765427</c:v>
                </c:pt>
                <c:pt idx="41">
                  <c:v>0.99176954732510292</c:v>
                </c:pt>
                <c:pt idx="42">
                  <c:v>0.99588477366255146</c:v>
                </c:pt>
                <c:pt idx="43">
                  <c:v>1</c:v>
                </c:pt>
                <c:pt idx="44">
                  <c:v>0.99588477366255146</c:v>
                </c:pt>
                <c:pt idx="45">
                  <c:v>0.99176954732510292</c:v>
                </c:pt>
                <c:pt idx="46">
                  <c:v>0.98765432098765427</c:v>
                </c:pt>
                <c:pt idx="47">
                  <c:v>0.98353909465020573</c:v>
                </c:pt>
                <c:pt idx="48">
                  <c:v>0.97942386831275718</c:v>
                </c:pt>
                <c:pt idx="49">
                  <c:v>0.98353909465020573</c:v>
                </c:pt>
              </c:numCache>
            </c:numRef>
          </c:yVal>
        </c:ser>
        <c:axId val="90080384"/>
        <c:axId val="90081920"/>
      </c:scatterChart>
      <c:valAx>
        <c:axId val="90080384"/>
        <c:scaling>
          <c:orientation val="minMax"/>
        </c:scaling>
        <c:axPos val="b"/>
        <c:numFmt formatCode="General" sourceLinked="1"/>
        <c:tickLblPos val="nextTo"/>
        <c:crossAx val="90081920"/>
        <c:crosses val="autoZero"/>
        <c:crossBetween val="midCat"/>
      </c:valAx>
      <c:valAx>
        <c:axId val="90081920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9008038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fex!$T$9:$T$57</c:f>
              <c:numCache>
                <c:formatCode>0.00%</c:formatCode>
                <c:ptCount val="49"/>
                <c:pt idx="0">
                  <c:v>3.728220011327903E-3</c:v>
                </c:pt>
                <c:pt idx="1">
                  <c:v>3.728220011327903E-3</c:v>
                </c:pt>
                <c:pt idx="2">
                  <c:v>3.728220011327903E-3</c:v>
                </c:pt>
                <c:pt idx="3">
                  <c:v>3.728220011327903E-3</c:v>
                </c:pt>
                <c:pt idx="4">
                  <c:v>3.728220011327903E-3</c:v>
                </c:pt>
                <c:pt idx="5">
                  <c:v>3.728220011327903E-3</c:v>
                </c:pt>
                <c:pt idx="6">
                  <c:v>3.728220011327903E-3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5.7766362386033445E-4</c:v>
                </c:pt>
                <c:pt idx="11">
                  <c:v>5.7766362386033445E-4</c:v>
                </c:pt>
                <c:pt idx="12">
                  <c:v>5.7766362386033445E-4</c:v>
                </c:pt>
                <c:pt idx="13">
                  <c:v>5.7766362386033445E-4</c:v>
                </c:pt>
                <c:pt idx="14">
                  <c:v>1.1609004728013752E-3</c:v>
                </c:pt>
                <c:pt idx="15">
                  <c:v>1.1609004728013752E-3</c:v>
                </c:pt>
                <c:pt idx="16">
                  <c:v>1.1609004728013752E-3</c:v>
                </c:pt>
                <c:pt idx="17">
                  <c:v>1.1609004728013752E-3</c:v>
                </c:pt>
                <c:pt idx="18">
                  <c:v>1.1609004728013752E-3</c:v>
                </c:pt>
                <c:pt idx="19">
                  <c:v>1.1609004728013752E-3</c:v>
                </c:pt>
                <c:pt idx="20">
                  <c:v>1.1609004728013752E-3</c:v>
                </c:pt>
                <c:pt idx="21">
                  <c:v>1.1609004728013752E-3</c:v>
                </c:pt>
                <c:pt idx="22">
                  <c:v>3.728220011327903E-3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5.7766362386033445E-4</c:v>
                </c:pt>
                <c:pt idx="28">
                  <c:v>5.7766362386033445E-4</c:v>
                </c:pt>
                <c:pt idx="29">
                  <c:v>5.7766362386033445E-4</c:v>
                </c:pt>
                <c:pt idx="30">
                  <c:v>5.7766362386033445E-4</c:v>
                </c:pt>
                <c:pt idx="31">
                  <c:v>5.7766362386033445E-4</c:v>
                </c:pt>
                <c:pt idx="32">
                  <c:v>5.7766362386033445E-4</c:v>
                </c:pt>
                <c:pt idx="33">
                  <c:v>5.7766362386033445E-4</c:v>
                </c:pt>
                <c:pt idx="34">
                  <c:v>5.7766362386033445E-4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1.1609004728013752E-3</c:v>
                </c:pt>
                <c:pt idx="42">
                  <c:v>1.1609004728013752E-3</c:v>
                </c:pt>
                <c:pt idx="43">
                  <c:v>1.1609004728013752E-3</c:v>
                </c:pt>
                <c:pt idx="44">
                  <c:v>1.1609004728013752E-3</c:v>
                </c:pt>
                <c:pt idx="45">
                  <c:v>3.728220011327903E-3</c:v>
                </c:pt>
                <c:pt idx="46">
                  <c:v>3.728220011327903E-3</c:v>
                </c:pt>
                <c:pt idx="47">
                  <c:v>3.728220011327903E-3</c:v>
                </c:pt>
                <c:pt idx="48">
                  <c:v>3.728220011327903E-3</c:v>
                </c:pt>
              </c:numCache>
            </c:numRef>
          </c:xVal>
          <c:yVal>
            <c:numRef>
              <c:f>fex!$V$9:$V$57</c:f>
              <c:numCache>
                <c:formatCode>0.00%</c:formatCode>
                <c:ptCount val="49"/>
                <c:pt idx="0">
                  <c:v>3.624830086089637E-3</c:v>
                </c:pt>
                <c:pt idx="1">
                  <c:v>-2.4830699774266241E-3</c:v>
                </c:pt>
                <c:pt idx="2">
                  <c:v>4.7522063815343034E-3</c:v>
                </c:pt>
                <c:pt idx="3">
                  <c:v>-1.3063063063063025E-2</c:v>
                </c:pt>
                <c:pt idx="4">
                  <c:v>9.8128708352350456E-3</c:v>
                </c:pt>
                <c:pt idx="5">
                  <c:v>-1.1299435028247946E-3</c:v>
                </c:pt>
                <c:pt idx="6">
                  <c:v>4.5248868778279576E-3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-1.3534852244530178E-3</c:v>
                </c:pt>
                <c:pt idx="11">
                  <c:v>4.9560711872042992E-3</c:v>
                </c:pt>
                <c:pt idx="12">
                  <c:v>1.358388046185245E-3</c:v>
                </c:pt>
                <c:pt idx="13">
                  <c:v>1.9496712763545667E-2</c:v>
                </c:pt>
                <c:pt idx="14">
                  <c:v>-1.84971098265892E-3</c:v>
                </c:pt>
                <c:pt idx="15">
                  <c:v>7.4125550150567583E-3</c:v>
                </c:pt>
                <c:pt idx="16">
                  <c:v>-1.0347206254311401E-2</c:v>
                </c:pt>
                <c:pt idx="17">
                  <c:v>-1.6263940520446162E-3</c:v>
                </c:pt>
                <c:pt idx="18">
                  <c:v>-5.3525715615545004E-3</c:v>
                </c:pt>
                <c:pt idx="19">
                  <c:v>1.2868507253158567E-2</c:v>
                </c:pt>
                <c:pt idx="20">
                  <c:v>3.4650034650034324E-3</c:v>
                </c:pt>
                <c:pt idx="21">
                  <c:v>-2.7624309392264607E-3</c:v>
                </c:pt>
                <c:pt idx="22">
                  <c:v>5.7710064635272387E-3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-3.827104907699273E-3</c:v>
                </c:pt>
                <c:pt idx="28">
                  <c:v>-1.7941242431037967E-3</c:v>
                </c:pt>
                <c:pt idx="29">
                  <c:v>1.3431833445265787E-3</c:v>
                </c:pt>
                <c:pt idx="30">
                  <c:v>-5.1557946648734358E-3</c:v>
                </c:pt>
                <c:pt idx="31">
                  <c:v>0</c:v>
                </c:pt>
                <c:pt idx="32">
                  <c:v>-1.3380909901872249E-3</c:v>
                </c:pt>
                <c:pt idx="33">
                  <c:v>0</c:v>
                </c:pt>
                <c:pt idx="34">
                  <c:v>-4.0089086859688133E-3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2.017937219730859E-3</c:v>
                </c:pt>
                <c:pt idx="42">
                  <c:v>2.9089281718505831E-3</c:v>
                </c:pt>
                <c:pt idx="43">
                  <c:v>-8.2552431950021748E-3</c:v>
                </c:pt>
                <c:pt idx="44">
                  <c:v>-1.7997750281216062E-3</c:v>
                </c:pt>
                <c:pt idx="45">
                  <c:v>8.1135902636916713E-3</c:v>
                </c:pt>
                <c:pt idx="46">
                  <c:v>-8.9425441538115691E-4</c:v>
                </c:pt>
                <c:pt idx="47">
                  <c:v>3.8039829939584182E-3</c:v>
                </c:pt>
                <c:pt idx="48">
                  <c:v>-2.6749888542130507E-3</c:v>
                </c:pt>
              </c:numCache>
            </c:numRef>
          </c:yVal>
        </c:ser>
        <c:axId val="106821120"/>
        <c:axId val="106822656"/>
      </c:scatterChart>
      <c:valAx>
        <c:axId val="106821120"/>
        <c:scaling>
          <c:orientation val="minMax"/>
        </c:scaling>
        <c:axPos val="b"/>
        <c:numFmt formatCode="0.00%" sourceLinked="1"/>
        <c:tickLblPos val="nextTo"/>
        <c:crossAx val="106822656"/>
        <c:crosses val="autoZero"/>
        <c:crossBetween val="midCat"/>
      </c:valAx>
      <c:valAx>
        <c:axId val="106822656"/>
        <c:scaling>
          <c:orientation val="minMax"/>
        </c:scaling>
        <c:axPos val="l"/>
        <c:majorGridlines/>
        <c:numFmt formatCode="0.00%" sourceLinked="1"/>
        <c:tickLblPos val="nextTo"/>
        <c:crossAx val="106821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fex!$F$8:$F$57</c:f>
              <c:numCache>
                <c:formatCode>General</c:formatCode>
                <c:ptCount val="50"/>
                <c:pt idx="0">
                  <c:v>0.96749039883836119</c:v>
                </c:pt>
                <c:pt idx="1">
                  <c:v>0.96569908670222149</c:v>
                </c:pt>
                <c:pt idx="2">
                  <c:v>0.96340566434610331</c:v>
                </c:pt>
                <c:pt idx="3">
                  <c:v>0.96196990052789455</c:v>
                </c:pt>
                <c:pt idx="4">
                  <c:v>0.95974433090420563</c:v>
                </c:pt>
                <c:pt idx="5">
                  <c:v>0.95893824044294274</c:v>
                </c:pt>
                <c:pt idx="6">
                  <c:v>0.95876996566651751</c:v>
                </c:pt>
                <c:pt idx="7">
                  <c:v>0.95892738400575372</c:v>
                </c:pt>
                <c:pt idx="8">
                  <c:v>0.96017858839175485</c:v>
                </c:pt>
                <c:pt idx="9">
                  <c:v>0.96198347107438043</c:v>
                </c:pt>
                <c:pt idx="10">
                  <c:v>0.9634762311878301</c:v>
                </c:pt>
                <c:pt idx="11">
                  <c:v>0.96517797771716274</c:v>
                </c:pt>
                <c:pt idx="12">
                  <c:v>0.96617405582922855</c:v>
                </c:pt>
                <c:pt idx="13">
                  <c:v>0.96695571930681656</c:v>
                </c:pt>
                <c:pt idx="14">
                  <c:v>0.963848064161544</c:v>
                </c:pt>
                <c:pt idx="15">
                  <c:v>0.95824885668145854</c:v>
                </c:pt>
                <c:pt idx="16">
                  <c:v>0.95137673194099526</c:v>
                </c:pt>
                <c:pt idx="17">
                  <c:v>0.94311498324037513</c:v>
                </c:pt>
                <c:pt idx="18">
                  <c:v>0.93438912184993694</c:v>
                </c:pt>
                <c:pt idx="19">
                  <c:v>0.92574739784771132</c:v>
                </c:pt>
                <c:pt idx="20">
                  <c:v>0.91871242654941732</c:v>
                </c:pt>
                <c:pt idx="21">
                  <c:v>0.9143942786576017</c:v>
                </c:pt>
                <c:pt idx="22">
                  <c:v>0.91235869668471536</c:v>
                </c:pt>
                <c:pt idx="23">
                  <c:v>0.91349862258953196</c:v>
                </c:pt>
                <c:pt idx="24">
                  <c:v>0.91597931848715541</c:v>
                </c:pt>
                <c:pt idx="25">
                  <c:v>0.91931495881339154</c:v>
                </c:pt>
                <c:pt idx="26">
                  <c:v>0.9249711625887177</c:v>
                </c:pt>
                <c:pt idx="27">
                  <c:v>0.93205498785436103</c:v>
                </c:pt>
                <c:pt idx="28">
                  <c:v>0.94002361275088542</c:v>
                </c:pt>
                <c:pt idx="29">
                  <c:v>0.94750641208321473</c:v>
                </c:pt>
                <c:pt idx="30">
                  <c:v>0.95495121388538295</c:v>
                </c:pt>
                <c:pt idx="31">
                  <c:v>0.96265114196148693</c:v>
                </c:pt>
                <c:pt idx="32">
                  <c:v>0.96948798328108698</c:v>
                </c:pt>
                <c:pt idx="33">
                  <c:v>0.97552959057661282</c:v>
                </c:pt>
                <c:pt idx="34">
                  <c:v>0.98059140441585613</c:v>
                </c:pt>
                <c:pt idx="35">
                  <c:v>0.98451872056887746</c:v>
                </c:pt>
                <c:pt idx="36">
                  <c:v>0.98748795613999418</c:v>
                </c:pt>
                <c:pt idx="37">
                  <c:v>0.98985194533783893</c:v>
                </c:pt>
                <c:pt idx="38">
                  <c:v>0.9916134022717098</c:v>
                </c:pt>
                <c:pt idx="39">
                  <c:v>0.99332600523823111</c:v>
                </c:pt>
                <c:pt idx="40">
                  <c:v>0.99408324173214468</c:v>
                </c:pt>
                <c:pt idx="41">
                  <c:v>0.99365169835389255</c:v>
                </c:pt>
                <c:pt idx="42">
                  <c:v>0.99238149520281205</c:v>
                </c:pt>
                <c:pt idx="43">
                  <c:v>0.99085073755920172</c:v>
                </c:pt>
                <c:pt idx="44">
                  <c:v>0.98819905277585551</c:v>
                </c:pt>
                <c:pt idx="45">
                  <c:v>0.98501268846096435</c:v>
                </c:pt>
                <c:pt idx="46">
                  <c:v>0.98240714353567016</c:v>
                </c:pt>
                <c:pt idx="47">
                  <c:v>0.98032813581402933</c:v>
                </c:pt>
                <c:pt idx="48">
                  <c:v>0.97911492895818941</c:v>
                </c:pt>
                <c:pt idx="49">
                  <c:v>0.9790986443024059</c:v>
                </c:pt>
              </c:numCache>
            </c:numRef>
          </c:val>
        </c:ser>
        <c:marker val="1"/>
        <c:axId val="106918272"/>
        <c:axId val="10691980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fex!$G$8:$G$57</c:f>
              <c:numCache>
                <c:formatCode>General</c:formatCode>
                <c:ptCount val="50"/>
                <c:pt idx="0">
                  <c:v>0.17112011506349536</c:v>
                </c:pt>
                <c:pt idx="1">
                  <c:v>0.14843717112186905</c:v>
                </c:pt>
                <c:pt idx="2">
                  <c:v>0.14743211955377816</c:v>
                </c:pt>
                <c:pt idx="3">
                  <c:v>0.14688662036062583</c:v>
                </c:pt>
                <c:pt idx="4">
                  <c:v>0.14329439416263245</c:v>
                </c:pt>
                <c:pt idx="5">
                  <c:v>0.13778151968006735</c:v>
                </c:pt>
                <c:pt idx="6">
                  <c:v>0.12956219743211955</c:v>
                </c:pt>
                <c:pt idx="7">
                  <c:v>0.12220935943310181</c:v>
                </c:pt>
                <c:pt idx="8">
                  <c:v>0.10834561145022098</c:v>
                </c:pt>
                <c:pt idx="9">
                  <c:v>0.11072756612642953</c:v>
                </c:pt>
                <c:pt idx="10">
                  <c:v>0.12523328422086577</c:v>
                </c:pt>
                <c:pt idx="11">
                  <c:v>0.13641338665544098</c:v>
                </c:pt>
                <c:pt idx="12">
                  <c:v>0.14238932154634112</c:v>
                </c:pt>
                <c:pt idx="13">
                  <c:v>0.14415561636146776</c:v>
                </c:pt>
                <c:pt idx="14">
                  <c:v>0.15359748824808811</c:v>
                </c:pt>
                <c:pt idx="15">
                  <c:v>0.1674068617133235</c:v>
                </c:pt>
                <c:pt idx="16">
                  <c:v>0.18336315161720343</c:v>
                </c:pt>
                <c:pt idx="17">
                  <c:v>0.19536588788325268</c:v>
                </c:pt>
                <c:pt idx="18">
                  <c:v>0.20280642671718233</c:v>
                </c:pt>
                <c:pt idx="19">
                  <c:v>0.21428295797375985</c:v>
                </c:pt>
                <c:pt idx="20">
                  <c:v>0.21527046937486841</c:v>
                </c:pt>
                <c:pt idx="21">
                  <c:v>0.20069108257910612</c:v>
                </c:pt>
                <c:pt idx="22">
                  <c:v>0.17397214621483192</c:v>
                </c:pt>
                <c:pt idx="23">
                  <c:v>0.15085245211534412</c:v>
                </c:pt>
                <c:pt idx="24">
                  <c:v>0.14761629130709325</c:v>
                </c:pt>
                <c:pt idx="25">
                  <c:v>0.14382059917210413</c:v>
                </c:pt>
                <c:pt idx="26">
                  <c:v>0.14487827124114222</c:v>
                </c:pt>
                <c:pt idx="27">
                  <c:v>0.15505507612432468</c:v>
                </c:pt>
                <c:pt idx="28">
                  <c:v>0.16947835543394374</c:v>
                </c:pt>
                <c:pt idx="29">
                  <c:v>0.18279134217357751</c:v>
                </c:pt>
                <c:pt idx="30">
                  <c:v>0.20518311934329614</c:v>
                </c:pt>
                <c:pt idx="31">
                  <c:v>0.23142145513225287</c:v>
                </c:pt>
                <c:pt idx="32">
                  <c:v>0.25661264295236097</c:v>
                </c:pt>
                <c:pt idx="33">
                  <c:v>0.27792745386936085</c:v>
                </c:pt>
                <c:pt idx="34">
                  <c:v>0.2766978881638954</c:v>
                </c:pt>
                <c:pt idx="35">
                  <c:v>0.25568827615238904</c:v>
                </c:pt>
                <c:pt idx="36">
                  <c:v>0.23405949624640426</c:v>
                </c:pt>
                <c:pt idx="37">
                  <c:v>0.21347084824247523</c:v>
                </c:pt>
                <c:pt idx="38">
                  <c:v>0.18313162141303582</c:v>
                </c:pt>
                <c:pt idx="39">
                  <c:v>0.16370413246334106</c:v>
                </c:pt>
                <c:pt idx="40">
                  <c:v>0.17094471339367151</c:v>
                </c:pt>
                <c:pt idx="41">
                  <c:v>0.18623623096891881</c:v>
                </c:pt>
                <c:pt idx="42">
                  <c:v>0.19563074440468675</c:v>
                </c:pt>
                <c:pt idx="43">
                  <c:v>0.19732337051848736</c:v>
                </c:pt>
                <c:pt idx="44">
                  <c:v>0.19309443625903319</c:v>
                </c:pt>
                <c:pt idx="45">
                  <c:v>0.18429628850066657</c:v>
                </c:pt>
                <c:pt idx="46">
                  <c:v>0.18335438153371222</c:v>
                </c:pt>
                <c:pt idx="47">
                  <c:v>0.17569809864589911</c:v>
                </c:pt>
                <c:pt idx="48">
                  <c:v>0.15979092120956992</c:v>
                </c:pt>
                <c:pt idx="49">
                  <c:v>0.17224794780046307</c:v>
                </c:pt>
              </c:numCache>
            </c:numRef>
          </c:val>
        </c:ser>
        <c:marker val="1"/>
        <c:axId val="106935424"/>
        <c:axId val="106921344"/>
      </c:lineChart>
      <c:catAx>
        <c:axId val="106918272"/>
        <c:scaling>
          <c:orientation val="minMax"/>
        </c:scaling>
        <c:axPos val="b"/>
        <c:tickLblPos val="nextTo"/>
        <c:crossAx val="106919808"/>
        <c:crosses val="autoZero"/>
        <c:auto val="1"/>
        <c:lblAlgn val="ctr"/>
        <c:lblOffset val="100"/>
      </c:catAx>
      <c:valAx>
        <c:axId val="106919808"/>
        <c:scaling>
          <c:orientation val="minMax"/>
        </c:scaling>
        <c:axPos val="l"/>
        <c:majorGridlines/>
        <c:numFmt formatCode="General" sourceLinked="1"/>
        <c:tickLblPos val="nextTo"/>
        <c:crossAx val="106918272"/>
        <c:crosses val="autoZero"/>
        <c:crossBetween val="between"/>
      </c:valAx>
      <c:valAx>
        <c:axId val="106921344"/>
        <c:scaling>
          <c:orientation val="minMax"/>
        </c:scaling>
        <c:axPos val="r"/>
        <c:numFmt formatCode="General" sourceLinked="1"/>
        <c:tickLblPos val="nextTo"/>
        <c:crossAx val="106935424"/>
        <c:crosses val="max"/>
        <c:crossBetween val="between"/>
      </c:valAx>
      <c:catAx>
        <c:axId val="106935424"/>
        <c:scaling>
          <c:orientation val="minMax"/>
        </c:scaling>
        <c:delete val="1"/>
        <c:axPos val="b"/>
        <c:tickLblPos val="none"/>
        <c:crossAx val="1069213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cop!$T$9:$T$57</c:f>
              <c:numCache>
                <c:formatCode>0.00%</c:formatCode>
                <c:ptCount val="49"/>
                <c:pt idx="0">
                  <c:v>1.1354877260632869E-3</c:v>
                </c:pt>
                <c:pt idx="1">
                  <c:v>1.1354877260632869E-3</c:v>
                </c:pt>
                <c:pt idx="2">
                  <c:v>1.1354877260632869E-3</c:v>
                </c:pt>
                <c:pt idx="3">
                  <c:v>1.1354877260632869E-3</c:v>
                </c:pt>
                <c:pt idx="4">
                  <c:v>1.1354877260632869E-3</c:v>
                </c:pt>
                <c:pt idx="5">
                  <c:v>1.2075126041477056E-3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2.3531371785943289E-3</c:v>
                </c:pt>
                <c:pt idx="14">
                  <c:v>1.1354877260632869E-3</c:v>
                </c:pt>
                <c:pt idx="15">
                  <c:v>1.1354877260632869E-3</c:v>
                </c:pt>
                <c:pt idx="16">
                  <c:v>1.1354877260632869E-3</c:v>
                </c:pt>
                <c:pt idx="17">
                  <c:v>1.1354877260632869E-3</c:v>
                </c:pt>
                <c:pt idx="18">
                  <c:v>1.1354877260632869E-3</c:v>
                </c:pt>
                <c:pt idx="19">
                  <c:v>1.1354877260632869E-3</c:v>
                </c:pt>
                <c:pt idx="20">
                  <c:v>1.1354877260632869E-3</c:v>
                </c:pt>
                <c:pt idx="21">
                  <c:v>2.3531371785943289E-3</c:v>
                </c:pt>
                <c:pt idx="22">
                  <c:v>2.3531371785943289E-3</c:v>
                </c:pt>
                <c:pt idx="23">
                  <c:v>2.3531371785943289E-3</c:v>
                </c:pt>
                <c:pt idx="24">
                  <c:v>0</c:v>
                </c:pt>
                <c:pt idx="25">
                  <c:v>0</c:v>
                </c:pt>
                <c:pt idx="26">
                  <c:v>2.3531371785943289E-3</c:v>
                </c:pt>
                <c:pt idx="27">
                  <c:v>1.1354877260632869E-3</c:v>
                </c:pt>
                <c:pt idx="28">
                  <c:v>1.1354877260632869E-3</c:v>
                </c:pt>
                <c:pt idx="29">
                  <c:v>1.1354877260632869E-3</c:v>
                </c:pt>
                <c:pt idx="30">
                  <c:v>1.1354877260632869E-3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2.3531371785943289E-3</c:v>
                </c:pt>
                <c:pt idx="37">
                  <c:v>1.2075126041477056E-3</c:v>
                </c:pt>
                <c:pt idx="38">
                  <c:v>1.1354877260632869E-3</c:v>
                </c:pt>
                <c:pt idx="39">
                  <c:v>1.1354877260632869E-3</c:v>
                </c:pt>
                <c:pt idx="40">
                  <c:v>1.1354877260632869E-3</c:v>
                </c:pt>
                <c:pt idx="41">
                  <c:v>1.1354877260632869E-3</c:v>
                </c:pt>
                <c:pt idx="42">
                  <c:v>1.1354877260632869E-3</c:v>
                </c:pt>
                <c:pt idx="43">
                  <c:v>1.1354877260632869E-3</c:v>
                </c:pt>
                <c:pt idx="44">
                  <c:v>1.1354877260632869E-3</c:v>
                </c:pt>
                <c:pt idx="45">
                  <c:v>2.3531371785943289E-3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cop!$V$9:$V$57</c:f>
              <c:numCache>
                <c:formatCode>0.00%</c:formatCode>
                <c:ptCount val="49"/>
                <c:pt idx="0">
                  <c:v>1.3092120923589724E-2</c:v>
                </c:pt>
                <c:pt idx="1">
                  <c:v>-1.3157894736842158E-2</c:v>
                </c:pt>
                <c:pt idx="2">
                  <c:v>2.3333333333333258E-2</c:v>
                </c:pt>
                <c:pt idx="3">
                  <c:v>-1.4890646812470766E-2</c:v>
                </c:pt>
                <c:pt idx="4">
                  <c:v>9.4473311289558677E-4</c:v>
                </c:pt>
                <c:pt idx="5">
                  <c:v>-2.7135441245871163E-3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-2.5168380007089632E-2</c:v>
                </c:pt>
                <c:pt idx="14">
                  <c:v>-2.1818181818181785E-2</c:v>
                </c:pt>
                <c:pt idx="15">
                  <c:v>1.5861214374225541E-2</c:v>
                </c:pt>
                <c:pt idx="16">
                  <c:v>-2.7323737496950586E-2</c:v>
                </c:pt>
                <c:pt idx="17">
                  <c:v>1.0910458991723158E-2</c:v>
                </c:pt>
                <c:pt idx="18">
                  <c:v>-1.2653516933382906E-2</c:v>
                </c:pt>
                <c:pt idx="19">
                  <c:v>2.1862042970222324E-2</c:v>
                </c:pt>
                <c:pt idx="20">
                  <c:v>-6.5166605188737388E-3</c:v>
                </c:pt>
                <c:pt idx="21">
                  <c:v>-4.7029702970296464E-3</c:v>
                </c:pt>
                <c:pt idx="22">
                  <c:v>5.844317333996504E-3</c:v>
                </c:pt>
                <c:pt idx="23">
                  <c:v>-8.9009766349363185E-3</c:v>
                </c:pt>
                <c:pt idx="24">
                  <c:v>0</c:v>
                </c:pt>
                <c:pt idx="25">
                  <c:v>0</c:v>
                </c:pt>
                <c:pt idx="26">
                  <c:v>7.1842702293924013E-3</c:v>
                </c:pt>
                <c:pt idx="27">
                  <c:v>7.3833062194969771E-3</c:v>
                </c:pt>
                <c:pt idx="28">
                  <c:v>5.962732919254708E-3</c:v>
                </c:pt>
                <c:pt idx="29">
                  <c:v>-9.1380587799457774E-3</c:v>
                </c:pt>
                <c:pt idx="30">
                  <c:v>6.9790628115653326E-3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8.4766891049614414E-3</c:v>
                </c:pt>
                <c:pt idx="37">
                  <c:v>-1.2978986402966766E-2</c:v>
                </c:pt>
                <c:pt idx="38">
                  <c:v>6.261740763932374E-3</c:v>
                </c:pt>
                <c:pt idx="39">
                  <c:v>-1.6428126944617216E-2</c:v>
                </c:pt>
                <c:pt idx="40">
                  <c:v>-8.8573959255988091E-4</c:v>
                </c:pt>
                <c:pt idx="41">
                  <c:v>3.7993920972645819E-4</c:v>
                </c:pt>
                <c:pt idx="42">
                  <c:v>4.9373338397265551E-3</c:v>
                </c:pt>
                <c:pt idx="43">
                  <c:v>-1.1715797430083053E-2</c:v>
                </c:pt>
                <c:pt idx="44">
                  <c:v>1.2109623964308513E-2</c:v>
                </c:pt>
                <c:pt idx="45">
                  <c:v>1.7002518891687586E-2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106955136"/>
        <c:axId val="106956672"/>
      </c:scatterChart>
      <c:valAx>
        <c:axId val="106955136"/>
        <c:scaling>
          <c:orientation val="minMax"/>
        </c:scaling>
        <c:axPos val="b"/>
        <c:numFmt formatCode="0.00%" sourceLinked="1"/>
        <c:tickLblPos val="nextTo"/>
        <c:crossAx val="106956672"/>
        <c:crosses val="autoZero"/>
        <c:crossBetween val="midCat"/>
      </c:valAx>
      <c:valAx>
        <c:axId val="106956672"/>
        <c:scaling>
          <c:orientation val="minMax"/>
        </c:scaling>
        <c:axPos val="l"/>
        <c:majorGridlines/>
        <c:numFmt formatCode="0.00%" sourceLinked="1"/>
        <c:tickLblPos val="nextTo"/>
        <c:crossAx val="106955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cop!$U$9:$U$57</c:f>
              <c:numCache>
                <c:formatCode>0.00%</c:formatCode>
                <c:ptCount val="49"/>
                <c:pt idx="0">
                  <c:v>1.1354877260632869E-3</c:v>
                </c:pt>
                <c:pt idx="1">
                  <c:v>2.2709754521265738E-3</c:v>
                </c:pt>
                <c:pt idx="2">
                  <c:v>3.4064631781898606E-3</c:v>
                </c:pt>
                <c:pt idx="3">
                  <c:v>4.5419509042531475E-3</c:v>
                </c:pt>
                <c:pt idx="4">
                  <c:v>5.6774386303164344E-3</c:v>
                </c:pt>
                <c:pt idx="5">
                  <c:v>6.8849512344641402E-3</c:v>
                </c:pt>
                <c:pt idx="6">
                  <c:v>6.8849512344641402E-3</c:v>
                </c:pt>
                <c:pt idx="7">
                  <c:v>6.8849512344641402E-3</c:v>
                </c:pt>
                <c:pt idx="8">
                  <c:v>6.8849512344641402E-3</c:v>
                </c:pt>
                <c:pt idx="9">
                  <c:v>6.8849512344641402E-3</c:v>
                </c:pt>
                <c:pt idx="10">
                  <c:v>6.8849512344641402E-3</c:v>
                </c:pt>
                <c:pt idx="11">
                  <c:v>6.8849512344641402E-3</c:v>
                </c:pt>
                <c:pt idx="12">
                  <c:v>6.8849512344641402E-3</c:v>
                </c:pt>
                <c:pt idx="13">
                  <c:v>9.2380884130584696E-3</c:v>
                </c:pt>
                <c:pt idx="14">
                  <c:v>1.0373576139121756E-2</c:v>
                </c:pt>
                <c:pt idx="15">
                  <c:v>1.1509063865185043E-2</c:v>
                </c:pt>
                <c:pt idx="16">
                  <c:v>1.264455159124833E-2</c:v>
                </c:pt>
                <c:pt idx="17">
                  <c:v>1.3780039317311617E-2</c:v>
                </c:pt>
                <c:pt idx="18">
                  <c:v>1.4915527043374904E-2</c:v>
                </c:pt>
                <c:pt idx="19">
                  <c:v>1.6051014769438189E-2</c:v>
                </c:pt>
                <c:pt idx="20">
                  <c:v>1.7186502495501476E-2</c:v>
                </c:pt>
                <c:pt idx="21">
                  <c:v>1.9539639674095804E-2</c:v>
                </c:pt>
                <c:pt idx="22">
                  <c:v>2.1892776852690133E-2</c:v>
                </c:pt>
                <c:pt idx="23">
                  <c:v>2.4245914031284461E-2</c:v>
                </c:pt>
                <c:pt idx="24">
                  <c:v>2.4245914031284461E-2</c:v>
                </c:pt>
                <c:pt idx="25">
                  <c:v>2.4245914031284461E-2</c:v>
                </c:pt>
                <c:pt idx="26">
                  <c:v>2.659905120987879E-2</c:v>
                </c:pt>
                <c:pt idx="27">
                  <c:v>2.7734538935942077E-2</c:v>
                </c:pt>
                <c:pt idx="28">
                  <c:v>2.8870026662005364E-2</c:v>
                </c:pt>
                <c:pt idx="29">
                  <c:v>3.0005514388068651E-2</c:v>
                </c:pt>
                <c:pt idx="30">
                  <c:v>3.1141002114131938E-2</c:v>
                </c:pt>
                <c:pt idx="31">
                  <c:v>3.1141002114131938E-2</c:v>
                </c:pt>
                <c:pt idx="32">
                  <c:v>3.1141002114131938E-2</c:v>
                </c:pt>
                <c:pt idx="33">
                  <c:v>3.1141002114131938E-2</c:v>
                </c:pt>
                <c:pt idx="34">
                  <c:v>3.1141002114131938E-2</c:v>
                </c:pt>
                <c:pt idx="35">
                  <c:v>3.1141002114131938E-2</c:v>
                </c:pt>
                <c:pt idx="36">
                  <c:v>3.3494139292726266E-2</c:v>
                </c:pt>
                <c:pt idx="37">
                  <c:v>3.4701651896873971E-2</c:v>
                </c:pt>
                <c:pt idx="38">
                  <c:v>3.5837139622937261E-2</c:v>
                </c:pt>
                <c:pt idx="39">
                  <c:v>3.6972627349000545E-2</c:v>
                </c:pt>
                <c:pt idx="40">
                  <c:v>3.8108115075063828E-2</c:v>
                </c:pt>
                <c:pt idx="41">
                  <c:v>3.9243602801127112E-2</c:v>
                </c:pt>
                <c:pt idx="42">
                  <c:v>4.0379090527190395E-2</c:v>
                </c:pt>
                <c:pt idx="43">
                  <c:v>4.1514578253253678E-2</c:v>
                </c:pt>
                <c:pt idx="44">
                  <c:v>4.2650065979316962E-2</c:v>
                </c:pt>
                <c:pt idx="45">
                  <c:v>4.5003203157911294E-2</c:v>
                </c:pt>
                <c:pt idx="46">
                  <c:v>4.5003203157911294E-2</c:v>
                </c:pt>
                <c:pt idx="47">
                  <c:v>4.5003203157911294E-2</c:v>
                </c:pt>
                <c:pt idx="48">
                  <c:v>4.5003203157911294E-2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cop!$W$9:$W$57</c:f>
              <c:numCache>
                <c:formatCode>0.00%</c:formatCode>
                <c:ptCount val="49"/>
                <c:pt idx="0">
                  <c:v>1.3092120923589724E-2</c:v>
                </c:pt>
                <c:pt idx="1">
                  <c:v>-6.5773813252434019E-5</c:v>
                </c:pt>
                <c:pt idx="2">
                  <c:v>2.3267559520080826E-2</c:v>
                </c:pt>
                <c:pt idx="3">
                  <c:v>8.3769127076100593E-3</c:v>
                </c:pt>
                <c:pt idx="4">
                  <c:v>9.321645820505646E-3</c:v>
                </c:pt>
                <c:pt idx="5">
                  <c:v>6.6081016959185293E-3</c:v>
                </c:pt>
                <c:pt idx="6">
                  <c:v>6.6081016959185293E-3</c:v>
                </c:pt>
                <c:pt idx="7">
                  <c:v>6.6081016959185293E-3</c:v>
                </c:pt>
                <c:pt idx="8">
                  <c:v>6.6081016959185293E-3</c:v>
                </c:pt>
                <c:pt idx="9">
                  <c:v>6.6081016959185293E-3</c:v>
                </c:pt>
                <c:pt idx="10">
                  <c:v>6.6081016959185293E-3</c:v>
                </c:pt>
                <c:pt idx="11">
                  <c:v>6.6081016959185293E-3</c:v>
                </c:pt>
                <c:pt idx="12">
                  <c:v>6.6081016959185293E-3</c:v>
                </c:pt>
                <c:pt idx="13">
                  <c:v>-1.8560278311171102E-2</c:v>
                </c:pt>
                <c:pt idx="14">
                  <c:v>-4.0378460129352887E-2</c:v>
                </c:pt>
                <c:pt idx="15">
                  <c:v>-2.4517245755127346E-2</c:v>
                </c:pt>
                <c:pt idx="16">
                  <c:v>-5.1840983252077935E-2</c:v>
                </c:pt>
                <c:pt idx="17">
                  <c:v>-4.0930524260354775E-2</c:v>
                </c:pt>
                <c:pt idx="18">
                  <c:v>-5.3584041193737678E-2</c:v>
                </c:pt>
                <c:pt idx="19">
                  <c:v>-3.1721998223515353E-2</c:v>
                </c:pt>
                <c:pt idx="20">
                  <c:v>-3.8238658742389089E-2</c:v>
                </c:pt>
                <c:pt idx="21">
                  <c:v>-4.2941629039418734E-2</c:v>
                </c:pt>
                <c:pt idx="22">
                  <c:v>-3.7097311705422228E-2</c:v>
                </c:pt>
                <c:pt idx="23">
                  <c:v>-4.5998288340358545E-2</c:v>
                </c:pt>
                <c:pt idx="24">
                  <c:v>-4.5998288340358545E-2</c:v>
                </c:pt>
                <c:pt idx="25">
                  <c:v>-4.5998288340358545E-2</c:v>
                </c:pt>
                <c:pt idx="26">
                  <c:v>-3.8814018110966145E-2</c:v>
                </c:pt>
                <c:pt idx="27">
                  <c:v>-3.1430711891469169E-2</c:v>
                </c:pt>
                <c:pt idx="28">
                  <c:v>-2.546797897221446E-2</c:v>
                </c:pt>
                <c:pt idx="29">
                  <c:v>-3.4606037752160236E-2</c:v>
                </c:pt>
                <c:pt idx="30">
                  <c:v>-2.7626974940594903E-2</c:v>
                </c:pt>
                <c:pt idx="31">
                  <c:v>-2.7626974940594903E-2</c:v>
                </c:pt>
                <c:pt idx="32">
                  <c:v>-2.7626974940594903E-2</c:v>
                </c:pt>
                <c:pt idx="33">
                  <c:v>-2.7626974940594903E-2</c:v>
                </c:pt>
                <c:pt idx="34">
                  <c:v>-2.7626974940594903E-2</c:v>
                </c:pt>
                <c:pt idx="35">
                  <c:v>-2.7626974940594903E-2</c:v>
                </c:pt>
                <c:pt idx="36">
                  <c:v>-1.9150285835633461E-2</c:v>
                </c:pt>
                <c:pt idx="37">
                  <c:v>-3.2129272238600223E-2</c:v>
                </c:pt>
                <c:pt idx="38">
                  <c:v>-2.5867531474667849E-2</c:v>
                </c:pt>
                <c:pt idx="39">
                  <c:v>-4.2295658419285065E-2</c:v>
                </c:pt>
                <c:pt idx="40">
                  <c:v>-4.3181398011844944E-2</c:v>
                </c:pt>
                <c:pt idx="41">
                  <c:v>-4.2801458802118483E-2</c:v>
                </c:pt>
                <c:pt idx="42">
                  <c:v>-3.7864124962391929E-2</c:v>
                </c:pt>
                <c:pt idx="43">
                  <c:v>-4.9579922392474982E-2</c:v>
                </c:pt>
                <c:pt idx="44">
                  <c:v>-3.7470298428166467E-2</c:v>
                </c:pt>
                <c:pt idx="45">
                  <c:v>-2.0467779536478881E-2</c:v>
                </c:pt>
                <c:pt idx="46">
                  <c:v>-2.0467779536478881E-2</c:v>
                </c:pt>
                <c:pt idx="47">
                  <c:v>-2.0467779536478881E-2</c:v>
                </c:pt>
                <c:pt idx="48">
                  <c:v>-2.0467779536478881E-2</c:v>
                </c:pt>
              </c:numCache>
            </c:numRef>
          </c:val>
        </c:ser>
        <c:marker val="1"/>
        <c:axId val="106989440"/>
        <c:axId val="106990976"/>
      </c:lineChart>
      <c:catAx>
        <c:axId val="106989440"/>
        <c:scaling>
          <c:orientation val="minMax"/>
        </c:scaling>
        <c:axPos val="b"/>
        <c:tickLblPos val="nextTo"/>
        <c:crossAx val="106990976"/>
        <c:crosses val="autoZero"/>
        <c:auto val="1"/>
        <c:lblAlgn val="ctr"/>
        <c:lblOffset val="100"/>
      </c:catAx>
      <c:valAx>
        <c:axId val="106990976"/>
        <c:scaling>
          <c:orientation val="minMax"/>
        </c:scaling>
        <c:axPos val="l"/>
        <c:majorGridlines/>
        <c:numFmt formatCode="0.00%" sourceLinked="1"/>
        <c:tickLblPos val="nextTo"/>
        <c:crossAx val="106989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cop!$F$8:$F$57</c:f>
              <c:numCache>
                <c:formatCode>General</c:formatCode>
                <c:ptCount val="50"/>
                <c:pt idx="0">
                  <c:v>0.96620656710413844</c:v>
                </c:pt>
                <c:pt idx="1">
                  <c:v>0.96372001810227781</c:v>
                </c:pt>
                <c:pt idx="2">
                  <c:v>0.95945341177653731</c:v>
                </c:pt>
                <c:pt idx="3">
                  <c:v>0.95862875245135004</c:v>
                </c:pt>
                <c:pt idx="4">
                  <c:v>0.95816865288882169</c:v>
                </c:pt>
                <c:pt idx="5">
                  <c:v>0.95844772967265035</c:v>
                </c:pt>
                <c:pt idx="6">
                  <c:v>0.95879971840901057</c:v>
                </c:pt>
                <c:pt idx="7">
                  <c:v>0.96182933574697038</c:v>
                </c:pt>
                <c:pt idx="8">
                  <c:v>0.96619651028309927</c:v>
                </c:pt>
                <c:pt idx="9">
                  <c:v>0.97211494946447408</c:v>
                </c:pt>
                <c:pt idx="10">
                  <c:v>0.97590134258560857</c:v>
                </c:pt>
                <c:pt idx="11">
                  <c:v>0.97974053401719718</c:v>
                </c:pt>
                <c:pt idx="12">
                  <c:v>0.98027857394277662</c:v>
                </c:pt>
                <c:pt idx="13">
                  <c:v>0.97754060441494428</c:v>
                </c:pt>
                <c:pt idx="14">
                  <c:v>0.96732287423945273</c:v>
                </c:pt>
                <c:pt idx="15">
                  <c:v>0.9508498013777843</c:v>
                </c:pt>
                <c:pt idx="16">
                  <c:v>0.93472368884195689</c:v>
                </c:pt>
                <c:pt idx="17">
                  <c:v>0.91625182279881312</c:v>
                </c:pt>
                <c:pt idx="18">
                  <c:v>0.89949213053753707</c:v>
                </c:pt>
                <c:pt idx="19">
                  <c:v>0.88366772263287574</c:v>
                </c:pt>
                <c:pt idx="20">
                  <c:v>0.87357067430985069</c:v>
                </c:pt>
                <c:pt idx="21">
                  <c:v>0.86978679539397563</c:v>
                </c:pt>
                <c:pt idx="22">
                  <c:v>0.86875345703223206</c:v>
                </c:pt>
                <c:pt idx="23">
                  <c:v>0.86827072962236607</c:v>
                </c:pt>
                <c:pt idx="24">
                  <c:v>0.86987227837280645</c:v>
                </c:pt>
                <c:pt idx="25">
                  <c:v>0.87019158244079042</c:v>
                </c:pt>
                <c:pt idx="26">
                  <c:v>0.86850203650626046</c:v>
                </c:pt>
                <c:pt idx="27">
                  <c:v>0.86413737617539088</c:v>
                </c:pt>
                <c:pt idx="28">
                  <c:v>0.86191230452054068</c:v>
                </c:pt>
                <c:pt idx="29">
                  <c:v>0.86188967667320338</c:v>
                </c:pt>
                <c:pt idx="30">
                  <c:v>0.8618167647206717</c:v>
                </c:pt>
                <c:pt idx="31">
                  <c:v>0.86383315733896515</c:v>
                </c:pt>
                <c:pt idx="32">
                  <c:v>0.8658973198571932</c:v>
                </c:pt>
                <c:pt idx="33">
                  <c:v>0.86970382662040524</c:v>
                </c:pt>
                <c:pt idx="34">
                  <c:v>0.8714989691758438</c:v>
                </c:pt>
                <c:pt idx="35">
                  <c:v>0.87289435309498653</c:v>
                </c:pt>
                <c:pt idx="36">
                  <c:v>0.87280635591089639</c:v>
                </c:pt>
                <c:pt idx="37">
                  <c:v>0.87365867149394061</c:v>
                </c:pt>
                <c:pt idx="38">
                  <c:v>0.87196912555941042</c:v>
                </c:pt>
                <c:pt idx="39">
                  <c:v>0.87008095740936264</c:v>
                </c:pt>
                <c:pt idx="40">
                  <c:v>0.86530899582641918</c:v>
                </c:pt>
                <c:pt idx="41">
                  <c:v>0.85939809926082367</c:v>
                </c:pt>
                <c:pt idx="42">
                  <c:v>0.85260471664906701</c:v>
                </c:pt>
                <c:pt idx="43">
                  <c:v>0.84772213003469588</c:v>
                </c:pt>
                <c:pt idx="44">
                  <c:v>0.84177603459546424</c:v>
                </c:pt>
                <c:pt idx="45">
                  <c:v>0.83886709910997104</c:v>
                </c:pt>
                <c:pt idx="46">
                  <c:v>0.83974958515613218</c:v>
                </c:pt>
                <c:pt idx="47">
                  <c:v>0.8449087343490721</c:v>
                </c:pt>
                <c:pt idx="48">
                  <c:v>0.85003268466837634</c:v>
                </c:pt>
                <c:pt idx="49">
                  <c:v>0.85552873736611845</c:v>
                </c:pt>
              </c:numCache>
            </c:numRef>
          </c:val>
        </c:ser>
        <c:marker val="1"/>
        <c:axId val="107016960"/>
        <c:axId val="10701849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cop!$G$8:$G$57</c:f>
              <c:numCache>
                <c:formatCode>General</c:formatCode>
                <c:ptCount val="50"/>
                <c:pt idx="0">
                  <c:v>3.8255432623686879E-2</c:v>
                </c:pt>
                <c:pt idx="1">
                  <c:v>4.2761952858155511E-2</c:v>
                </c:pt>
                <c:pt idx="2">
                  <c:v>4.7206297052350264E-2</c:v>
                </c:pt>
                <c:pt idx="3">
                  <c:v>5.1267100499622194E-2</c:v>
                </c:pt>
                <c:pt idx="4">
                  <c:v>5.2454021684964422E-2</c:v>
                </c:pt>
                <c:pt idx="5">
                  <c:v>5.1240868350954399E-2</c:v>
                </c:pt>
                <c:pt idx="6">
                  <c:v>4.8603346938127644E-2</c:v>
                </c:pt>
                <c:pt idx="7">
                  <c:v>4.5119525448734744E-2</c:v>
                </c:pt>
                <c:pt idx="8">
                  <c:v>4.342943155184463E-2</c:v>
                </c:pt>
                <c:pt idx="9">
                  <c:v>4.1652266136008684E-2</c:v>
                </c:pt>
                <c:pt idx="10">
                  <c:v>3.7882961175166853E-2</c:v>
                </c:pt>
                <c:pt idx="11">
                  <c:v>3.5359390879482908E-2</c:v>
                </c:pt>
                <c:pt idx="12">
                  <c:v>3.3997094413596614E-2</c:v>
                </c:pt>
                <c:pt idx="13">
                  <c:v>3.4221780285704856E-2</c:v>
                </c:pt>
                <c:pt idx="14">
                  <c:v>3.683991998359238E-2</c:v>
                </c:pt>
                <c:pt idx="15">
                  <c:v>4.3402990548490013E-2</c:v>
                </c:pt>
                <c:pt idx="16">
                  <c:v>4.932502342305313E-2</c:v>
                </c:pt>
                <c:pt idx="17">
                  <c:v>5.4688871261553321E-2</c:v>
                </c:pt>
                <c:pt idx="18">
                  <c:v>5.9153223734747851E-2</c:v>
                </c:pt>
                <c:pt idx="19">
                  <c:v>5.9431313750282475E-2</c:v>
                </c:pt>
                <c:pt idx="20">
                  <c:v>5.7188736550280311E-2</c:v>
                </c:pt>
                <c:pt idx="21">
                  <c:v>5.1352522066541936E-2</c:v>
                </c:pt>
                <c:pt idx="22">
                  <c:v>4.3950837277554097E-2</c:v>
                </c:pt>
                <c:pt idx="23">
                  <c:v>3.6763374740863553E-2</c:v>
                </c:pt>
                <c:pt idx="24">
                  <c:v>3.3604781769826265E-2</c:v>
                </c:pt>
                <c:pt idx="25">
                  <c:v>3.2152176537348032E-2</c:v>
                </c:pt>
                <c:pt idx="26">
                  <c:v>3.5818244626482192E-2</c:v>
                </c:pt>
                <c:pt idx="27">
                  <c:v>4.0575244286884464E-2</c:v>
                </c:pt>
                <c:pt idx="28">
                  <c:v>4.4073267894982851E-2</c:v>
                </c:pt>
                <c:pt idx="29">
                  <c:v>4.5326918152772191E-2</c:v>
                </c:pt>
                <c:pt idx="30">
                  <c:v>4.4434106137445605E-2</c:v>
                </c:pt>
                <c:pt idx="31">
                  <c:v>4.1770269034076317E-2</c:v>
                </c:pt>
                <c:pt idx="32">
                  <c:v>3.7061034440555571E-2</c:v>
                </c:pt>
                <c:pt idx="33">
                  <c:v>3.1003809927197434E-2</c:v>
                </c:pt>
                <c:pt idx="34">
                  <c:v>2.4675533801251374E-2</c:v>
                </c:pt>
                <c:pt idx="35">
                  <c:v>2.2119528372700356E-2</c:v>
                </c:pt>
                <c:pt idx="36">
                  <c:v>2.3010001215534277E-2</c:v>
                </c:pt>
                <c:pt idx="37">
                  <c:v>2.6419762832971809E-2</c:v>
                </c:pt>
                <c:pt idx="38">
                  <c:v>3.0673756865575698E-2</c:v>
                </c:pt>
                <c:pt idx="39">
                  <c:v>3.3947240799846616E-2</c:v>
                </c:pt>
                <c:pt idx="40">
                  <c:v>3.8242045038260092E-2</c:v>
                </c:pt>
                <c:pt idx="41">
                  <c:v>4.3099608230378415E-2</c:v>
                </c:pt>
                <c:pt idx="42">
                  <c:v>4.7753934926727512E-2</c:v>
                </c:pt>
                <c:pt idx="43">
                  <c:v>4.9436572711297248E-2</c:v>
                </c:pt>
                <c:pt idx="44">
                  <c:v>4.801170338123207E-2</c:v>
                </c:pt>
                <c:pt idx="45">
                  <c:v>4.5605133481118908E-2</c:v>
                </c:pt>
                <c:pt idx="46">
                  <c:v>4.4784209249004496E-2</c:v>
                </c:pt>
                <c:pt idx="47">
                  <c:v>4.374425910679533E-2</c:v>
                </c:pt>
                <c:pt idx="48">
                  <c:v>4.0684203777011693E-2</c:v>
                </c:pt>
                <c:pt idx="49">
                  <c:v>4.1102080234451922E-2</c:v>
                </c:pt>
              </c:numCache>
            </c:numRef>
          </c:val>
        </c:ser>
        <c:marker val="1"/>
        <c:axId val="107169280"/>
        <c:axId val="107167744"/>
      </c:lineChart>
      <c:catAx>
        <c:axId val="107016960"/>
        <c:scaling>
          <c:orientation val="minMax"/>
        </c:scaling>
        <c:axPos val="b"/>
        <c:tickLblPos val="nextTo"/>
        <c:crossAx val="107018496"/>
        <c:crosses val="autoZero"/>
        <c:auto val="1"/>
        <c:lblAlgn val="ctr"/>
        <c:lblOffset val="100"/>
      </c:catAx>
      <c:valAx>
        <c:axId val="107018496"/>
        <c:scaling>
          <c:orientation val="minMax"/>
        </c:scaling>
        <c:axPos val="l"/>
        <c:majorGridlines/>
        <c:numFmt formatCode="General" sourceLinked="1"/>
        <c:tickLblPos val="nextTo"/>
        <c:crossAx val="107016960"/>
        <c:crosses val="autoZero"/>
        <c:crossBetween val="between"/>
      </c:valAx>
      <c:valAx>
        <c:axId val="107167744"/>
        <c:scaling>
          <c:orientation val="minMax"/>
        </c:scaling>
        <c:axPos val="r"/>
        <c:numFmt formatCode="General" sourceLinked="1"/>
        <c:tickLblPos val="nextTo"/>
        <c:crossAx val="107169280"/>
        <c:crosses val="max"/>
        <c:crossBetween val="between"/>
      </c:valAx>
      <c:catAx>
        <c:axId val="107169280"/>
        <c:scaling>
          <c:orientation val="minMax"/>
        </c:scaling>
        <c:delete val="1"/>
        <c:axPos val="b"/>
        <c:tickLblPos val="none"/>
        <c:crossAx val="1071677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ko!$T$9:$T$57</c:f>
              <c:numCache>
                <c:formatCode>0.00%</c:formatCode>
                <c:ptCount val="49"/>
                <c:pt idx="0">
                  <c:v>0</c:v>
                </c:pt>
                <c:pt idx="1">
                  <c:v>5.6116158151586022E-4</c:v>
                </c:pt>
                <c:pt idx="2">
                  <c:v>5.6116158151586022E-4</c:v>
                </c:pt>
                <c:pt idx="3">
                  <c:v>6.9494927903507992E-4</c:v>
                </c:pt>
                <c:pt idx="4">
                  <c:v>5.6116158151586022E-4</c:v>
                </c:pt>
                <c:pt idx="5">
                  <c:v>5.6116158151586022E-4</c:v>
                </c:pt>
                <c:pt idx="6">
                  <c:v>6.9494927903507992E-4</c:v>
                </c:pt>
                <c:pt idx="7">
                  <c:v>0</c:v>
                </c:pt>
                <c:pt idx="8">
                  <c:v>0</c:v>
                </c:pt>
                <c:pt idx="9">
                  <c:v>2.0466688067077516E-3</c:v>
                </c:pt>
                <c:pt idx="10">
                  <c:v>2.0466688067077516E-3</c:v>
                </c:pt>
                <c:pt idx="11">
                  <c:v>2.0466688067077516E-3</c:v>
                </c:pt>
                <c:pt idx="12">
                  <c:v>2.0466688067077516E-3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2.0466688067077516E-3</c:v>
                </c:pt>
                <c:pt idx="17">
                  <c:v>2.0466688067077516E-3</c:v>
                </c:pt>
                <c:pt idx="18">
                  <c:v>2.0466688067077516E-3</c:v>
                </c:pt>
                <c:pt idx="19">
                  <c:v>6.9494927903507992E-4</c:v>
                </c:pt>
                <c:pt idx="20">
                  <c:v>6.9494927903507992E-4</c:v>
                </c:pt>
                <c:pt idx="21">
                  <c:v>5.6116158151586022E-4</c:v>
                </c:pt>
                <c:pt idx="22">
                  <c:v>5.6116158151586022E-4</c:v>
                </c:pt>
                <c:pt idx="23">
                  <c:v>5.6116158151586022E-4</c:v>
                </c:pt>
                <c:pt idx="24">
                  <c:v>5.6116158151586022E-4</c:v>
                </c:pt>
                <c:pt idx="25">
                  <c:v>5.6116158151586022E-4</c:v>
                </c:pt>
                <c:pt idx="26">
                  <c:v>6.9494927903507992E-4</c:v>
                </c:pt>
                <c:pt idx="27">
                  <c:v>6.9494927903507992E-4</c:v>
                </c:pt>
                <c:pt idx="28">
                  <c:v>5.6116158151586022E-4</c:v>
                </c:pt>
                <c:pt idx="29">
                  <c:v>5.6116158151586022E-4</c:v>
                </c:pt>
                <c:pt idx="30">
                  <c:v>6.9494927903507992E-4</c:v>
                </c:pt>
                <c:pt idx="31">
                  <c:v>6.9494927903507992E-4</c:v>
                </c:pt>
                <c:pt idx="32">
                  <c:v>5.6116158151586022E-4</c:v>
                </c:pt>
                <c:pt idx="33">
                  <c:v>5.6116158151586022E-4</c:v>
                </c:pt>
                <c:pt idx="34">
                  <c:v>5.6116158151586022E-4</c:v>
                </c:pt>
                <c:pt idx="35">
                  <c:v>6.9494927903507992E-4</c:v>
                </c:pt>
                <c:pt idx="36">
                  <c:v>5.6116158151586022E-4</c:v>
                </c:pt>
                <c:pt idx="37">
                  <c:v>6.9494927903507992E-4</c:v>
                </c:pt>
                <c:pt idx="38">
                  <c:v>6.9494927903507992E-4</c:v>
                </c:pt>
                <c:pt idx="39">
                  <c:v>6.9494927903507992E-4</c:v>
                </c:pt>
                <c:pt idx="40">
                  <c:v>6.9494927903507992E-4</c:v>
                </c:pt>
                <c:pt idx="41">
                  <c:v>5.6116158151586022E-4</c:v>
                </c:pt>
                <c:pt idx="42">
                  <c:v>5.6116158151586022E-4</c:v>
                </c:pt>
                <c:pt idx="43">
                  <c:v>6.9494927903507992E-4</c:v>
                </c:pt>
                <c:pt idx="44">
                  <c:v>6.9494927903507992E-4</c:v>
                </c:pt>
                <c:pt idx="45">
                  <c:v>5.6116158151586022E-4</c:v>
                </c:pt>
                <c:pt idx="46">
                  <c:v>2.0466688067077516E-3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ko!$V$9:$V$57</c:f>
              <c:numCache>
                <c:formatCode>0.00%</c:formatCode>
                <c:ptCount val="49"/>
                <c:pt idx="0">
                  <c:v>0</c:v>
                </c:pt>
                <c:pt idx="1">
                  <c:v>6.4178749702876901E-3</c:v>
                </c:pt>
                <c:pt idx="2">
                  <c:v>-4.7846889952160592E-4</c:v>
                </c:pt>
                <c:pt idx="3">
                  <c:v>-2.3912003825920952E-3</c:v>
                </c:pt>
                <c:pt idx="4">
                  <c:v>-9.5877277085330437E-3</c:v>
                </c:pt>
                <c:pt idx="5">
                  <c:v>7.1225071225057058E-4</c:v>
                </c:pt>
                <c:pt idx="6">
                  <c:v>-2.8510334996436272E-2</c:v>
                </c:pt>
                <c:pt idx="7">
                  <c:v>0</c:v>
                </c:pt>
                <c:pt idx="8">
                  <c:v>0</c:v>
                </c:pt>
                <c:pt idx="9">
                  <c:v>7.3764445537253837E-4</c:v>
                </c:pt>
                <c:pt idx="10">
                  <c:v>-7.6167076167076722E-3</c:v>
                </c:pt>
                <c:pt idx="11">
                  <c:v>-8.1703391928694795E-3</c:v>
                </c:pt>
                <c:pt idx="12">
                  <c:v>-1.8222666000998599E-2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-5.6237218813905646E-3</c:v>
                </c:pt>
                <c:pt idx="17">
                  <c:v>1.8766066838046377E-2</c:v>
                </c:pt>
                <c:pt idx="18">
                  <c:v>-1.41307090587939E-2</c:v>
                </c:pt>
                <c:pt idx="19">
                  <c:v>2.3035577169182569E-3</c:v>
                </c:pt>
                <c:pt idx="20">
                  <c:v>3.0643513789582371E-3</c:v>
                </c:pt>
                <c:pt idx="21">
                  <c:v>-2.8004073319755456E-3</c:v>
                </c:pt>
                <c:pt idx="22">
                  <c:v>-6.6006600660065504E-3</c:v>
                </c:pt>
                <c:pt idx="23">
                  <c:v>-6.0529634300126606E-3</c:v>
                </c:pt>
                <c:pt idx="24">
                  <c:v>-1.729756831286031E-2</c:v>
                </c:pt>
                <c:pt idx="25">
                  <c:v>-1.1582060128141914E-2</c:v>
                </c:pt>
                <c:pt idx="26">
                  <c:v>-2.1924482338610551E-3</c:v>
                </c:pt>
                <c:pt idx="27">
                  <c:v>-2.4414062499995143E-4</c:v>
                </c:pt>
                <c:pt idx="28">
                  <c:v>-3.9072039072038239E-3</c:v>
                </c:pt>
                <c:pt idx="29">
                  <c:v>7.054244709316447E-3</c:v>
                </c:pt>
                <c:pt idx="30">
                  <c:v>7.1043606075453002E-3</c:v>
                </c:pt>
                <c:pt idx="31">
                  <c:v>4.6217465336900448E-3</c:v>
                </c:pt>
                <c:pt idx="32">
                  <c:v>0</c:v>
                </c:pt>
                <c:pt idx="33">
                  <c:v>-7.2639225181600822E-4</c:v>
                </c:pt>
                <c:pt idx="34">
                  <c:v>-2.1775949673361579E-3</c:v>
                </c:pt>
                <c:pt idx="35">
                  <c:v>-1.9314340898116439E-3</c:v>
                </c:pt>
                <c:pt idx="36">
                  <c:v>-3.3865505563617187E-3</c:v>
                </c:pt>
                <c:pt idx="37">
                  <c:v>2.1697203471553379E-3</c:v>
                </c:pt>
                <c:pt idx="38">
                  <c:v>-7.216742843396954E-4</c:v>
                </c:pt>
                <c:pt idx="39">
                  <c:v>-1.4443909484834442E-3</c:v>
                </c:pt>
                <c:pt idx="40">
                  <c:v>3.8572806171649882E-3</c:v>
                </c:pt>
                <c:pt idx="41">
                  <c:v>-5.2833813640729794E-3</c:v>
                </c:pt>
                <c:pt idx="42">
                  <c:v>-2.1500238891544055E-3</c:v>
                </c:pt>
                <c:pt idx="43">
                  <c:v>-1.1680572109654397E-2</c:v>
                </c:pt>
                <c:pt idx="44">
                  <c:v>9.6478533526288344E-4</c:v>
                </c:pt>
                <c:pt idx="45">
                  <c:v>-3.3734939759036283E-3</c:v>
                </c:pt>
                <c:pt idx="46">
                  <c:v>-7.2046109510089183E-4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107287296"/>
        <c:axId val="107288832"/>
      </c:scatterChart>
      <c:valAx>
        <c:axId val="107287296"/>
        <c:scaling>
          <c:orientation val="minMax"/>
        </c:scaling>
        <c:axPos val="b"/>
        <c:numFmt formatCode="0.00%" sourceLinked="1"/>
        <c:tickLblPos val="nextTo"/>
        <c:crossAx val="107288832"/>
        <c:crosses val="autoZero"/>
        <c:crossBetween val="midCat"/>
      </c:valAx>
      <c:valAx>
        <c:axId val="107288832"/>
        <c:scaling>
          <c:orientation val="minMax"/>
        </c:scaling>
        <c:axPos val="l"/>
        <c:majorGridlines/>
        <c:numFmt formatCode="0.00%" sourceLinked="1"/>
        <c:tickLblPos val="nextTo"/>
        <c:crossAx val="1072872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ko!$U$9:$U$57</c:f>
              <c:numCache>
                <c:formatCode>0.00%</c:formatCode>
                <c:ptCount val="49"/>
                <c:pt idx="0">
                  <c:v>0</c:v>
                </c:pt>
                <c:pt idx="1">
                  <c:v>5.6116158151586022E-4</c:v>
                </c:pt>
                <c:pt idx="2">
                  <c:v>1.1223231630317204E-3</c:v>
                </c:pt>
                <c:pt idx="3">
                  <c:v>1.8172724420668003E-3</c:v>
                </c:pt>
                <c:pt idx="4">
                  <c:v>2.3784340235826606E-3</c:v>
                </c:pt>
                <c:pt idx="5">
                  <c:v>2.9395956050985209E-3</c:v>
                </c:pt>
                <c:pt idx="6">
                  <c:v>3.6345448841336009E-3</c:v>
                </c:pt>
                <c:pt idx="7">
                  <c:v>3.6345448841336009E-3</c:v>
                </c:pt>
                <c:pt idx="8">
                  <c:v>3.6345448841336009E-3</c:v>
                </c:pt>
                <c:pt idx="9">
                  <c:v>5.6812136908413521E-3</c:v>
                </c:pt>
                <c:pt idx="10">
                  <c:v>7.7278824975491036E-3</c:v>
                </c:pt>
                <c:pt idx="11">
                  <c:v>9.7745513042568552E-3</c:v>
                </c:pt>
                <c:pt idx="12">
                  <c:v>1.1821220110964606E-2</c:v>
                </c:pt>
                <c:pt idx="13">
                  <c:v>1.1821220110964606E-2</c:v>
                </c:pt>
                <c:pt idx="14">
                  <c:v>1.1821220110964606E-2</c:v>
                </c:pt>
                <c:pt idx="15">
                  <c:v>1.1821220110964606E-2</c:v>
                </c:pt>
                <c:pt idx="16">
                  <c:v>1.3867888917672357E-2</c:v>
                </c:pt>
                <c:pt idx="17">
                  <c:v>1.5914557724380107E-2</c:v>
                </c:pt>
                <c:pt idx="18">
                  <c:v>1.7961226531087858E-2</c:v>
                </c:pt>
                <c:pt idx="19">
                  <c:v>1.8656175810122938E-2</c:v>
                </c:pt>
                <c:pt idx="20">
                  <c:v>1.9351125089158018E-2</c:v>
                </c:pt>
                <c:pt idx="21">
                  <c:v>1.9912286670673879E-2</c:v>
                </c:pt>
                <c:pt idx="22">
                  <c:v>2.047344825218974E-2</c:v>
                </c:pt>
                <c:pt idx="23">
                  <c:v>2.10346098337056E-2</c:v>
                </c:pt>
                <c:pt idx="24">
                  <c:v>2.1595771415221461E-2</c:v>
                </c:pt>
                <c:pt idx="25">
                  <c:v>2.2156932996737322E-2</c:v>
                </c:pt>
                <c:pt idx="26">
                  <c:v>2.2851882275772402E-2</c:v>
                </c:pt>
                <c:pt idx="27">
                  <c:v>2.3546831554807482E-2</c:v>
                </c:pt>
                <c:pt idx="28">
                  <c:v>2.4107993136323343E-2</c:v>
                </c:pt>
                <c:pt idx="29">
                  <c:v>2.4669154717839203E-2</c:v>
                </c:pt>
                <c:pt idx="30">
                  <c:v>2.5364103996874283E-2</c:v>
                </c:pt>
                <c:pt idx="31">
                  <c:v>2.6059053275909363E-2</c:v>
                </c:pt>
                <c:pt idx="32">
                  <c:v>2.6620214857425224E-2</c:v>
                </c:pt>
                <c:pt idx="33">
                  <c:v>2.7181376438941085E-2</c:v>
                </c:pt>
                <c:pt idx="34">
                  <c:v>2.7742538020456946E-2</c:v>
                </c:pt>
                <c:pt idx="35">
                  <c:v>2.8437487299492026E-2</c:v>
                </c:pt>
                <c:pt idx="36">
                  <c:v>2.8998648881007887E-2</c:v>
                </c:pt>
                <c:pt idx="37">
                  <c:v>2.9693598160042967E-2</c:v>
                </c:pt>
                <c:pt idx="38">
                  <c:v>3.0388547439078047E-2</c:v>
                </c:pt>
                <c:pt idx="39">
                  <c:v>3.1083496718113127E-2</c:v>
                </c:pt>
                <c:pt idx="40">
                  <c:v>3.1778445997148207E-2</c:v>
                </c:pt>
                <c:pt idx="41">
                  <c:v>3.2339607578664067E-2</c:v>
                </c:pt>
                <c:pt idx="42">
                  <c:v>3.2900769160179928E-2</c:v>
                </c:pt>
                <c:pt idx="43">
                  <c:v>3.3595718439215008E-2</c:v>
                </c:pt>
                <c:pt idx="44">
                  <c:v>3.4290667718250088E-2</c:v>
                </c:pt>
                <c:pt idx="45">
                  <c:v>3.4851829299765949E-2</c:v>
                </c:pt>
                <c:pt idx="46">
                  <c:v>3.68984981064737E-2</c:v>
                </c:pt>
                <c:pt idx="47">
                  <c:v>3.68984981064737E-2</c:v>
                </c:pt>
                <c:pt idx="48">
                  <c:v>3.68984981064737E-2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ko!$W$9:$W$57</c:f>
              <c:numCache>
                <c:formatCode>0.00%</c:formatCode>
                <c:ptCount val="49"/>
                <c:pt idx="0">
                  <c:v>0</c:v>
                </c:pt>
                <c:pt idx="1">
                  <c:v>6.4178749702876901E-3</c:v>
                </c:pt>
                <c:pt idx="2">
                  <c:v>5.9394060707660843E-3</c:v>
                </c:pt>
                <c:pt idx="3">
                  <c:v>3.5482056881739892E-3</c:v>
                </c:pt>
                <c:pt idx="4">
                  <c:v>-6.039522020359055E-3</c:v>
                </c:pt>
                <c:pt idx="5">
                  <c:v>-5.3272713081084846E-3</c:v>
                </c:pt>
                <c:pt idx="6">
                  <c:v>-3.3837606304544757E-2</c:v>
                </c:pt>
                <c:pt idx="7">
                  <c:v>-3.3837606304544757E-2</c:v>
                </c:pt>
                <c:pt idx="8">
                  <c:v>-3.3837606304544757E-2</c:v>
                </c:pt>
                <c:pt idx="9">
                  <c:v>-3.3099961849172216E-2</c:v>
                </c:pt>
                <c:pt idx="10">
                  <c:v>-4.0716669465879887E-2</c:v>
                </c:pt>
                <c:pt idx="11">
                  <c:v>-4.888700865874937E-2</c:v>
                </c:pt>
                <c:pt idx="12">
                  <c:v>-6.7109674659747973E-2</c:v>
                </c:pt>
                <c:pt idx="13">
                  <c:v>-6.7109674659747973E-2</c:v>
                </c:pt>
                <c:pt idx="14">
                  <c:v>-6.7109674659747973E-2</c:v>
                </c:pt>
                <c:pt idx="15">
                  <c:v>-6.7109674659747973E-2</c:v>
                </c:pt>
                <c:pt idx="16">
                  <c:v>-7.2733396541138542E-2</c:v>
                </c:pt>
                <c:pt idx="17">
                  <c:v>-5.3967329703092162E-2</c:v>
                </c:pt>
                <c:pt idx="18">
                  <c:v>-6.8098038761886068E-2</c:v>
                </c:pt>
                <c:pt idx="19">
                  <c:v>-6.5794481044967809E-2</c:v>
                </c:pt>
                <c:pt idx="20">
                  <c:v>-6.2730129666009576E-2</c:v>
                </c:pt>
                <c:pt idx="21">
                  <c:v>-6.5530536997985125E-2</c:v>
                </c:pt>
                <c:pt idx="22">
                  <c:v>-7.2131197063991681E-2</c:v>
                </c:pt>
                <c:pt idx="23">
                  <c:v>-7.818416049400434E-2</c:v>
                </c:pt>
                <c:pt idx="24">
                  <c:v>-9.5481728806864646E-2</c:v>
                </c:pt>
                <c:pt idx="25">
                  <c:v>-0.10706378893500657</c:v>
                </c:pt>
                <c:pt idx="26">
                  <c:v>-0.10925623716886762</c:v>
                </c:pt>
                <c:pt idx="27">
                  <c:v>-0.10950037779386756</c:v>
                </c:pt>
                <c:pt idx="28">
                  <c:v>-0.11340758170107139</c:v>
                </c:pt>
                <c:pt idx="29">
                  <c:v>-0.10635333699175495</c:v>
                </c:pt>
                <c:pt idx="30">
                  <c:v>-9.9248976384209653E-2</c:v>
                </c:pt>
                <c:pt idx="31">
                  <c:v>-9.4627229850519606E-2</c:v>
                </c:pt>
                <c:pt idx="32">
                  <c:v>-9.4627229850519606E-2</c:v>
                </c:pt>
                <c:pt idx="33">
                  <c:v>-9.5353622102335611E-2</c:v>
                </c:pt>
                <c:pt idx="34">
                  <c:v>-9.7531217069671772E-2</c:v>
                </c:pt>
                <c:pt idx="35">
                  <c:v>-9.9462651159483412E-2</c:v>
                </c:pt>
                <c:pt idx="36">
                  <c:v>-0.10284920171584513</c:v>
                </c:pt>
                <c:pt idx="37">
                  <c:v>-0.1006794813686898</c:v>
                </c:pt>
                <c:pt idx="38">
                  <c:v>-0.1014011556530295</c:v>
                </c:pt>
                <c:pt idx="39">
                  <c:v>-0.10284554660151295</c:v>
                </c:pt>
                <c:pt idx="40">
                  <c:v>-9.8988265984347956E-2</c:v>
                </c:pt>
                <c:pt idx="41">
                  <c:v>-0.10427164734842094</c:v>
                </c:pt>
                <c:pt idx="42">
                  <c:v>-0.10642167123757534</c:v>
                </c:pt>
                <c:pt idx="43">
                  <c:v>-0.11810224334722974</c:v>
                </c:pt>
                <c:pt idx="44">
                  <c:v>-0.11713745801196686</c:v>
                </c:pt>
                <c:pt idx="45">
                  <c:v>-0.12051095198787048</c:v>
                </c:pt>
                <c:pt idx="46">
                  <c:v>-0.12123141308297138</c:v>
                </c:pt>
                <c:pt idx="47">
                  <c:v>-0.12123141308297138</c:v>
                </c:pt>
                <c:pt idx="48">
                  <c:v>-0.12123141308297138</c:v>
                </c:pt>
              </c:numCache>
            </c:numRef>
          </c:val>
        </c:ser>
        <c:marker val="1"/>
        <c:axId val="107321600"/>
        <c:axId val="107327488"/>
      </c:lineChart>
      <c:catAx>
        <c:axId val="107321600"/>
        <c:scaling>
          <c:orientation val="minMax"/>
        </c:scaling>
        <c:axPos val="b"/>
        <c:tickLblPos val="nextTo"/>
        <c:crossAx val="107327488"/>
        <c:crosses val="autoZero"/>
        <c:auto val="1"/>
        <c:lblAlgn val="ctr"/>
        <c:lblOffset val="100"/>
      </c:catAx>
      <c:valAx>
        <c:axId val="107327488"/>
        <c:scaling>
          <c:orientation val="minMax"/>
        </c:scaling>
        <c:axPos val="l"/>
        <c:majorGridlines/>
        <c:numFmt formatCode="0.00%" sourceLinked="1"/>
        <c:tickLblPos val="nextTo"/>
        <c:crossAx val="107321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ko!$F$8:$F$57</c:f>
              <c:numCache>
                <c:formatCode>General</c:formatCode>
                <c:ptCount val="50"/>
                <c:pt idx="0">
                  <c:v>0.97518796992481227</c:v>
                </c:pt>
                <c:pt idx="1">
                  <c:v>0.97624060150375958</c:v>
                </c:pt>
                <c:pt idx="2">
                  <c:v>0.97814536340852143</c:v>
                </c:pt>
                <c:pt idx="3">
                  <c:v>0.9805513784461154</c:v>
                </c:pt>
                <c:pt idx="4">
                  <c:v>0.98075187969924837</c:v>
                </c:pt>
                <c:pt idx="5">
                  <c:v>0.98165413533834589</c:v>
                </c:pt>
                <c:pt idx="6">
                  <c:v>0.98486215538847133</c:v>
                </c:pt>
                <c:pt idx="7">
                  <c:v>0.97819548872180495</c:v>
                </c:pt>
                <c:pt idx="8">
                  <c:v>0.96476190476190493</c:v>
                </c:pt>
                <c:pt idx="9">
                  <c:v>0.94696741854636601</c:v>
                </c:pt>
                <c:pt idx="10">
                  <c:v>0.9280701754385966</c:v>
                </c:pt>
                <c:pt idx="11">
                  <c:v>0.90754385964912287</c:v>
                </c:pt>
                <c:pt idx="12">
                  <c:v>0.89025062656641629</c:v>
                </c:pt>
                <c:pt idx="13">
                  <c:v>0.8755639097744361</c:v>
                </c:pt>
                <c:pt idx="14">
                  <c:v>0.85596491228070193</c:v>
                </c:pt>
                <c:pt idx="15">
                  <c:v>0.83235588972431107</c:v>
                </c:pt>
                <c:pt idx="16">
                  <c:v>0.8109273182957395</c:v>
                </c:pt>
                <c:pt idx="17">
                  <c:v>0.79421052631578948</c:v>
                </c:pt>
                <c:pt idx="18">
                  <c:v>0.78909774436090219</c:v>
                </c:pt>
                <c:pt idx="19">
                  <c:v>0.78997493734335855</c:v>
                </c:pt>
                <c:pt idx="20">
                  <c:v>0.79268170426065154</c:v>
                </c:pt>
                <c:pt idx="21">
                  <c:v>0.79533834586466168</c:v>
                </c:pt>
                <c:pt idx="22">
                  <c:v>0.79809523809523819</c:v>
                </c:pt>
                <c:pt idx="23">
                  <c:v>0.80305764411027591</c:v>
                </c:pt>
                <c:pt idx="24">
                  <c:v>0.80849624060150371</c:v>
                </c:pt>
                <c:pt idx="25">
                  <c:v>0.82443609022556386</c:v>
                </c:pt>
                <c:pt idx="26">
                  <c:v>0.84641604010025062</c:v>
                </c:pt>
                <c:pt idx="27">
                  <c:v>0.86969924812030075</c:v>
                </c:pt>
                <c:pt idx="28">
                  <c:v>0.89090225563909786</c:v>
                </c:pt>
                <c:pt idx="29">
                  <c:v>0.90814536340852148</c:v>
                </c:pt>
                <c:pt idx="30">
                  <c:v>0.91754385964912311</c:v>
                </c:pt>
                <c:pt idx="31">
                  <c:v>0.92075187969924843</c:v>
                </c:pt>
                <c:pt idx="32">
                  <c:v>0.92305764411027591</c:v>
                </c:pt>
                <c:pt idx="33">
                  <c:v>0.92736842105263173</c:v>
                </c:pt>
                <c:pt idx="34">
                  <c:v>0.93238095238095242</c:v>
                </c:pt>
                <c:pt idx="35">
                  <c:v>0.93774436090225588</c:v>
                </c:pt>
                <c:pt idx="36">
                  <c:v>0.94328320802004995</c:v>
                </c:pt>
                <c:pt idx="37">
                  <c:v>0.9465664160401005</c:v>
                </c:pt>
                <c:pt idx="38">
                  <c:v>0.94952380952380966</c:v>
                </c:pt>
                <c:pt idx="39">
                  <c:v>0.95268170426065191</c:v>
                </c:pt>
                <c:pt idx="40">
                  <c:v>0.95498746867167927</c:v>
                </c:pt>
                <c:pt idx="41">
                  <c:v>0.95749373433583951</c:v>
                </c:pt>
                <c:pt idx="42">
                  <c:v>0.96197994987468682</c:v>
                </c:pt>
                <c:pt idx="43">
                  <c:v>0.96721804511278198</c:v>
                </c:pt>
                <c:pt idx="44">
                  <c:v>0.96939849624060159</c:v>
                </c:pt>
                <c:pt idx="45">
                  <c:v>0.96977443609022596</c:v>
                </c:pt>
                <c:pt idx="46">
                  <c:v>0.96927318295739384</c:v>
                </c:pt>
                <c:pt idx="47">
                  <c:v>0.96681704260651635</c:v>
                </c:pt>
                <c:pt idx="48">
                  <c:v>0.96503759398496258</c:v>
                </c:pt>
                <c:pt idx="49">
                  <c:v>0.96771929824561409</c:v>
                </c:pt>
              </c:numCache>
            </c:numRef>
          </c:val>
        </c:ser>
        <c:marker val="1"/>
        <c:axId val="107218048"/>
        <c:axId val="10721958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ko!$G$8:$G$57</c:f>
              <c:numCache>
                <c:formatCode>General</c:formatCode>
                <c:ptCount val="50"/>
                <c:pt idx="0">
                  <c:v>6.7792516114784193E-2</c:v>
                </c:pt>
                <c:pt idx="1">
                  <c:v>6.4040274484863088E-2</c:v>
                </c:pt>
                <c:pt idx="2">
                  <c:v>6.8122190994832438E-2</c:v>
                </c:pt>
                <c:pt idx="3">
                  <c:v>6.0019408878606385E-2</c:v>
                </c:pt>
                <c:pt idx="4">
                  <c:v>5.7054989345290102E-2</c:v>
                </c:pt>
                <c:pt idx="5">
                  <c:v>0.10452073978830731</c:v>
                </c:pt>
                <c:pt idx="6">
                  <c:v>0.14499324193039775</c:v>
                </c:pt>
                <c:pt idx="7">
                  <c:v>0.1738389976184839</c:v>
                </c:pt>
                <c:pt idx="8">
                  <c:v>0.17343818516367482</c:v>
                </c:pt>
                <c:pt idx="9">
                  <c:v>0.12114675894024125</c:v>
                </c:pt>
                <c:pt idx="10">
                  <c:v>8.5462240281492421E-2</c:v>
                </c:pt>
                <c:pt idx="11">
                  <c:v>6.8756058638596684E-2</c:v>
                </c:pt>
                <c:pt idx="12">
                  <c:v>6.9041139815063532E-2</c:v>
                </c:pt>
                <c:pt idx="13">
                  <c:v>0.11489355376779636</c:v>
                </c:pt>
                <c:pt idx="14">
                  <c:v>0.13916049167743461</c:v>
                </c:pt>
                <c:pt idx="15">
                  <c:v>0.10316965674527546</c:v>
                </c:pt>
                <c:pt idx="16">
                  <c:v>7.9695318829054299E-2</c:v>
                </c:pt>
                <c:pt idx="17">
                  <c:v>6.9462656489392538E-2</c:v>
                </c:pt>
                <c:pt idx="18">
                  <c:v>0.10425954809590195</c:v>
                </c:pt>
                <c:pt idx="19">
                  <c:v>0.11874294596623407</c:v>
                </c:pt>
                <c:pt idx="20">
                  <c:v>9.803607205917797E-2</c:v>
                </c:pt>
                <c:pt idx="21">
                  <c:v>9.6630308641516532E-2</c:v>
                </c:pt>
                <c:pt idx="22">
                  <c:v>9.4668716561358279E-2</c:v>
                </c:pt>
                <c:pt idx="23">
                  <c:v>7.1012287688846376E-2</c:v>
                </c:pt>
                <c:pt idx="24">
                  <c:v>3.7060022063265724E-2</c:v>
                </c:pt>
                <c:pt idx="25">
                  <c:v>0.10912716319278175</c:v>
                </c:pt>
                <c:pt idx="26">
                  <c:v>0.15154161495035767</c:v>
                </c:pt>
                <c:pt idx="27">
                  <c:v>8.2733530324249308E-2</c:v>
                </c:pt>
                <c:pt idx="28">
                  <c:v>3.9684680045485581E-2</c:v>
                </c:pt>
                <c:pt idx="29">
                  <c:v>4.8659693768666981E-2</c:v>
                </c:pt>
                <c:pt idx="30">
                  <c:v>7.2347975286594174E-2</c:v>
                </c:pt>
                <c:pt idx="31">
                  <c:v>6.3207858684676849E-2</c:v>
                </c:pt>
                <c:pt idx="32">
                  <c:v>4.8194114268180169E-2</c:v>
                </c:pt>
                <c:pt idx="33">
                  <c:v>3.4730001051137299E-2</c:v>
                </c:pt>
                <c:pt idx="34">
                  <c:v>4.1790139907436213E-2</c:v>
                </c:pt>
                <c:pt idx="35">
                  <c:v>4.1649988267608941E-2</c:v>
                </c:pt>
                <c:pt idx="36">
                  <c:v>4.1924451895604016E-2</c:v>
                </c:pt>
                <c:pt idx="37">
                  <c:v>4.7067061497902504E-2</c:v>
                </c:pt>
                <c:pt idx="38">
                  <c:v>8.4160528838854276E-2</c:v>
                </c:pt>
                <c:pt idx="39">
                  <c:v>0.10610010012348209</c:v>
                </c:pt>
                <c:pt idx="40">
                  <c:v>6.5288367307718864E-2</c:v>
                </c:pt>
                <c:pt idx="41">
                  <c:v>6.0640004586780927E-2</c:v>
                </c:pt>
                <c:pt idx="42">
                  <c:v>0.10555382725460989</c:v>
                </c:pt>
                <c:pt idx="43">
                  <c:v>0.14654552751696953</c:v>
                </c:pt>
                <c:pt idx="44">
                  <c:v>0.12224142818768002</c:v>
                </c:pt>
                <c:pt idx="45">
                  <c:v>8.3198578947312543E-2</c:v>
                </c:pt>
                <c:pt idx="46">
                  <c:v>9.5158716423330153E-2</c:v>
                </c:pt>
                <c:pt idx="47">
                  <c:v>0.11869888314007626</c:v>
                </c:pt>
                <c:pt idx="48">
                  <c:v>0.10464974300223925</c:v>
                </c:pt>
                <c:pt idx="49">
                  <c:v>0.26850983768953651</c:v>
                </c:pt>
              </c:numCache>
            </c:numRef>
          </c:val>
        </c:ser>
        <c:marker val="1"/>
        <c:axId val="107227008"/>
        <c:axId val="107225472"/>
      </c:lineChart>
      <c:catAx>
        <c:axId val="107218048"/>
        <c:scaling>
          <c:orientation val="minMax"/>
        </c:scaling>
        <c:axPos val="b"/>
        <c:tickLblPos val="nextTo"/>
        <c:crossAx val="107219584"/>
        <c:crosses val="autoZero"/>
        <c:auto val="1"/>
        <c:lblAlgn val="ctr"/>
        <c:lblOffset val="100"/>
      </c:catAx>
      <c:valAx>
        <c:axId val="107219584"/>
        <c:scaling>
          <c:orientation val="minMax"/>
        </c:scaling>
        <c:axPos val="l"/>
        <c:majorGridlines/>
        <c:numFmt formatCode="General" sourceLinked="1"/>
        <c:tickLblPos val="nextTo"/>
        <c:crossAx val="107218048"/>
        <c:crosses val="autoZero"/>
        <c:crossBetween val="between"/>
      </c:valAx>
      <c:valAx>
        <c:axId val="107225472"/>
        <c:scaling>
          <c:orientation val="minMax"/>
        </c:scaling>
        <c:axPos val="r"/>
        <c:numFmt formatCode="General" sourceLinked="1"/>
        <c:tickLblPos val="nextTo"/>
        <c:crossAx val="107227008"/>
        <c:crosses val="max"/>
        <c:crossBetween val="between"/>
      </c:valAx>
      <c:catAx>
        <c:axId val="107227008"/>
        <c:scaling>
          <c:orientation val="minMax"/>
        </c:scaling>
        <c:delete val="1"/>
        <c:axPos val="b"/>
        <c:tickLblPos val="none"/>
        <c:crossAx val="10722547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qihu!$T$9:$T$57</c:f>
              <c:numCache>
                <c:formatCode>0.00%</c:formatCode>
                <c:ptCount val="49"/>
                <c:pt idx="0">
                  <c:v>9.7204523339651083E-3</c:v>
                </c:pt>
                <c:pt idx="1">
                  <c:v>9.7204523339651083E-3</c:v>
                </c:pt>
                <c:pt idx="2">
                  <c:v>7.3102181655513828E-3</c:v>
                </c:pt>
                <c:pt idx="3">
                  <c:v>7.3102181655513828E-3</c:v>
                </c:pt>
                <c:pt idx="4">
                  <c:v>7.3102181655513828E-3</c:v>
                </c:pt>
                <c:pt idx="5">
                  <c:v>3.525718130746946E-3</c:v>
                </c:pt>
                <c:pt idx="6">
                  <c:v>3.525718130746946E-3</c:v>
                </c:pt>
                <c:pt idx="7">
                  <c:v>3.525718130746946E-3</c:v>
                </c:pt>
                <c:pt idx="8">
                  <c:v>2.4869790661141773E-3</c:v>
                </c:pt>
                <c:pt idx="9">
                  <c:v>2.4869790661141773E-3</c:v>
                </c:pt>
                <c:pt idx="10">
                  <c:v>2.4869790661141773E-3</c:v>
                </c:pt>
                <c:pt idx="11">
                  <c:v>2.4869790661141773E-3</c:v>
                </c:pt>
                <c:pt idx="12">
                  <c:v>2.4869790661141773E-3</c:v>
                </c:pt>
                <c:pt idx="13">
                  <c:v>2.4869790661141773E-3</c:v>
                </c:pt>
                <c:pt idx="14">
                  <c:v>2.4869790661141773E-3</c:v>
                </c:pt>
                <c:pt idx="15">
                  <c:v>9.7204523339651083E-3</c:v>
                </c:pt>
                <c:pt idx="16">
                  <c:v>9.7204523339651083E-3</c:v>
                </c:pt>
                <c:pt idx="17">
                  <c:v>9.7204523339651083E-3</c:v>
                </c:pt>
                <c:pt idx="18">
                  <c:v>7.3102181655513828E-3</c:v>
                </c:pt>
                <c:pt idx="19">
                  <c:v>7.3102181655513828E-3</c:v>
                </c:pt>
                <c:pt idx="20">
                  <c:v>7.3102181655513828E-3</c:v>
                </c:pt>
                <c:pt idx="21">
                  <c:v>3.525718130746946E-3</c:v>
                </c:pt>
                <c:pt idx="22">
                  <c:v>3.525718130746946E-3</c:v>
                </c:pt>
                <c:pt idx="23">
                  <c:v>3.525718130746946E-3</c:v>
                </c:pt>
                <c:pt idx="24">
                  <c:v>3.525718130746946E-3</c:v>
                </c:pt>
                <c:pt idx="25">
                  <c:v>2.4869790661141773E-3</c:v>
                </c:pt>
                <c:pt idx="26">
                  <c:v>2.4869790661141773E-3</c:v>
                </c:pt>
                <c:pt idx="27">
                  <c:v>2.4869790661141773E-3</c:v>
                </c:pt>
                <c:pt idx="28">
                  <c:v>2.4869790661141773E-3</c:v>
                </c:pt>
                <c:pt idx="29">
                  <c:v>2.4869790661141773E-3</c:v>
                </c:pt>
                <c:pt idx="30">
                  <c:v>3.525718130746946E-3</c:v>
                </c:pt>
                <c:pt idx="31">
                  <c:v>9.7204523339651083E-3</c:v>
                </c:pt>
                <c:pt idx="32">
                  <c:v>9.7204523339651083E-3</c:v>
                </c:pt>
                <c:pt idx="33">
                  <c:v>9.7204523339651083E-3</c:v>
                </c:pt>
                <c:pt idx="34">
                  <c:v>9.7204523339651083E-3</c:v>
                </c:pt>
                <c:pt idx="35">
                  <c:v>9.7204523339651083E-3</c:v>
                </c:pt>
                <c:pt idx="36">
                  <c:v>7.3102181655513828E-3</c:v>
                </c:pt>
                <c:pt idx="37">
                  <c:v>7.3102181655513828E-3</c:v>
                </c:pt>
                <c:pt idx="38">
                  <c:v>7.3102181655513828E-3</c:v>
                </c:pt>
                <c:pt idx="39">
                  <c:v>7.3102181655513828E-3</c:v>
                </c:pt>
                <c:pt idx="40">
                  <c:v>7.3102181655513828E-3</c:v>
                </c:pt>
                <c:pt idx="41">
                  <c:v>7.3102181655513828E-3</c:v>
                </c:pt>
                <c:pt idx="42">
                  <c:v>7.3102181655513828E-3</c:v>
                </c:pt>
                <c:pt idx="43">
                  <c:v>9.7204523339651083E-3</c:v>
                </c:pt>
                <c:pt idx="44">
                  <c:v>9.7204523339651083E-3</c:v>
                </c:pt>
                <c:pt idx="45">
                  <c:v>9.7204523339651083E-3</c:v>
                </c:pt>
                <c:pt idx="46">
                  <c:v>9.7204523339651083E-3</c:v>
                </c:pt>
                <c:pt idx="47">
                  <c:v>7.3102181655513828E-3</c:v>
                </c:pt>
                <c:pt idx="48">
                  <c:v>7.3102181655513828E-3</c:v>
                </c:pt>
              </c:numCache>
            </c:numRef>
          </c:xVal>
          <c:yVal>
            <c:numRef>
              <c:f>qihu!$V$9:$V$57</c:f>
              <c:numCache>
                <c:formatCode>0.00%</c:formatCode>
                <c:ptCount val="49"/>
                <c:pt idx="0">
                  <c:v>2.1551724137931098E-2</c:v>
                </c:pt>
                <c:pt idx="1">
                  <c:v>-1.4434821230290412E-3</c:v>
                </c:pt>
                <c:pt idx="2">
                  <c:v>3.0023351495608828E-3</c:v>
                </c:pt>
                <c:pt idx="3">
                  <c:v>3.4463528886906132E-2</c:v>
                </c:pt>
                <c:pt idx="4">
                  <c:v>-1.4554695622040028E-2</c:v>
                </c:pt>
                <c:pt idx="5">
                  <c:v>3.1082773539792826E-2</c:v>
                </c:pt>
                <c:pt idx="6">
                  <c:v>4.9469964664310993E-2</c:v>
                </c:pt>
                <c:pt idx="7">
                  <c:v>-3.1565656565657761E-4</c:v>
                </c:pt>
                <c:pt idx="8">
                  <c:v>6.3151247237132335E-3</c:v>
                </c:pt>
                <c:pt idx="9">
                  <c:v>3.7025415751490494E-2</c:v>
                </c:pt>
                <c:pt idx="10">
                  <c:v>5.1538073625819456E-2</c:v>
                </c:pt>
                <c:pt idx="11">
                  <c:v>-4.0283905620563998E-2</c:v>
                </c:pt>
                <c:pt idx="12">
                  <c:v>-1.0593643813711796E-2</c:v>
                </c:pt>
                <c:pt idx="13">
                  <c:v>-7.9292929292929235E-2</c:v>
                </c:pt>
                <c:pt idx="14">
                  <c:v>-6.9116840373012571E-3</c:v>
                </c:pt>
                <c:pt idx="15">
                  <c:v>4.0212107821475926E-2</c:v>
                </c:pt>
                <c:pt idx="16">
                  <c:v>-1.8903993203058637E-2</c:v>
                </c:pt>
                <c:pt idx="17">
                  <c:v>1.7319766183156622E-2</c:v>
                </c:pt>
                <c:pt idx="18">
                  <c:v>6.3843370929986005E-3</c:v>
                </c:pt>
                <c:pt idx="19">
                  <c:v>-5.2473763118441753E-3</c:v>
                </c:pt>
                <c:pt idx="20">
                  <c:v>-2.9508895280707319E-2</c:v>
                </c:pt>
                <c:pt idx="21">
                  <c:v>2.0695364238406479E-4</c:v>
                </c:pt>
                <c:pt idx="22">
                  <c:v>2.0380715911442158E-2</c:v>
                </c:pt>
                <c:pt idx="23">
                  <c:v>-1.5208354456046991E-3</c:v>
                </c:pt>
                <c:pt idx="24">
                  <c:v>1.4723801787164936E-2</c:v>
                </c:pt>
                <c:pt idx="25">
                  <c:v>2.1715200640448188E-2</c:v>
                </c:pt>
                <c:pt idx="26">
                  <c:v>-7.8354554358470423E-4</c:v>
                </c:pt>
                <c:pt idx="27">
                  <c:v>-2.9405998823761164E-4</c:v>
                </c:pt>
                <c:pt idx="28">
                  <c:v>-3.5297578193940527E-3</c:v>
                </c:pt>
                <c:pt idx="29">
                  <c:v>1.1807537144544382E-3</c:v>
                </c:pt>
                <c:pt idx="30">
                  <c:v>-7.7444717444717398E-2</c:v>
                </c:pt>
                <c:pt idx="31">
                  <c:v>-1.8323212954085424E-2</c:v>
                </c:pt>
                <c:pt idx="32">
                  <c:v>-4.036896364622896E-2</c:v>
                </c:pt>
                <c:pt idx="33">
                  <c:v>-1.0177541558295082E-3</c:v>
                </c:pt>
                <c:pt idx="34">
                  <c:v>-5.7731491962871306E-3</c:v>
                </c:pt>
                <c:pt idx="35">
                  <c:v>1.0588637139929486E-2</c:v>
                </c:pt>
                <c:pt idx="36">
                  <c:v>3.4812978819288007E-2</c:v>
                </c:pt>
                <c:pt idx="37">
                  <c:v>-3.5018092681218297E-3</c:v>
                </c:pt>
                <c:pt idx="38">
                  <c:v>-8.8402931255089582E-3</c:v>
                </c:pt>
                <c:pt idx="39">
                  <c:v>2.8825089357777008E-3</c:v>
                </c:pt>
                <c:pt idx="40">
                  <c:v>4.3593894542090776E-2</c:v>
                </c:pt>
                <c:pt idx="41">
                  <c:v>2.5631725305283407E-2</c:v>
                </c:pt>
                <c:pt idx="42">
                  <c:v>1.104355379079291E-2</c:v>
                </c:pt>
                <c:pt idx="43">
                  <c:v>2.5094102885816837E-4</c:v>
                </c:pt>
                <c:pt idx="44">
                  <c:v>-2.3457099849473213E-2</c:v>
                </c:pt>
                <c:pt idx="45">
                  <c:v>1.5414258188825249E-3</c:v>
                </c:pt>
                <c:pt idx="46">
                  <c:v>1.1542901115813848E-2</c:v>
                </c:pt>
                <c:pt idx="47">
                  <c:v>1.1157601115760233E-2</c:v>
                </c:pt>
                <c:pt idx="48">
                  <c:v>1.7438133093986403E-2</c:v>
                </c:pt>
              </c:numCache>
            </c:numRef>
          </c:yVal>
        </c:ser>
        <c:axId val="107365504"/>
        <c:axId val="107367040"/>
      </c:scatterChart>
      <c:valAx>
        <c:axId val="107365504"/>
        <c:scaling>
          <c:orientation val="minMax"/>
        </c:scaling>
        <c:axPos val="b"/>
        <c:numFmt formatCode="0.00%" sourceLinked="1"/>
        <c:tickLblPos val="nextTo"/>
        <c:crossAx val="107367040"/>
        <c:crosses val="autoZero"/>
        <c:crossBetween val="midCat"/>
      </c:valAx>
      <c:valAx>
        <c:axId val="107367040"/>
        <c:scaling>
          <c:orientation val="minMax"/>
        </c:scaling>
        <c:axPos val="l"/>
        <c:majorGridlines/>
        <c:numFmt formatCode="0.00%" sourceLinked="1"/>
        <c:tickLblPos val="nextTo"/>
        <c:crossAx val="1073655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qihu!$U$9:$U$57</c:f>
              <c:numCache>
                <c:formatCode>0.00%</c:formatCode>
                <c:ptCount val="49"/>
                <c:pt idx="0">
                  <c:v>9.7204523339651083E-3</c:v>
                </c:pt>
                <c:pt idx="1">
                  <c:v>1.9440904667930217E-2</c:v>
                </c:pt>
                <c:pt idx="2">
                  <c:v>2.6751122833481598E-2</c:v>
                </c:pt>
                <c:pt idx="3">
                  <c:v>3.4061340999032984E-2</c:v>
                </c:pt>
                <c:pt idx="4">
                  <c:v>4.1371559164584369E-2</c:v>
                </c:pt>
                <c:pt idx="5">
                  <c:v>4.4897277295331314E-2</c:v>
                </c:pt>
                <c:pt idx="6">
                  <c:v>4.8422995426078259E-2</c:v>
                </c:pt>
                <c:pt idx="7">
                  <c:v>5.1948713556825205E-2</c:v>
                </c:pt>
                <c:pt idx="8">
                  <c:v>5.4435692622939381E-2</c:v>
                </c:pt>
                <c:pt idx="9">
                  <c:v>5.6922671689053558E-2</c:v>
                </c:pt>
                <c:pt idx="10">
                  <c:v>5.9409650755167735E-2</c:v>
                </c:pt>
                <c:pt idx="11">
                  <c:v>6.1896629821281912E-2</c:v>
                </c:pt>
                <c:pt idx="12">
                  <c:v>6.4383608887396096E-2</c:v>
                </c:pt>
                <c:pt idx="13">
                  <c:v>6.687058795351028E-2</c:v>
                </c:pt>
                <c:pt idx="14">
                  <c:v>6.9357567019624464E-2</c:v>
                </c:pt>
                <c:pt idx="15">
                  <c:v>7.9078019353589574E-2</c:v>
                </c:pt>
                <c:pt idx="16">
                  <c:v>8.8798471687554684E-2</c:v>
                </c:pt>
                <c:pt idx="17">
                  <c:v>9.8518924021519794E-2</c:v>
                </c:pt>
                <c:pt idx="18">
                  <c:v>0.10582914218707118</c:v>
                </c:pt>
                <c:pt idx="19">
                  <c:v>0.11313936035262256</c:v>
                </c:pt>
                <c:pt idx="20">
                  <c:v>0.12044957851817395</c:v>
                </c:pt>
                <c:pt idx="21">
                  <c:v>0.1239752966489209</c:v>
                </c:pt>
                <c:pt idx="22">
                  <c:v>0.12750101477966785</c:v>
                </c:pt>
                <c:pt idx="23">
                  <c:v>0.13102673291041481</c:v>
                </c:pt>
                <c:pt idx="24">
                  <c:v>0.13455245104116176</c:v>
                </c:pt>
                <c:pt idx="25">
                  <c:v>0.13703943010727593</c:v>
                </c:pt>
                <c:pt idx="26">
                  <c:v>0.1395264091733901</c:v>
                </c:pt>
                <c:pt idx="27">
                  <c:v>0.14201338823950427</c:v>
                </c:pt>
                <c:pt idx="28">
                  <c:v>0.14450036730561844</c:v>
                </c:pt>
                <c:pt idx="29">
                  <c:v>0.14698734637173261</c:v>
                </c:pt>
                <c:pt idx="30">
                  <c:v>0.15051306450247956</c:v>
                </c:pt>
                <c:pt idx="31">
                  <c:v>0.16023351683644466</c:v>
                </c:pt>
                <c:pt idx="32">
                  <c:v>0.16995396917040975</c:v>
                </c:pt>
                <c:pt idx="33">
                  <c:v>0.17967442150437485</c:v>
                </c:pt>
                <c:pt idx="34">
                  <c:v>0.18939487383833994</c:v>
                </c:pt>
                <c:pt idx="35">
                  <c:v>0.19911532617230504</c:v>
                </c:pt>
                <c:pt idx="36">
                  <c:v>0.20642554433785643</c:v>
                </c:pt>
                <c:pt idx="37">
                  <c:v>0.21373576250340781</c:v>
                </c:pt>
                <c:pt idx="38">
                  <c:v>0.2210459806689592</c:v>
                </c:pt>
                <c:pt idx="39">
                  <c:v>0.22835619883451058</c:v>
                </c:pt>
                <c:pt idx="40">
                  <c:v>0.23566641700006197</c:v>
                </c:pt>
                <c:pt idx="41">
                  <c:v>0.24297663516561335</c:v>
                </c:pt>
                <c:pt idx="42">
                  <c:v>0.25028685333116474</c:v>
                </c:pt>
                <c:pt idx="43">
                  <c:v>0.26000730566512986</c:v>
                </c:pt>
                <c:pt idx="44">
                  <c:v>0.26972775799909499</c:v>
                </c:pt>
                <c:pt idx="45">
                  <c:v>0.27944821033306011</c:v>
                </c:pt>
                <c:pt idx="46">
                  <c:v>0.28916866266702523</c:v>
                </c:pt>
                <c:pt idx="47">
                  <c:v>0.29647888083257662</c:v>
                </c:pt>
                <c:pt idx="48">
                  <c:v>0.303789098998128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qihu!$W$9:$W$57</c:f>
              <c:numCache>
                <c:formatCode>0.00%</c:formatCode>
                <c:ptCount val="49"/>
                <c:pt idx="0">
                  <c:v>2.1551724137931098E-2</c:v>
                </c:pt>
                <c:pt idx="1">
                  <c:v>2.0108242014902057E-2</c:v>
                </c:pt>
                <c:pt idx="2">
                  <c:v>2.311057716446294E-2</c:v>
                </c:pt>
                <c:pt idx="3">
                  <c:v>5.7574106051369076E-2</c:v>
                </c:pt>
                <c:pt idx="4">
                  <c:v>4.3019410429329046E-2</c:v>
                </c:pt>
                <c:pt idx="5">
                  <c:v>7.4102183969121868E-2</c:v>
                </c:pt>
                <c:pt idx="6">
                  <c:v>0.12357214863343285</c:v>
                </c:pt>
                <c:pt idx="7">
                  <c:v>0.12325649206777628</c:v>
                </c:pt>
                <c:pt idx="8">
                  <c:v>0.12957161679148951</c:v>
                </c:pt>
                <c:pt idx="9">
                  <c:v>0.16659703254298</c:v>
                </c:pt>
                <c:pt idx="10">
                  <c:v>0.21813510616879944</c:v>
                </c:pt>
                <c:pt idx="11">
                  <c:v>0.17785120054823544</c:v>
                </c:pt>
                <c:pt idx="12">
                  <c:v>0.16725755673452364</c:v>
                </c:pt>
                <c:pt idx="13">
                  <c:v>8.7964627441594404E-2</c:v>
                </c:pt>
                <c:pt idx="14">
                  <c:v>8.1052943404293143E-2</c:v>
                </c:pt>
                <c:pt idx="15">
                  <c:v>0.12126505122576907</c:v>
                </c:pt>
                <c:pt idx="16">
                  <c:v>0.10236105802271044</c:v>
                </c:pt>
                <c:pt idx="17">
                  <c:v>0.11968082420586706</c:v>
                </c:pt>
                <c:pt idx="18">
                  <c:v>0.12606516129886566</c:v>
                </c:pt>
                <c:pt idx="19">
                  <c:v>0.12081778498702149</c:v>
                </c:pt>
                <c:pt idx="20">
                  <c:v>9.1308889706314178E-2</c:v>
                </c:pt>
                <c:pt idx="21">
                  <c:v>9.1515843348698236E-2</c:v>
                </c:pt>
                <c:pt idx="22">
                  <c:v>0.11189655926014039</c:v>
                </c:pt>
                <c:pt idx="23">
                  <c:v>0.11037572381453568</c:v>
                </c:pt>
                <c:pt idx="24">
                  <c:v>0.12509952560170062</c:v>
                </c:pt>
                <c:pt idx="25">
                  <c:v>0.14681472624214881</c:v>
                </c:pt>
                <c:pt idx="26">
                  <c:v>0.14603118069856411</c:v>
                </c:pt>
                <c:pt idx="27">
                  <c:v>0.14573712071032649</c:v>
                </c:pt>
                <c:pt idx="28">
                  <c:v>0.14220736289093244</c:v>
                </c:pt>
                <c:pt idx="29">
                  <c:v>0.14338811660538689</c:v>
                </c:pt>
                <c:pt idx="30">
                  <c:v>6.5943399160669491E-2</c:v>
                </c:pt>
                <c:pt idx="31">
                  <c:v>4.7620186206584064E-2</c:v>
                </c:pt>
                <c:pt idx="32">
                  <c:v>7.2512225603551042E-3</c:v>
                </c:pt>
                <c:pt idx="33">
                  <c:v>6.233468404525596E-3</c:v>
                </c:pt>
                <c:pt idx="34">
                  <c:v>4.6031920823846537E-4</c:v>
                </c:pt>
                <c:pt idx="35">
                  <c:v>1.1048956348167951E-2</c:v>
                </c:pt>
                <c:pt idx="36">
                  <c:v>4.5861935167455958E-2</c:v>
                </c:pt>
                <c:pt idx="37">
                  <c:v>4.2360125899334126E-2</c:v>
                </c:pt>
                <c:pt idx="38">
                  <c:v>3.351983277382517E-2</c:v>
                </c:pt>
                <c:pt idx="39">
                  <c:v>3.6402341709602867E-2</c:v>
                </c:pt>
                <c:pt idx="40">
                  <c:v>7.9996236251693636E-2</c:v>
                </c:pt>
                <c:pt idx="41">
                  <c:v>0.10562796155697704</c:v>
                </c:pt>
                <c:pt idx="42">
                  <c:v>0.11667151534776996</c:v>
                </c:pt>
                <c:pt idx="43">
                  <c:v>0.11692245637662813</c:v>
                </c:pt>
                <c:pt idx="44">
                  <c:v>9.3465356527154916E-2</c:v>
                </c:pt>
                <c:pt idx="45">
                  <c:v>9.5006782346037447E-2</c:v>
                </c:pt>
                <c:pt idx="46">
                  <c:v>0.1065496834618513</c:v>
                </c:pt>
                <c:pt idx="47">
                  <c:v>0.11770728457761154</c:v>
                </c:pt>
                <c:pt idx="48">
                  <c:v>0.13514541767159793</c:v>
                </c:pt>
              </c:numCache>
            </c:numRef>
          </c:val>
        </c:ser>
        <c:marker val="1"/>
        <c:axId val="107412096"/>
        <c:axId val="107422080"/>
      </c:lineChart>
      <c:catAx>
        <c:axId val="107412096"/>
        <c:scaling>
          <c:orientation val="minMax"/>
        </c:scaling>
        <c:axPos val="b"/>
        <c:tickLblPos val="nextTo"/>
        <c:crossAx val="107422080"/>
        <c:crosses val="autoZero"/>
        <c:auto val="1"/>
        <c:lblAlgn val="ctr"/>
        <c:lblOffset val="100"/>
      </c:catAx>
      <c:valAx>
        <c:axId val="107422080"/>
        <c:scaling>
          <c:orientation val="minMax"/>
        </c:scaling>
        <c:axPos val="l"/>
        <c:majorGridlines/>
        <c:numFmt formatCode="0.00%" sourceLinked="1"/>
        <c:tickLblPos val="nextTo"/>
        <c:crossAx val="107412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qqq!$B$8:$B$57</c:f>
              <c:numCache>
                <c:formatCode>General</c:formatCode>
                <c:ptCount val="50"/>
                <c:pt idx="0">
                  <c:v>95.04</c:v>
                </c:pt>
                <c:pt idx="1">
                  <c:v>95.61</c:v>
                </c:pt>
                <c:pt idx="2">
                  <c:v>95.28</c:v>
                </c:pt>
                <c:pt idx="3">
                  <c:v>95.66</c:v>
                </c:pt>
                <c:pt idx="4">
                  <c:v>94.4</c:v>
                </c:pt>
                <c:pt idx="5">
                  <c:v>95.89</c:v>
                </c:pt>
                <c:pt idx="6">
                  <c:v>95.77</c:v>
                </c:pt>
                <c:pt idx="7">
                  <c:v>96.38</c:v>
                </c:pt>
                <c:pt idx="8">
                  <c:v>97</c:v>
                </c:pt>
                <c:pt idx="9">
                  <c:v>96.89</c:v>
                </c:pt>
                <c:pt idx="10">
                  <c:v>96.51</c:v>
                </c:pt>
                <c:pt idx="11">
                  <c:v>96.54</c:v>
                </c:pt>
                <c:pt idx="12">
                  <c:v>96.37</c:v>
                </c:pt>
                <c:pt idx="13">
                  <c:v>96.75</c:v>
                </c:pt>
                <c:pt idx="14">
                  <c:v>94.79</c:v>
                </c:pt>
                <c:pt idx="15">
                  <c:v>94.45</c:v>
                </c:pt>
                <c:pt idx="16">
                  <c:v>95.09</c:v>
                </c:pt>
                <c:pt idx="17">
                  <c:v>94.37</c:v>
                </c:pt>
                <c:pt idx="18">
                  <c:v>94.3</c:v>
                </c:pt>
                <c:pt idx="19">
                  <c:v>94</c:v>
                </c:pt>
                <c:pt idx="20">
                  <c:v>94.67</c:v>
                </c:pt>
                <c:pt idx="21">
                  <c:v>95.23</c:v>
                </c:pt>
                <c:pt idx="22">
                  <c:v>95.19</c:v>
                </c:pt>
                <c:pt idx="23">
                  <c:v>96.2</c:v>
                </c:pt>
                <c:pt idx="24">
                  <c:v>96.7</c:v>
                </c:pt>
                <c:pt idx="25">
                  <c:v>97.17</c:v>
                </c:pt>
                <c:pt idx="26">
                  <c:v>97.92</c:v>
                </c:pt>
                <c:pt idx="27">
                  <c:v>98.47</c:v>
                </c:pt>
                <c:pt idx="28">
                  <c:v>98.47</c:v>
                </c:pt>
                <c:pt idx="29">
                  <c:v>98.67</c:v>
                </c:pt>
                <c:pt idx="30">
                  <c:v>98.81</c:v>
                </c:pt>
                <c:pt idx="31">
                  <c:v>99.16</c:v>
                </c:pt>
                <c:pt idx="32">
                  <c:v>99.26</c:v>
                </c:pt>
                <c:pt idx="33">
                  <c:v>99.28</c:v>
                </c:pt>
                <c:pt idx="34">
                  <c:v>99.17</c:v>
                </c:pt>
                <c:pt idx="35">
                  <c:v>99.54</c:v>
                </c:pt>
                <c:pt idx="36">
                  <c:v>99.83</c:v>
                </c:pt>
                <c:pt idx="37">
                  <c:v>99.24</c:v>
                </c:pt>
                <c:pt idx="38">
                  <c:v>99.15</c:v>
                </c:pt>
                <c:pt idx="39">
                  <c:v>99.65</c:v>
                </c:pt>
                <c:pt idx="40">
                  <c:v>99.84</c:v>
                </c:pt>
                <c:pt idx="41">
                  <c:v>99.01</c:v>
                </c:pt>
                <c:pt idx="42">
                  <c:v>99.83</c:v>
                </c:pt>
                <c:pt idx="43">
                  <c:v>99.75</c:v>
                </c:pt>
                <c:pt idx="44">
                  <c:v>99.24</c:v>
                </c:pt>
                <c:pt idx="45">
                  <c:v>98.29</c:v>
                </c:pt>
                <c:pt idx="46">
                  <c:v>99.14</c:v>
                </c:pt>
                <c:pt idx="47">
                  <c:v>99.29</c:v>
                </c:pt>
                <c:pt idx="48">
                  <c:v>100.04</c:v>
                </c:pt>
                <c:pt idx="49">
                  <c:v>99.98</c:v>
                </c:pt>
              </c:numCache>
            </c:numRef>
          </c:val>
        </c:ser>
        <c:marker val="1"/>
        <c:axId val="90107264"/>
        <c:axId val="8993292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qqq!$K$8:$K$57</c:f>
              <c:numCache>
                <c:formatCode>General</c:formatCode>
                <c:ptCount val="50"/>
                <c:pt idx="0">
                  <c:v>74.150000000000134</c:v>
                </c:pt>
                <c:pt idx="1">
                  <c:v>74.720000000000127</c:v>
                </c:pt>
                <c:pt idx="2">
                  <c:v>75.050000000000125</c:v>
                </c:pt>
                <c:pt idx="3">
                  <c:v>74.67000000000013</c:v>
                </c:pt>
                <c:pt idx="4">
                  <c:v>75.930000000000121</c:v>
                </c:pt>
                <c:pt idx="5">
                  <c:v>77.420000000000115</c:v>
                </c:pt>
                <c:pt idx="6">
                  <c:v>77.300000000000111</c:v>
                </c:pt>
                <c:pt idx="7">
                  <c:v>77.91000000000011</c:v>
                </c:pt>
                <c:pt idx="8">
                  <c:v>78.530000000000115</c:v>
                </c:pt>
                <c:pt idx="9">
                  <c:v>78.640000000000114</c:v>
                </c:pt>
                <c:pt idx="10">
                  <c:v>79.02000000000011</c:v>
                </c:pt>
                <c:pt idx="11">
                  <c:v>78.990000000000109</c:v>
                </c:pt>
                <c:pt idx="12">
                  <c:v>78.820000000000107</c:v>
                </c:pt>
                <c:pt idx="13">
                  <c:v>78.440000000000111</c:v>
                </c:pt>
                <c:pt idx="14">
                  <c:v>76.480000000000118</c:v>
                </c:pt>
                <c:pt idx="15">
                  <c:v>76.140000000000114</c:v>
                </c:pt>
                <c:pt idx="16">
                  <c:v>76.780000000000115</c:v>
                </c:pt>
                <c:pt idx="17">
                  <c:v>76.060000000000116</c:v>
                </c:pt>
                <c:pt idx="18">
                  <c:v>75.990000000000109</c:v>
                </c:pt>
                <c:pt idx="19">
                  <c:v>75.690000000000111</c:v>
                </c:pt>
                <c:pt idx="20">
                  <c:v>76.360000000000113</c:v>
                </c:pt>
                <c:pt idx="21">
                  <c:v>76.920000000000115</c:v>
                </c:pt>
                <c:pt idx="22">
                  <c:v>76.880000000000109</c:v>
                </c:pt>
                <c:pt idx="23">
                  <c:v>77.890000000000114</c:v>
                </c:pt>
                <c:pt idx="24">
                  <c:v>77.390000000000114</c:v>
                </c:pt>
                <c:pt idx="25">
                  <c:v>76.920000000000115</c:v>
                </c:pt>
                <c:pt idx="26">
                  <c:v>76.170000000000115</c:v>
                </c:pt>
                <c:pt idx="27">
                  <c:v>76.720000000000113</c:v>
                </c:pt>
                <c:pt idx="28">
                  <c:v>76.720000000000113</c:v>
                </c:pt>
                <c:pt idx="29">
                  <c:v>76.52000000000011</c:v>
                </c:pt>
                <c:pt idx="30">
                  <c:v>76.380000000000109</c:v>
                </c:pt>
                <c:pt idx="31">
                  <c:v>76.030000000000115</c:v>
                </c:pt>
                <c:pt idx="32">
                  <c:v>76.130000000000123</c:v>
                </c:pt>
                <c:pt idx="33">
                  <c:v>76.150000000000119</c:v>
                </c:pt>
                <c:pt idx="34">
                  <c:v>76.04000000000012</c:v>
                </c:pt>
                <c:pt idx="35">
                  <c:v>75.670000000000115</c:v>
                </c:pt>
                <c:pt idx="36">
                  <c:v>75.380000000000123</c:v>
                </c:pt>
                <c:pt idx="37">
                  <c:v>74.79000000000012</c:v>
                </c:pt>
                <c:pt idx="38">
                  <c:v>74.700000000000131</c:v>
                </c:pt>
                <c:pt idx="39">
                  <c:v>75.200000000000131</c:v>
                </c:pt>
                <c:pt idx="40">
                  <c:v>75.390000000000128</c:v>
                </c:pt>
                <c:pt idx="41">
                  <c:v>74.56000000000013</c:v>
                </c:pt>
                <c:pt idx="42">
                  <c:v>75.380000000000123</c:v>
                </c:pt>
                <c:pt idx="43">
                  <c:v>75.300000000000125</c:v>
                </c:pt>
                <c:pt idx="44">
                  <c:v>74.79000000000012</c:v>
                </c:pt>
                <c:pt idx="45">
                  <c:v>73.840000000000131</c:v>
                </c:pt>
                <c:pt idx="46">
                  <c:v>74.690000000000126</c:v>
                </c:pt>
                <c:pt idx="47">
                  <c:v>74.840000000000131</c:v>
                </c:pt>
                <c:pt idx="48">
                  <c:v>75.590000000000131</c:v>
                </c:pt>
                <c:pt idx="49">
                  <c:v>75.530000000000129</c:v>
                </c:pt>
              </c:numCache>
            </c:numRef>
          </c:val>
        </c:ser>
        <c:marker val="1"/>
        <c:axId val="89940352"/>
        <c:axId val="89934464"/>
      </c:lineChart>
      <c:catAx>
        <c:axId val="90107264"/>
        <c:scaling>
          <c:orientation val="minMax"/>
        </c:scaling>
        <c:axPos val="b"/>
        <c:tickLblPos val="nextTo"/>
        <c:crossAx val="89932928"/>
        <c:crosses val="autoZero"/>
        <c:auto val="1"/>
        <c:lblAlgn val="ctr"/>
        <c:lblOffset val="100"/>
      </c:catAx>
      <c:valAx>
        <c:axId val="89932928"/>
        <c:scaling>
          <c:orientation val="minMax"/>
        </c:scaling>
        <c:axPos val="l"/>
        <c:majorGridlines/>
        <c:numFmt formatCode="General" sourceLinked="1"/>
        <c:tickLblPos val="nextTo"/>
        <c:crossAx val="90107264"/>
        <c:crosses val="autoZero"/>
        <c:crossBetween val="between"/>
      </c:valAx>
      <c:valAx>
        <c:axId val="89934464"/>
        <c:scaling>
          <c:orientation val="minMax"/>
        </c:scaling>
        <c:axPos val="r"/>
        <c:numFmt formatCode="General" sourceLinked="1"/>
        <c:tickLblPos val="nextTo"/>
        <c:crossAx val="89940352"/>
        <c:crosses val="max"/>
        <c:crossBetween val="between"/>
      </c:valAx>
      <c:catAx>
        <c:axId val="89940352"/>
        <c:scaling>
          <c:orientation val="minMax"/>
        </c:scaling>
        <c:delete val="1"/>
        <c:axPos val="b"/>
        <c:tickLblPos val="none"/>
        <c:crossAx val="8993446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qihu!$F$8:$F$57</c:f>
              <c:numCache>
                <c:formatCode>General</c:formatCode>
                <c:ptCount val="50"/>
                <c:pt idx="0">
                  <c:v>0.71749550721943367</c:v>
                </c:pt>
                <c:pt idx="1">
                  <c:v>0.70746421267893667</c:v>
                </c:pt>
                <c:pt idx="2">
                  <c:v>0.6997319824006939</c:v>
                </c:pt>
                <c:pt idx="3">
                  <c:v>0.69617803804920375</c:v>
                </c:pt>
                <c:pt idx="4">
                  <c:v>0.69387277684823701</c:v>
                </c:pt>
                <c:pt idx="5">
                  <c:v>0.69411290822333771</c:v>
                </c:pt>
                <c:pt idx="6">
                  <c:v>0.6957643923901593</c:v>
                </c:pt>
                <c:pt idx="7">
                  <c:v>0.70060729999380311</c:v>
                </c:pt>
                <c:pt idx="8">
                  <c:v>0.70707845324409724</c:v>
                </c:pt>
                <c:pt idx="9">
                  <c:v>0.71516390902893956</c:v>
                </c:pt>
                <c:pt idx="10">
                  <c:v>0.72737497676147966</c:v>
                </c:pt>
                <c:pt idx="11">
                  <c:v>0.74536933754725154</c:v>
                </c:pt>
                <c:pt idx="12">
                  <c:v>0.76411507715188698</c:v>
                </c:pt>
                <c:pt idx="13">
                  <c:v>0.77895054842907607</c:v>
                </c:pt>
                <c:pt idx="14">
                  <c:v>0.78406147363202594</c:v>
                </c:pt>
                <c:pt idx="15">
                  <c:v>0.78065780504430815</c:v>
                </c:pt>
                <c:pt idx="16">
                  <c:v>0.7744717109747784</c:v>
                </c:pt>
                <c:pt idx="17">
                  <c:v>0.76451323046415054</c:v>
                </c:pt>
                <c:pt idx="18">
                  <c:v>0.75264609283014194</c:v>
                </c:pt>
                <c:pt idx="19">
                  <c:v>0.74149315238272284</c:v>
                </c:pt>
                <c:pt idx="20">
                  <c:v>0.73621026213050766</c:v>
                </c:pt>
                <c:pt idx="21">
                  <c:v>0.73687023610336488</c:v>
                </c:pt>
                <c:pt idx="22">
                  <c:v>0.74319421205924263</c:v>
                </c:pt>
                <c:pt idx="23">
                  <c:v>0.75068476172770648</c:v>
                </c:pt>
                <c:pt idx="24">
                  <c:v>0.75760209456528471</c:v>
                </c:pt>
                <c:pt idx="25">
                  <c:v>0.7664311829956002</c:v>
                </c:pt>
                <c:pt idx="26">
                  <c:v>0.77624403544648957</c:v>
                </c:pt>
                <c:pt idx="27">
                  <c:v>0.78672460804362643</c:v>
                </c:pt>
                <c:pt idx="28">
                  <c:v>0.7961439548862862</c:v>
                </c:pt>
                <c:pt idx="29">
                  <c:v>0.80332465761913618</c:v>
                </c:pt>
                <c:pt idx="30">
                  <c:v>0.8092845634256679</c:v>
                </c:pt>
                <c:pt idx="31">
                  <c:v>0.80836431802689501</c:v>
                </c:pt>
                <c:pt idx="32">
                  <c:v>0.80145628059738505</c:v>
                </c:pt>
                <c:pt idx="33">
                  <c:v>0.78714290140670518</c:v>
                </c:pt>
                <c:pt idx="34">
                  <c:v>0.76804858399950438</c:v>
                </c:pt>
                <c:pt idx="35">
                  <c:v>0.74733376711904331</c:v>
                </c:pt>
                <c:pt idx="36">
                  <c:v>0.72772355456404558</c:v>
                </c:pt>
                <c:pt idx="37">
                  <c:v>0.70933413893536612</c:v>
                </c:pt>
                <c:pt idx="38">
                  <c:v>0.69460091714692951</c:v>
                </c:pt>
                <c:pt idx="39">
                  <c:v>0.68651391212740909</c:v>
                </c:pt>
                <c:pt idx="40">
                  <c:v>0.68114116626386556</c:v>
                </c:pt>
                <c:pt idx="41">
                  <c:v>0.67595897626572465</c:v>
                </c:pt>
                <c:pt idx="42">
                  <c:v>0.66823449216087238</c:v>
                </c:pt>
                <c:pt idx="43">
                  <c:v>0.65856107083100945</c:v>
                </c:pt>
                <c:pt idx="44">
                  <c:v>0.64789459007250416</c:v>
                </c:pt>
                <c:pt idx="45">
                  <c:v>0.63705304579537703</c:v>
                </c:pt>
                <c:pt idx="46">
                  <c:v>0.62540744872033216</c:v>
                </c:pt>
                <c:pt idx="47">
                  <c:v>0.61494081923529764</c:v>
                </c:pt>
                <c:pt idx="48">
                  <c:v>0.60679649253268886</c:v>
                </c:pt>
                <c:pt idx="49">
                  <c:v>0.6012920617215094</c:v>
                </c:pt>
              </c:numCache>
            </c:numRef>
          </c:val>
        </c:ser>
        <c:marker val="1"/>
        <c:axId val="107464192"/>
        <c:axId val="10746572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qihu!$G$8:$G$57</c:f>
              <c:numCache>
                <c:formatCode>General</c:formatCode>
                <c:ptCount val="50"/>
                <c:pt idx="0">
                  <c:v>0.15289889967014184</c:v>
                </c:pt>
                <c:pt idx="1">
                  <c:v>0.1462571930753859</c:v>
                </c:pt>
                <c:pt idx="2">
                  <c:v>0.13146912437958116</c:v>
                </c:pt>
                <c:pt idx="3">
                  <c:v>0.12260078904554383</c:v>
                </c:pt>
                <c:pt idx="4">
                  <c:v>0.11536145096326154</c:v>
                </c:pt>
                <c:pt idx="5">
                  <c:v>0.10469867334408782</c:v>
                </c:pt>
                <c:pt idx="6">
                  <c:v>9.8348645311301497E-2</c:v>
                </c:pt>
                <c:pt idx="7">
                  <c:v>0.10877047855233875</c:v>
                </c:pt>
                <c:pt idx="8">
                  <c:v>0.12287234591426435</c:v>
                </c:pt>
                <c:pt idx="9">
                  <c:v>0.13041058573045186</c:v>
                </c:pt>
                <c:pt idx="10">
                  <c:v>0.1655280998586322</c:v>
                </c:pt>
                <c:pt idx="11">
                  <c:v>0.19978244494051198</c:v>
                </c:pt>
                <c:pt idx="12">
                  <c:v>0.22416752943442558</c:v>
                </c:pt>
                <c:pt idx="13">
                  <c:v>0.23681667933588094</c:v>
                </c:pt>
                <c:pt idx="14">
                  <c:v>0.25071303025821123</c:v>
                </c:pt>
                <c:pt idx="15">
                  <c:v>0.26227526476364743</c:v>
                </c:pt>
                <c:pt idx="16">
                  <c:v>0.27938730303957954</c:v>
                </c:pt>
                <c:pt idx="17">
                  <c:v>0.27914188717405436</c:v>
                </c:pt>
                <c:pt idx="18">
                  <c:v>0.25582239252092137</c:v>
                </c:pt>
                <c:pt idx="19">
                  <c:v>0.19738624364102897</c:v>
                </c:pt>
                <c:pt idx="20">
                  <c:v>0.13830052522778788</c:v>
                </c:pt>
                <c:pt idx="21">
                  <c:v>0.11448331963223736</c:v>
                </c:pt>
                <c:pt idx="22">
                  <c:v>0.10632113534504405</c:v>
                </c:pt>
                <c:pt idx="23">
                  <c:v>0.10363153568074954</c:v>
                </c:pt>
                <c:pt idx="24">
                  <c:v>0.10506481936910753</c:v>
                </c:pt>
                <c:pt idx="25">
                  <c:v>0.11572106173748239</c:v>
                </c:pt>
                <c:pt idx="26">
                  <c:v>0.12027527164285887</c:v>
                </c:pt>
                <c:pt idx="27">
                  <c:v>0.1353875231743433</c:v>
                </c:pt>
                <c:pt idx="28">
                  <c:v>0.13551392868321571</c:v>
                </c:pt>
                <c:pt idx="29">
                  <c:v>0.13273403936972666</c:v>
                </c:pt>
                <c:pt idx="30">
                  <c:v>0.13953362386536011</c:v>
                </c:pt>
                <c:pt idx="31">
                  <c:v>0.23763840113369403</c:v>
                </c:pt>
                <c:pt idx="32">
                  <c:v>0.34696798758990272</c:v>
                </c:pt>
                <c:pt idx="33">
                  <c:v>0.44302172798910339</c:v>
                </c:pt>
                <c:pt idx="34">
                  <c:v>0.46912799116709264</c:v>
                </c:pt>
                <c:pt idx="35">
                  <c:v>0.40802769570496433</c:v>
                </c:pt>
                <c:pt idx="36">
                  <c:v>0.28917263724886577</c:v>
                </c:pt>
                <c:pt idx="37">
                  <c:v>0.24291871179887942</c:v>
                </c:pt>
                <c:pt idx="38">
                  <c:v>0.21985306004519645</c:v>
                </c:pt>
                <c:pt idx="39">
                  <c:v>0.21302819444778848</c:v>
                </c:pt>
                <c:pt idx="40">
                  <c:v>0.20193632601958514</c:v>
                </c:pt>
                <c:pt idx="41">
                  <c:v>0.18798270566262282</c:v>
                </c:pt>
                <c:pt idx="42">
                  <c:v>0.19730902449343207</c:v>
                </c:pt>
                <c:pt idx="43">
                  <c:v>0.23620786912988295</c:v>
                </c:pt>
                <c:pt idx="44">
                  <c:v>0.26508955013397267</c:v>
                </c:pt>
                <c:pt idx="45">
                  <c:v>0.28218353048006578</c:v>
                </c:pt>
                <c:pt idx="46">
                  <c:v>0.27099208546732206</c:v>
                </c:pt>
                <c:pt idx="47">
                  <c:v>0.24401697789365429</c:v>
                </c:pt>
                <c:pt idx="48">
                  <c:v>0.22648530772432249</c:v>
                </c:pt>
                <c:pt idx="49">
                  <c:v>0.21935896068874663</c:v>
                </c:pt>
              </c:numCache>
            </c:numRef>
          </c:val>
        </c:ser>
        <c:marker val="1"/>
        <c:axId val="107469056"/>
        <c:axId val="107467520"/>
      </c:lineChart>
      <c:catAx>
        <c:axId val="107464192"/>
        <c:scaling>
          <c:orientation val="minMax"/>
        </c:scaling>
        <c:axPos val="b"/>
        <c:tickLblPos val="nextTo"/>
        <c:crossAx val="107465728"/>
        <c:crosses val="autoZero"/>
        <c:auto val="1"/>
        <c:lblAlgn val="ctr"/>
        <c:lblOffset val="100"/>
      </c:catAx>
      <c:valAx>
        <c:axId val="107465728"/>
        <c:scaling>
          <c:orientation val="minMax"/>
        </c:scaling>
        <c:axPos val="l"/>
        <c:majorGridlines/>
        <c:numFmt formatCode="General" sourceLinked="1"/>
        <c:tickLblPos val="nextTo"/>
        <c:crossAx val="107464192"/>
        <c:crosses val="autoZero"/>
        <c:crossBetween val="between"/>
      </c:valAx>
      <c:valAx>
        <c:axId val="107467520"/>
        <c:scaling>
          <c:orientation val="minMax"/>
        </c:scaling>
        <c:axPos val="r"/>
        <c:numFmt formatCode="General" sourceLinked="1"/>
        <c:tickLblPos val="nextTo"/>
        <c:crossAx val="107469056"/>
        <c:crosses val="max"/>
        <c:crossBetween val="between"/>
      </c:valAx>
      <c:catAx>
        <c:axId val="107469056"/>
        <c:scaling>
          <c:orientation val="minMax"/>
        </c:scaling>
        <c:delete val="1"/>
        <c:axPos val="b"/>
        <c:tickLblPos val="none"/>
        <c:crossAx val="1074675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qqq!$T$9:$T$57</c:f>
              <c:numCache>
                <c:formatCode>0.00%</c:formatCode>
                <c:ptCount val="49"/>
                <c:pt idx="0">
                  <c:v>7.4039345796184921E-4</c:v>
                </c:pt>
                <c:pt idx="1">
                  <c:v>7.8588715341816346E-4</c:v>
                </c:pt>
                <c:pt idx="2">
                  <c:v>7.8588715341816346E-4</c:v>
                </c:pt>
                <c:pt idx="3">
                  <c:v>7.8588715341816346E-4</c:v>
                </c:pt>
                <c:pt idx="4">
                  <c:v>7.4039345796184921E-4</c:v>
                </c:pt>
                <c:pt idx="5">
                  <c:v>7.4039345796184921E-4</c:v>
                </c:pt>
                <c:pt idx="6">
                  <c:v>7.4039345796184921E-4</c:v>
                </c:pt>
                <c:pt idx="7">
                  <c:v>7.4039345796184921E-4</c:v>
                </c:pt>
                <c:pt idx="8">
                  <c:v>7.8588715341816346E-4</c:v>
                </c:pt>
                <c:pt idx="9">
                  <c:v>7.8588715341816346E-4</c:v>
                </c:pt>
                <c:pt idx="10">
                  <c:v>7.8588715341816346E-4</c:v>
                </c:pt>
                <c:pt idx="11">
                  <c:v>7.4039345796184921E-4</c:v>
                </c:pt>
                <c:pt idx="12">
                  <c:v>7.8588715341816346E-4</c:v>
                </c:pt>
                <c:pt idx="13">
                  <c:v>7.4039345796184921E-4</c:v>
                </c:pt>
                <c:pt idx="14">
                  <c:v>2.5726520796061953E-3</c:v>
                </c:pt>
                <c:pt idx="15">
                  <c:v>2.5726520796061953E-3</c:v>
                </c:pt>
                <c:pt idx="16">
                  <c:v>2.5726520796061953E-3</c:v>
                </c:pt>
                <c:pt idx="17">
                  <c:v>2.5726520796061953E-3</c:v>
                </c:pt>
                <c:pt idx="18">
                  <c:v>1.7279554578151211E-3</c:v>
                </c:pt>
                <c:pt idx="19">
                  <c:v>1.7279554578151211E-3</c:v>
                </c:pt>
                <c:pt idx="20">
                  <c:v>1.7279554578151211E-3</c:v>
                </c:pt>
                <c:pt idx="21">
                  <c:v>1.7279554578151211E-3</c:v>
                </c:pt>
                <c:pt idx="22">
                  <c:v>1.7279554578151211E-3</c:v>
                </c:pt>
                <c:pt idx="23">
                  <c:v>7.8588715341816346E-4</c:v>
                </c:pt>
                <c:pt idx="24">
                  <c:v>7.8588715341816346E-4</c:v>
                </c:pt>
                <c:pt idx="25">
                  <c:v>7.8588715341816346E-4</c:v>
                </c:pt>
                <c:pt idx="26">
                  <c:v>7.4039345796184921E-4</c:v>
                </c:pt>
                <c:pt idx="27">
                  <c:v>7.4039345796184921E-4</c:v>
                </c:pt>
                <c:pt idx="28">
                  <c:v>7.8588715341816346E-4</c:v>
                </c:pt>
                <c:pt idx="29">
                  <c:v>7.8588715341816346E-4</c:v>
                </c:pt>
                <c:pt idx="30">
                  <c:v>7.8588715341816346E-4</c:v>
                </c:pt>
                <c:pt idx="31">
                  <c:v>7.4039345796184921E-4</c:v>
                </c:pt>
                <c:pt idx="32">
                  <c:v>7.4039345796184921E-4</c:v>
                </c:pt>
                <c:pt idx="33">
                  <c:v>7.4039345796184921E-4</c:v>
                </c:pt>
                <c:pt idx="34">
                  <c:v>7.8588715341816346E-4</c:v>
                </c:pt>
                <c:pt idx="35">
                  <c:v>7.8588715341816346E-4</c:v>
                </c:pt>
                <c:pt idx="36">
                  <c:v>7.4039345796184921E-4</c:v>
                </c:pt>
                <c:pt idx="37">
                  <c:v>7.4039345796184921E-4</c:v>
                </c:pt>
                <c:pt idx="38">
                  <c:v>7.4039345796184921E-4</c:v>
                </c:pt>
                <c:pt idx="39">
                  <c:v>7.4039345796184921E-4</c:v>
                </c:pt>
                <c:pt idx="40">
                  <c:v>7.4039345796184921E-4</c:v>
                </c:pt>
                <c:pt idx="41">
                  <c:v>7.4039345796184921E-4</c:v>
                </c:pt>
                <c:pt idx="42">
                  <c:v>7.4039345796184921E-4</c:v>
                </c:pt>
                <c:pt idx="43">
                  <c:v>7.4039345796184921E-4</c:v>
                </c:pt>
                <c:pt idx="44">
                  <c:v>2.5726520796061953E-3</c:v>
                </c:pt>
                <c:pt idx="45">
                  <c:v>1.7279554578151211E-3</c:v>
                </c:pt>
                <c:pt idx="46">
                  <c:v>2.5726520796061953E-3</c:v>
                </c:pt>
                <c:pt idx="47">
                  <c:v>2.5726520796061953E-3</c:v>
                </c:pt>
                <c:pt idx="48">
                  <c:v>2.5726520796061953E-3</c:v>
                </c:pt>
              </c:numCache>
            </c:numRef>
          </c:xVal>
          <c:yVal>
            <c:numRef>
              <c:f>qqq!$V$9:$V$57</c:f>
              <c:numCache>
                <c:formatCode>0.00%</c:formatCode>
                <c:ptCount val="49"/>
                <c:pt idx="0">
                  <c:v>5.9974747474746751E-3</c:v>
                </c:pt>
                <c:pt idx="1">
                  <c:v>3.4515218073423106E-3</c:v>
                </c:pt>
                <c:pt idx="2">
                  <c:v>-3.9882451721242173E-3</c:v>
                </c:pt>
                <c:pt idx="3">
                  <c:v>1.317164959230599E-2</c:v>
                </c:pt>
                <c:pt idx="4">
                  <c:v>1.5783898305084691E-2</c:v>
                </c:pt>
                <c:pt idx="5">
                  <c:v>-1.2514339347169106E-3</c:v>
                </c:pt>
                <c:pt idx="6">
                  <c:v>6.3694267515923509E-3</c:v>
                </c:pt>
                <c:pt idx="7">
                  <c:v>6.4328698900187236E-3</c:v>
                </c:pt>
                <c:pt idx="8">
                  <c:v>1.1340206185566951E-3</c:v>
                </c:pt>
                <c:pt idx="9">
                  <c:v>3.9219733718649542E-3</c:v>
                </c:pt>
                <c:pt idx="10">
                  <c:v>-3.1084861672366732E-4</c:v>
                </c:pt>
                <c:pt idx="11">
                  <c:v>-1.7609281126994168E-3</c:v>
                </c:pt>
                <c:pt idx="12">
                  <c:v>-3.9431358306526451E-3</c:v>
                </c:pt>
                <c:pt idx="13">
                  <c:v>-2.0258397932816474E-2</c:v>
                </c:pt>
                <c:pt idx="14">
                  <c:v>-3.5868762527693152E-3</c:v>
                </c:pt>
                <c:pt idx="15">
                  <c:v>6.7760719957649608E-3</c:v>
                </c:pt>
                <c:pt idx="16">
                  <c:v>-7.5717741087390766E-3</c:v>
                </c:pt>
                <c:pt idx="17">
                  <c:v>-7.4176115290884169E-4</c:v>
                </c:pt>
                <c:pt idx="18">
                  <c:v>-3.181336161187669E-3</c:v>
                </c:pt>
                <c:pt idx="19">
                  <c:v>7.127659574468103E-3</c:v>
                </c:pt>
                <c:pt idx="20">
                  <c:v>5.9152846730749159E-3</c:v>
                </c:pt>
                <c:pt idx="21">
                  <c:v>-4.2003570303482358E-4</c:v>
                </c:pt>
                <c:pt idx="22">
                  <c:v>1.0610358230906662E-2</c:v>
                </c:pt>
                <c:pt idx="23">
                  <c:v>-5.1975051975051969E-3</c:v>
                </c:pt>
                <c:pt idx="24">
                  <c:v>-4.860392967942077E-3</c:v>
                </c:pt>
                <c:pt idx="25">
                  <c:v>-7.7184316146958936E-3</c:v>
                </c:pt>
                <c:pt idx="26">
                  <c:v>5.6168300653594476E-3</c:v>
                </c:pt>
                <c:pt idx="27">
                  <c:v>0</c:v>
                </c:pt>
                <c:pt idx="28">
                  <c:v>-2.031075454453162E-3</c:v>
                </c:pt>
                <c:pt idx="29">
                  <c:v>-1.4188709840883811E-3</c:v>
                </c:pt>
                <c:pt idx="30">
                  <c:v>-3.5421516040885972E-3</c:v>
                </c:pt>
                <c:pt idx="31">
                  <c:v>1.0084711577249752E-3</c:v>
                </c:pt>
                <c:pt idx="32">
                  <c:v>2.0149103364896254E-4</c:v>
                </c:pt>
                <c:pt idx="33">
                  <c:v>-1.1079774375503568E-3</c:v>
                </c:pt>
                <c:pt idx="34">
                  <c:v>-3.730967026318489E-3</c:v>
                </c:pt>
                <c:pt idx="35">
                  <c:v>-2.9134016475787826E-3</c:v>
                </c:pt>
                <c:pt idx="36">
                  <c:v>-5.9100470800360957E-3</c:v>
                </c:pt>
                <c:pt idx="37">
                  <c:v>-9.0689238210388159E-4</c:v>
                </c:pt>
                <c:pt idx="38">
                  <c:v>5.0428643469490669E-3</c:v>
                </c:pt>
                <c:pt idx="39">
                  <c:v>1.9066733567485972E-3</c:v>
                </c:pt>
                <c:pt idx="40">
                  <c:v>-8.3133012820512647E-3</c:v>
                </c:pt>
                <c:pt idx="41">
                  <c:v>8.2819917180082126E-3</c:v>
                </c:pt>
                <c:pt idx="42">
                  <c:v>-8.01362315937076E-4</c:v>
                </c:pt>
                <c:pt idx="43">
                  <c:v>-5.1127819548872694E-3</c:v>
                </c:pt>
                <c:pt idx="44">
                  <c:v>-9.5727529222086726E-3</c:v>
                </c:pt>
                <c:pt idx="45">
                  <c:v>8.647878726218276E-3</c:v>
                </c:pt>
                <c:pt idx="46">
                  <c:v>1.5130119023603558E-3</c:v>
                </c:pt>
                <c:pt idx="47">
                  <c:v>7.5536307785275449E-3</c:v>
                </c:pt>
                <c:pt idx="48">
                  <c:v>-5.9976009596163801E-4</c:v>
                </c:pt>
              </c:numCache>
            </c:numRef>
          </c:yVal>
        </c:ser>
        <c:axId val="89955328"/>
        <c:axId val="89973504"/>
      </c:scatterChart>
      <c:valAx>
        <c:axId val="89955328"/>
        <c:scaling>
          <c:orientation val="minMax"/>
        </c:scaling>
        <c:axPos val="b"/>
        <c:numFmt formatCode="0.00%" sourceLinked="1"/>
        <c:tickLblPos val="nextTo"/>
        <c:crossAx val="89973504"/>
        <c:crosses val="autoZero"/>
        <c:crossBetween val="midCat"/>
      </c:valAx>
      <c:valAx>
        <c:axId val="89973504"/>
        <c:scaling>
          <c:orientation val="minMax"/>
        </c:scaling>
        <c:axPos val="l"/>
        <c:majorGridlines/>
        <c:numFmt formatCode="0.00%" sourceLinked="1"/>
        <c:tickLblPos val="nextTo"/>
        <c:crossAx val="89955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qqq!$U$9:$U$57</c:f>
              <c:numCache>
                <c:formatCode>0.00%</c:formatCode>
                <c:ptCount val="49"/>
                <c:pt idx="0">
                  <c:v>7.4039345796184921E-4</c:v>
                </c:pt>
                <c:pt idx="1">
                  <c:v>1.5262806113800127E-3</c:v>
                </c:pt>
                <c:pt idx="2">
                  <c:v>2.3121677647981761E-3</c:v>
                </c:pt>
                <c:pt idx="3">
                  <c:v>3.0980549182163396E-3</c:v>
                </c:pt>
                <c:pt idx="4">
                  <c:v>3.8384483761781888E-3</c:v>
                </c:pt>
                <c:pt idx="5">
                  <c:v>4.5788418341400385E-3</c:v>
                </c:pt>
                <c:pt idx="6">
                  <c:v>5.3192352921018881E-3</c:v>
                </c:pt>
                <c:pt idx="7">
                  <c:v>6.0596287500637377E-3</c:v>
                </c:pt>
                <c:pt idx="8">
                  <c:v>6.8455159034819012E-3</c:v>
                </c:pt>
                <c:pt idx="9">
                  <c:v>7.6314030569000647E-3</c:v>
                </c:pt>
                <c:pt idx="10">
                  <c:v>8.417290210318229E-3</c:v>
                </c:pt>
                <c:pt idx="11">
                  <c:v>9.1576836682800786E-3</c:v>
                </c:pt>
                <c:pt idx="12">
                  <c:v>9.943570821698243E-3</c:v>
                </c:pt>
                <c:pt idx="13">
                  <c:v>1.0683964279660093E-2</c:v>
                </c:pt>
                <c:pt idx="14">
                  <c:v>1.3256616359266287E-2</c:v>
                </c:pt>
                <c:pt idx="15">
                  <c:v>1.5829268438872484E-2</c:v>
                </c:pt>
                <c:pt idx="16">
                  <c:v>1.8401920518478679E-2</c:v>
                </c:pt>
                <c:pt idx="17">
                  <c:v>2.0974572598084874E-2</c:v>
                </c:pt>
                <c:pt idx="18">
                  <c:v>2.2702528055899996E-2</c:v>
                </c:pt>
                <c:pt idx="19">
                  <c:v>2.4430483513715118E-2</c:v>
                </c:pt>
                <c:pt idx="20">
                  <c:v>2.6158438971530241E-2</c:v>
                </c:pt>
                <c:pt idx="21">
                  <c:v>2.7886394429345363E-2</c:v>
                </c:pt>
                <c:pt idx="22">
                  <c:v>2.9614349887160486E-2</c:v>
                </c:pt>
                <c:pt idx="23">
                  <c:v>3.0400237040578648E-2</c:v>
                </c:pt>
                <c:pt idx="24">
                  <c:v>3.1186124193996811E-2</c:v>
                </c:pt>
                <c:pt idx="25">
                  <c:v>3.1972011347414973E-2</c:v>
                </c:pt>
                <c:pt idx="26">
                  <c:v>3.2712404805376821E-2</c:v>
                </c:pt>
                <c:pt idx="27">
                  <c:v>3.3452798263338669E-2</c:v>
                </c:pt>
                <c:pt idx="28">
                  <c:v>3.4238685416756835E-2</c:v>
                </c:pt>
                <c:pt idx="29">
                  <c:v>3.5024572570175001E-2</c:v>
                </c:pt>
                <c:pt idx="30">
                  <c:v>3.5810459723593167E-2</c:v>
                </c:pt>
                <c:pt idx="31">
                  <c:v>3.6550853181555015E-2</c:v>
                </c:pt>
                <c:pt idx="32">
                  <c:v>3.7291246639516863E-2</c:v>
                </c:pt>
                <c:pt idx="33">
                  <c:v>3.8031640097478711E-2</c:v>
                </c:pt>
                <c:pt idx="34">
                  <c:v>3.8817527250896877E-2</c:v>
                </c:pt>
                <c:pt idx="35">
                  <c:v>3.9603414404315043E-2</c:v>
                </c:pt>
                <c:pt idx="36">
                  <c:v>4.0343807862276891E-2</c:v>
                </c:pt>
                <c:pt idx="37">
                  <c:v>4.1084201320238739E-2</c:v>
                </c:pt>
                <c:pt idx="38">
                  <c:v>4.1824594778200587E-2</c:v>
                </c:pt>
                <c:pt idx="39">
                  <c:v>4.2564988236162435E-2</c:v>
                </c:pt>
                <c:pt idx="40">
                  <c:v>4.3305381694124283E-2</c:v>
                </c:pt>
                <c:pt idx="41">
                  <c:v>4.4045775152086131E-2</c:v>
                </c:pt>
                <c:pt idx="42">
                  <c:v>4.4786168610047979E-2</c:v>
                </c:pt>
                <c:pt idx="43">
                  <c:v>4.5526562068009827E-2</c:v>
                </c:pt>
                <c:pt idx="44">
                  <c:v>4.8099214147616025E-2</c:v>
                </c:pt>
                <c:pt idx="45">
                  <c:v>4.9827169605431147E-2</c:v>
                </c:pt>
                <c:pt idx="46">
                  <c:v>5.2399821685037345E-2</c:v>
                </c:pt>
                <c:pt idx="47">
                  <c:v>5.4972473764643544E-2</c:v>
                </c:pt>
                <c:pt idx="48">
                  <c:v>5.7545125844249742E-2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qqq!$W$9:$W$57</c:f>
              <c:numCache>
                <c:formatCode>0.00%</c:formatCode>
                <c:ptCount val="49"/>
                <c:pt idx="0">
                  <c:v>5.9974747474746751E-3</c:v>
                </c:pt>
                <c:pt idx="1">
                  <c:v>9.4489965548169852E-3</c:v>
                </c:pt>
                <c:pt idx="2">
                  <c:v>5.4607513826927679E-3</c:v>
                </c:pt>
                <c:pt idx="3">
                  <c:v>1.8632400974998756E-2</c:v>
                </c:pt>
                <c:pt idx="4">
                  <c:v>3.4416299280083447E-2</c:v>
                </c:pt>
                <c:pt idx="5">
                  <c:v>3.3164865345366536E-2</c:v>
                </c:pt>
                <c:pt idx="6">
                  <c:v>3.9534292096958884E-2</c:v>
                </c:pt>
                <c:pt idx="7">
                  <c:v>4.596716198697761E-2</c:v>
                </c:pt>
                <c:pt idx="8">
                  <c:v>4.7101182605534309E-2</c:v>
                </c:pt>
                <c:pt idx="9">
                  <c:v>5.1023155977399259E-2</c:v>
                </c:pt>
                <c:pt idx="10">
                  <c:v>5.0712307360675592E-2</c:v>
                </c:pt>
                <c:pt idx="11">
                  <c:v>4.8951379247976178E-2</c:v>
                </c:pt>
                <c:pt idx="12">
                  <c:v>4.5008243417323533E-2</c:v>
                </c:pt>
                <c:pt idx="13">
                  <c:v>2.4749845484507059E-2</c:v>
                </c:pt>
                <c:pt idx="14">
                  <c:v>2.1162969231737744E-2</c:v>
                </c:pt>
                <c:pt idx="15">
                  <c:v>2.7939041227502705E-2</c:v>
                </c:pt>
                <c:pt idx="16">
                  <c:v>2.0367267118763629E-2</c:v>
                </c:pt>
                <c:pt idx="17">
                  <c:v>1.9625505965854786E-2</c:v>
                </c:pt>
                <c:pt idx="18">
                  <c:v>1.6444169804667119E-2</c:v>
                </c:pt>
                <c:pt idx="19">
                  <c:v>2.3571829379135222E-2</c:v>
                </c:pt>
                <c:pt idx="20">
                  <c:v>2.9487114052210137E-2</c:v>
                </c:pt>
                <c:pt idx="21">
                  <c:v>2.9067078349175313E-2</c:v>
                </c:pt>
                <c:pt idx="22">
                  <c:v>3.9677436580081979E-2</c:v>
                </c:pt>
                <c:pt idx="23">
                  <c:v>3.4479931382576781E-2</c:v>
                </c:pt>
                <c:pt idx="24">
                  <c:v>2.9619538414634702E-2</c:v>
                </c:pt>
                <c:pt idx="25">
                  <c:v>2.190110679993881E-2</c:v>
                </c:pt>
                <c:pt idx="26">
                  <c:v>2.7517936865298256E-2</c:v>
                </c:pt>
                <c:pt idx="27">
                  <c:v>2.7517936865298256E-2</c:v>
                </c:pt>
                <c:pt idx="28">
                  <c:v>2.5486861410845094E-2</c:v>
                </c:pt>
                <c:pt idx="29">
                  <c:v>2.4067990426756711E-2</c:v>
                </c:pt>
                <c:pt idx="30">
                  <c:v>2.0525838822668112E-2</c:v>
                </c:pt>
                <c:pt idx="31">
                  <c:v>2.1534309980393088E-2</c:v>
                </c:pt>
                <c:pt idx="32">
                  <c:v>2.1735801014042051E-2</c:v>
                </c:pt>
                <c:pt idx="33">
                  <c:v>2.0627823576491695E-2</c:v>
                </c:pt>
                <c:pt idx="34">
                  <c:v>1.6896856550173207E-2</c:v>
                </c:pt>
                <c:pt idx="35">
                  <c:v>1.3983454902594426E-2</c:v>
                </c:pt>
                <c:pt idx="36">
                  <c:v>8.0734078225583299E-3</c:v>
                </c:pt>
                <c:pt idx="37">
                  <c:v>7.1665154404544481E-3</c:v>
                </c:pt>
                <c:pt idx="38">
                  <c:v>1.2209379787403515E-2</c:v>
                </c:pt>
                <c:pt idx="39">
                  <c:v>1.4116053144152112E-2</c:v>
                </c:pt>
                <c:pt idx="40">
                  <c:v>5.8027518621008474E-3</c:v>
                </c:pt>
                <c:pt idx="41">
                  <c:v>1.408474358010906E-2</c:v>
                </c:pt>
                <c:pt idx="42">
                  <c:v>1.3283381264171983E-2</c:v>
                </c:pt>
                <c:pt idx="43">
                  <c:v>8.170599309284713E-3</c:v>
                </c:pt>
                <c:pt idx="44">
                  <c:v>-1.4021536129239596E-3</c:v>
                </c:pt>
                <c:pt idx="45">
                  <c:v>7.2457251132943164E-3</c:v>
                </c:pt>
                <c:pt idx="46">
                  <c:v>8.7587370156546728E-3</c:v>
                </c:pt>
                <c:pt idx="47">
                  <c:v>1.6312367794182218E-2</c:v>
                </c:pt>
                <c:pt idx="48">
                  <c:v>1.5712607698220579E-2</c:v>
                </c:pt>
              </c:numCache>
            </c:numRef>
          </c:val>
        </c:ser>
        <c:marker val="1"/>
        <c:axId val="90198784"/>
        <c:axId val="90200320"/>
      </c:lineChart>
      <c:catAx>
        <c:axId val="90198784"/>
        <c:scaling>
          <c:orientation val="minMax"/>
        </c:scaling>
        <c:axPos val="b"/>
        <c:tickLblPos val="nextTo"/>
        <c:crossAx val="90200320"/>
        <c:crosses val="autoZero"/>
        <c:auto val="1"/>
        <c:lblAlgn val="ctr"/>
        <c:lblOffset val="100"/>
      </c:catAx>
      <c:valAx>
        <c:axId val="90200320"/>
        <c:scaling>
          <c:orientation val="minMax"/>
        </c:scaling>
        <c:axPos val="l"/>
        <c:majorGridlines/>
        <c:numFmt formatCode="0.00%" sourceLinked="1"/>
        <c:tickLblPos val="nextTo"/>
        <c:crossAx val="90198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qqq!$F$8:$F$57</c:f>
              <c:numCache>
                <c:formatCode>General</c:formatCode>
                <c:ptCount val="50"/>
                <c:pt idx="0">
                  <c:v>0.89839311818938927</c:v>
                </c:pt>
                <c:pt idx="1">
                  <c:v>0.90003319763073741</c:v>
                </c:pt>
                <c:pt idx="2">
                  <c:v>0.90080547935631539</c:v>
                </c:pt>
                <c:pt idx="3">
                  <c:v>0.90204485757051589</c:v>
                </c:pt>
                <c:pt idx="4">
                  <c:v>0.90241410841064873</c:v>
                </c:pt>
                <c:pt idx="5">
                  <c:v>0.90435354894320852</c:v>
                </c:pt>
                <c:pt idx="6">
                  <c:v>0.90726795147321759</c:v>
                </c:pt>
                <c:pt idx="7">
                  <c:v>0.91019866161130814</c:v>
                </c:pt>
                <c:pt idx="8">
                  <c:v>0.9141346193047134</c:v>
                </c:pt>
                <c:pt idx="9">
                  <c:v>0.91806009353578089</c:v>
                </c:pt>
                <c:pt idx="10">
                  <c:v>0.92177473369093577</c:v>
                </c:pt>
                <c:pt idx="11">
                  <c:v>0.92569787826370542</c:v>
                </c:pt>
                <c:pt idx="12">
                  <c:v>0.92901181719171333</c:v>
                </c:pt>
                <c:pt idx="13">
                  <c:v>0.93234788787354606</c:v>
                </c:pt>
                <c:pt idx="14">
                  <c:v>0.93178294573643394</c:v>
                </c:pt>
                <c:pt idx="15">
                  <c:v>0.92877885136197658</c:v>
                </c:pt>
                <c:pt idx="16">
                  <c:v>0.92418825968701035</c:v>
                </c:pt>
                <c:pt idx="17">
                  <c:v>0.91819637854617697</c:v>
                </c:pt>
                <c:pt idx="18">
                  <c:v>0.9119924985002823</c:v>
                </c:pt>
                <c:pt idx="19">
                  <c:v>0.90575017909248146</c:v>
                </c:pt>
                <c:pt idx="20">
                  <c:v>0.90035818496322051</c:v>
                </c:pt>
                <c:pt idx="21">
                  <c:v>0.8968706864920587</c:v>
                </c:pt>
                <c:pt idx="22">
                  <c:v>0.89533311201579513</c:v>
                </c:pt>
                <c:pt idx="23">
                  <c:v>0.89756608949382366</c:v>
                </c:pt>
                <c:pt idx="24">
                  <c:v>0.90171055160484337</c:v>
                </c:pt>
                <c:pt idx="25">
                  <c:v>0.90737861024234245</c:v>
                </c:pt>
                <c:pt idx="26">
                  <c:v>0.91554289774547304</c:v>
                </c:pt>
                <c:pt idx="27">
                  <c:v>0.92519816655891995</c:v>
                </c:pt>
                <c:pt idx="28">
                  <c:v>0.93529956493631294</c:v>
                </c:pt>
                <c:pt idx="29">
                  <c:v>0.94470090099534632</c:v>
                </c:pt>
                <c:pt idx="30">
                  <c:v>0.95331947186646393</c:v>
                </c:pt>
                <c:pt idx="31">
                  <c:v>0.96127525495197985</c:v>
                </c:pt>
                <c:pt idx="32">
                  <c:v>0.96770627668186782</c:v>
                </c:pt>
                <c:pt idx="33">
                  <c:v>0.97297945823796295</c:v>
                </c:pt>
                <c:pt idx="34">
                  <c:v>0.97690260281073282</c:v>
                </c:pt>
                <c:pt idx="35">
                  <c:v>0.97989038957710872</c:v>
                </c:pt>
                <c:pt idx="36">
                  <c:v>0.98265569397608599</c:v>
                </c:pt>
                <c:pt idx="37">
                  <c:v>0.98483974862986945</c:v>
                </c:pt>
                <c:pt idx="38">
                  <c:v>0.98616881868851869</c:v>
                </c:pt>
                <c:pt idx="39">
                  <c:v>0.98726492291743106</c:v>
                </c:pt>
                <c:pt idx="40">
                  <c:v>0.98827832427678686</c:v>
                </c:pt>
                <c:pt idx="41">
                  <c:v>0.98854739981013307</c:v>
                </c:pt>
                <c:pt idx="42">
                  <c:v>0.98909486951001468</c:v>
                </c:pt>
                <c:pt idx="43">
                  <c:v>0.98972970139604766</c:v>
                </c:pt>
                <c:pt idx="44">
                  <c:v>0.98966680062201884</c:v>
                </c:pt>
                <c:pt idx="45">
                  <c:v>0.98836801612123526</c:v>
                </c:pt>
                <c:pt idx="46">
                  <c:v>0.98738722997804274</c:v>
                </c:pt>
                <c:pt idx="47">
                  <c:v>0.9862864664325357</c:v>
                </c:pt>
                <c:pt idx="48">
                  <c:v>0.98572501878287011</c:v>
                </c:pt>
                <c:pt idx="49">
                  <c:v>0.98607330269832649</c:v>
                </c:pt>
              </c:numCache>
            </c:numRef>
          </c:val>
        </c:ser>
        <c:marker val="1"/>
        <c:axId val="90213760"/>
        <c:axId val="9021964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qqq!$G$8:$G$57</c:f>
              <c:numCache>
                <c:formatCode>General</c:formatCode>
                <c:ptCount val="50"/>
                <c:pt idx="0">
                  <c:v>0.10422342107665022</c:v>
                </c:pt>
                <c:pt idx="1">
                  <c:v>7.6744000177608074E-2</c:v>
                </c:pt>
                <c:pt idx="2">
                  <c:v>6.9678800750887407E-2</c:v>
                </c:pt>
                <c:pt idx="3">
                  <c:v>8.3170797287530199E-2</c:v>
                </c:pt>
                <c:pt idx="4">
                  <c:v>0.10940873782336386</c:v>
                </c:pt>
                <c:pt idx="5">
                  <c:v>0.11567583568293999</c:v>
                </c:pt>
                <c:pt idx="6">
                  <c:v>0.1238976089514464</c:v>
                </c:pt>
                <c:pt idx="7">
                  <c:v>9.4811920461188942E-2</c:v>
                </c:pt>
                <c:pt idx="8">
                  <c:v>8.1400340908810584E-2</c:v>
                </c:pt>
                <c:pt idx="9">
                  <c:v>7.5503062505704419E-2</c:v>
                </c:pt>
                <c:pt idx="10">
                  <c:v>7.9521543611413295E-2</c:v>
                </c:pt>
                <c:pt idx="11">
                  <c:v>7.713340585662587E-2</c:v>
                </c:pt>
                <c:pt idx="12">
                  <c:v>7.8440551867721461E-2</c:v>
                </c:pt>
                <c:pt idx="13">
                  <c:v>8.7206299165982146E-2</c:v>
                </c:pt>
                <c:pt idx="14">
                  <c:v>0.12749362954411464</c:v>
                </c:pt>
                <c:pt idx="15">
                  <c:v>0.18460291030546119</c:v>
                </c:pt>
                <c:pt idx="16">
                  <c:v>0.18672734942166372</c:v>
                </c:pt>
                <c:pt idx="17">
                  <c:v>0.17359032233396732</c:v>
                </c:pt>
                <c:pt idx="18">
                  <c:v>0.14313660773532449</c:v>
                </c:pt>
                <c:pt idx="19">
                  <c:v>0.13535806525616259</c:v>
                </c:pt>
                <c:pt idx="20">
                  <c:v>0.11984705972317808</c:v>
                </c:pt>
                <c:pt idx="21">
                  <c:v>0.11417297545308558</c:v>
                </c:pt>
                <c:pt idx="22">
                  <c:v>0.10069124071566184</c:v>
                </c:pt>
                <c:pt idx="23">
                  <c:v>8.251285808375701E-2</c:v>
                </c:pt>
                <c:pt idx="24">
                  <c:v>7.759484147246952E-2</c:v>
                </c:pt>
                <c:pt idx="25">
                  <c:v>0.11616031101145324</c:v>
                </c:pt>
                <c:pt idx="26">
                  <c:v>0.14725371065179693</c:v>
                </c:pt>
                <c:pt idx="27">
                  <c:v>0.1338360134883457</c:v>
                </c:pt>
                <c:pt idx="28">
                  <c:v>7.8143749059540635E-2</c:v>
                </c:pt>
                <c:pt idx="29">
                  <c:v>5.0158539864376503E-2</c:v>
                </c:pt>
                <c:pt idx="30">
                  <c:v>5.3064257117273125E-2</c:v>
                </c:pt>
                <c:pt idx="31">
                  <c:v>5.6724857975218736E-2</c:v>
                </c:pt>
                <c:pt idx="32">
                  <c:v>5.7571160397348706E-2</c:v>
                </c:pt>
                <c:pt idx="33">
                  <c:v>4.2112845256507964E-2</c:v>
                </c:pt>
                <c:pt idx="34">
                  <c:v>3.9057147861179566E-2</c:v>
                </c:pt>
                <c:pt idx="35">
                  <c:v>3.9744145717548904E-2</c:v>
                </c:pt>
                <c:pt idx="36">
                  <c:v>4.1004916289866224E-2</c:v>
                </c:pt>
                <c:pt idx="37">
                  <c:v>4.474499675618606E-2</c:v>
                </c:pt>
                <c:pt idx="38">
                  <c:v>5.8507401569364584E-2</c:v>
                </c:pt>
                <c:pt idx="39">
                  <c:v>7.6330864087896272E-2</c:v>
                </c:pt>
                <c:pt idx="40">
                  <c:v>7.8795916001253116E-2</c:v>
                </c:pt>
                <c:pt idx="41">
                  <c:v>9.3660822868024879E-2</c:v>
                </c:pt>
                <c:pt idx="42">
                  <c:v>9.9444728123990161E-2</c:v>
                </c:pt>
                <c:pt idx="43">
                  <c:v>0.1014145495538831</c:v>
                </c:pt>
                <c:pt idx="44">
                  <c:v>9.134880990263626E-2</c:v>
                </c:pt>
                <c:pt idx="45">
                  <c:v>9.5013850962167024E-2</c:v>
                </c:pt>
                <c:pt idx="46">
                  <c:v>0.11028459225382164</c:v>
                </c:pt>
                <c:pt idx="47">
                  <c:v>0.12284098898089976</c:v>
                </c:pt>
                <c:pt idx="48">
                  <c:v>0.11825431007901092</c:v>
                </c:pt>
                <c:pt idx="49">
                  <c:v>0.12775313465898017</c:v>
                </c:pt>
              </c:numCache>
            </c:numRef>
          </c:val>
        </c:ser>
        <c:marker val="1"/>
        <c:axId val="90222976"/>
        <c:axId val="90221184"/>
      </c:lineChart>
      <c:catAx>
        <c:axId val="90213760"/>
        <c:scaling>
          <c:orientation val="minMax"/>
        </c:scaling>
        <c:axPos val="b"/>
        <c:tickLblPos val="nextTo"/>
        <c:crossAx val="90219648"/>
        <c:crosses val="autoZero"/>
        <c:auto val="1"/>
        <c:lblAlgn val="ctr"/>
        <c:lblOffset val="100"/>
      </c:catAx>
      <c:valAx>
        <c:axId val="90219648"/>
        <c:scaling>
          <c:orientation val="minMax"/>
        </c:scaling>
        <c:axPos val="l"/>
        <c:majorGridlines/>
        <c:numFmt formatCode="General" sourceLinked="1"/>
        <c:tickLblPos val="nextTo"/>
        <c:crossAx val="90213760"/>
        <c:crosses val="autoZero"/>
        <c:crossBetween val="between"/>
      </c:valAx>
      <c:valAx>
        <c:axId val="90221184"/>
        <c:scaling>
          <c:orientation val="minMax"/>
        </c:scaling>
        <c:axPos val="r"/>
        <c:numFmt formatCode="General" sourceLinked="1"/>
        <c:tickLblPos val="nextTo"/>
        <c:crossAx val="90222976"/>
        <c:crosses val="max"/>
        <c:crossBetween val="between"/>
      </c:valAx>
      <c:catAx>
        <c:axId val="90222976"/>
        <c:scaling>
          <c:orientation val="minMax"/>
        </c:scaling>
        <c:delete val="1"/>
        <c:axPos val="b"/>
        <c:tickLblPos val="none"/>
        <c:crossAx val="9022118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iwm!$O$8:$O$57</c:f>
              <c:numCache>
                <c:formatCode>General</c:formatCode>
                <c:ptCount val="50"/>
                <c:pt idx="0">
                  <c:v>0.23809523809523808</c:v>
                </c:pt>
                <c:pt idx="1">
                  <c:v>0.21428571428571427</c:v>
                </c:pt>
                <c:pt idx="2">
                  <c:v>0.19047619047619047</c:v>
                </c:pt>
                <c:pt idx="3">
                  <c:v>0.16666666666666666</c:v>
                </c:pt>
                <c:pt idx="4">
                  <c:v>0.19047619047619047</c:v>
                </c:pt>
                <c:pt idx="5">
                  <c:v>0.21428571428571427</c:v>
                </c:pt>
                <c:pt idx="6">
                  <c:v>0.23809523809523808</c:v>
                </c:pt>
                <c:pt idx="7">
                  <c:v>0.26190476190476192</c:v>
                </c:pt>
                <c:pt idx="8">
                  <c:v>0.2857142857142857</c:v>
                </c:pt>
                <c:pt idx="9">
                  <c:v>0.26190476190476192</c:v>
                </c:pt>
                <c:pt idx="10">
                  <c:v>0.23809523809523808</c:v>
                </c:pt>
                <c:pt idx="11">
                  <c:v>0.21428571428571427</c:v>
                </c:pt>
                <c:pt idx="12">
                  <c:v>0.19047619047619047</c:v>
                </c:pt>
                <c:pt idx="13">
                  <c:v>0.16666666666666666</c:v>
                </c:pt>
                <c:pt idx="14">
                  <c:v>0.14285714285714285</c:v>
                </c:pt>
                <c:pt idx="15">
                  <c:v>0.16666666666666666</c:v>
                </c:pt>
                <c:pt idx="16">
                  <c:v>0.19047619047619047</c:v>
                </c:pt>
                <c:pt idx="17">
                  <c:v>0.21428571428571427</c:v>
                </c:pt>
                <c:pt idx="18">
                  <c:v>0.23809523809523808</c:v>
                </c:pt>
                <c:pt idx="19">
                  <c:v>0.26190476190476192</c:v>
                </c:pt>
                <c:pt idx="20">
                  <c:v>0.2857142857142857</c:v>
                </c:pt>
                <c:pt idx="21">
                  <c:v>0.26190476190476192</c:v>
                </c:pt>
                <c:pt idx="22">
                  <c:v>0.23809523809523808</c:v>
                </c:pt>
                <c:pt idx="23">
                  <c:v>0.21428571428571427</c:v>
                </c:pt>
                <c:pt idx="24">
                  <c:v>0.19047619047619047</c:v>
                </c:pt>
                <c:pt idx="25">
                  <c:v>0.16666666666666666</c:v>
                </c:pt>
                <c:pt idx="26">
                  <c:v>0.14285714285714285</c:v>
                </c:pt>
                <c:pt idx="27">
                  <c:v>0.11904761904761904</c:v>
                </c:pt>
                <c:pt idx="28">
                  <c:v>9.5238095238095233E-2</c:v>
                </c:pt>
                <c:pt idx="29">
                  <c:v>7.1428571428571425E-2</c:v>
                </c:pt>
                <c:pt idx="30">
                  <c:v>4.7619047619047616E-2</c:v>
                </c:pt>
                <c:pt idx="31">
                  <c:v>7.1428571428571425E-2</c:v>
                </c:pt>
                <c:pt idx="32">
                  <c:v>4.7619047619047616E-2</c:v>
                </c:pt>
                <c:pt idx="33">
                  <c:v>7.1428571428571425E-2</c:v>
                </c:pt>
                <c:pt idx="34">
                  <c:v>4.7619047619047616E-2</c:v>
                </c:pt>
                <c:pt idx="35">
                  <c:v>2.3809523809523808E-2</c:v>
                </c:pt>
                <c:pt idx="36">
                  <c:v>0</c:v>
                </c:pt>
                <c:pt idx="37">
                  <c:v>2.3809523809523808E-2</c:v>
                </c:pt>
                <c:pt idx="38">
                  <c:v>4.7619047619047616E-2</c:v>
                </c:pt>
                <c:pt idx="39">
                  <c:v>2.3809523809523808E-2</c:v>
                </c:pt>
                <c:pt idx="40">
                  <c:v>4.7619047619047616E-2</c:v>
                </c:pt>
                <c:pt idx="41">
                  <c:v>2.3809523809523808E-2</c:v>
                </c:pt>
                <c:pt idx="42">
                  <c:v>4.7619047619047616E-2</c:v>
                </c:pt>
                <c:pt idx="43">
                  <c:v>7.1428571428571425E-2</c:v>
                </c:pt>
                <c:pt idx="44">
                  <c:v>4.7619047619047616E-2</c:v>
                </c:pt>
                <c:pt idx="45">
                  <c:v>2.3809523809523808E-2</c:v>
                </c:pt>
                <c:pt idx="46">
                  <c:v>4.7619047619047616E-2</c:v>
                </c:pt>
                <c:pt idx="47">
                  <c:v>7.1428571428571425E-2</c:v>
                </c:pt>
                <c:pt idx="48">
                  <c:v>9.5238095238095233E-2</c:v>
                </c:pt>
                <c:pt idx="49">
                  <c:v>0.11904761904761904</c:v>
                </c:pt>
              </c:numCache>
            </c:numRef>
          </c:xVal>
          <c:yVal>
            <c:numRef>
              <c:f>iwm!$N$8:$N$57</c:f>
              <c:numCache>
                <c:formatCode>General</c:formatCode>
                <c:ptCount val="50"/>
                <c:pt idx="0">
                  <c:v>0.9719101123595506</c:v>
                </c:pt>
                <c:pt idx="1">
                  <c:v>0.9662921348314607</c:v>
                </c:pt>
                <c:pt idx="2">
                  <c:v>0.9606741573033708</c:v>
                </c:pt>
                <c:pt idx="3">
                  <c:v>0.9550561797752809</c:v>
                </c:pt>
                <c:pt idx="4">
                  <c:v>0.949438202247191</c:v>
                </c:pt>
                <c:pt idx="5">
                  <c:v>0.9438202247191011</c:v>
                </c:pt>
                <c:pt idx="6">
                  <c:v>0.9382022471910112</c:v>
                </c:pt>
                <c:pt idx="7">
                  <c:v>0.93258426966292129</c:v>
                </c:pt>
                <c:pt idx="8">
                  <c:v>0.9382022471910112</c:v>
                </c:pt>
                <c:pt idx="9">
                  <c:v>0.9438202247191011</c:v>
                </c:pt>
                <c:pt idx="10">
                  <c:v>0.949438202247191</c:v>
                </c:pt>
                <c:pt idx="11">
                  <c:v>0.9438202247191011</c:v>
                </c:pt>
                <c:pt idx="12">
                  <c:v>0.9382022471910112</c:v>
                </c:pt>
                <c:pt idx="13">
                  <c:v>0.93258426966292129</c:v>
                </c:pt>
                <c:pt idx="14">
                  <c:v>0.9269662921348315</c:v>
                </c:pt>
                <c:pt idx="15">
                  <c:v>0.9213483146067416</c:v>
                </c:pt>
                <c:pt idx="16">
                  <c:v>0.9157303370786517</c:v>
                </c:pt>
                <c:pt idx="17">
                  <c:v>0.9101123595505618</c:v>
                </c:pt>
                <c:pt idx="18">
                  <c:v>0.9044943820224719</c:v>
                </c:pt>
                <c:pt idx="19">
                  <c:v>0.898876404494382</c:v>
                </c:pt>
                <c:pt idx="20">
                  <c:v>0.9044943820224719</c:v>
                </c:pt>
                <c:pt idx="21">
                  <c:v>0.9101123595505618</c:v>
                </c:pt>
                <c:pt idx="22">
                  <c:v>0.9157303370786517</c:v>
                </c:pt>
                <c:pt idx="23">
                  <c:v>0.9213483146067416</c:v>
                </c:pt>
                <c:pt idx="24">
                  <c:v>0.9269662921348315</c:v>
                </c:pt>
                <c:pt idx="25">
                  <c:v>0.93258426966292129</c:v>
                </c:pt>
                <c:pt idx="26">
                  <c:v>0.9382022471910112</c:v>
                </c:pt>
                <c:pt idx="27">
                  <c:v>0.9438202247191011</c:v>
                </c:pt>
                <c:pt idx="28">
                  <c:v>0.949438202247191</c:v>
                </c:pt>
                <c:pt idx="29">
                  <c:v>0.9550561797752809</c:v>
                </c:pt>
                <c:pt idx="30">
                  <c:v>0.9606741573033708</c:v>
                </c:pt>
                <c:pt idx="31">
                  <c:v>0.9662921348314607</c:v>
                </c:pt>
                <c:pt idx="32">
                  <c:v>0.9719101123595506</c:v>
                </c:pt>
                <c:pt idx="33">
                  <c:v>0.97752808988764039</c:v>
                </c:pt>
                <c:pt idx="34">
                  <c:v>0.9831460674157303</c:v>
                </c:pt>
                <c:pt idx="35">
                  <c:v>0.9887640449438202</c:v>
                </c:pt>
                <c:pt idx="36">
                  <c:v>0.9943820224719101</c:v>
                </c:pt>
                <c:pt idx="37">
                  <c:v>1</c:v>
                </c:pt>
                <c:pt idx="38">
                  <c:v>0.9943820224719101</c:v>
                </c:pt>
                <c:pt idx="39">
                  <c:v>0.9887640449438202</c:v>
                </c:pt>
                <c:pt idx="40">
                  <c:v>0.9943820224719101</c:v>
                </c:pt>
                <c:pt idx="41">
                  <c:v>0.9887640449438202</c:v>
                </c:pt>
                <c:pt idx="42">
                  <c:v>0.9831460674157303</c:v>
                </c:pt>
                <c:pt idx="43">
                  <c:v>0.97752808988764039</c:v>
                </c:pt>
                <c:pt idx="44">
                  <c:v>0.9719101123595506</c:v>
                </c:pt>
                <c:pt idx="45">
                  <c:v>0.9662921348314607</c:v>
                </c:pt>
                <c:pt idx="46">
                  <c:v>0.9606741573033708</c:v>
                </c:pt>
                <c:pt idx="47">
                  <c:v>0.9550561797752809</c:v>
                </c:pt>
                <c:pt idx="48">
                  <c:v>0.949438202247191</c:v>
                </c:pt>
                <c:pt idx="49">
                  <c:v>0.9438202247191011</c:v>
                </c:pt>
              </c:numCache>
            </c:numRef>
          </c:yVal>
        </c:ser>
        <c:axId val="91459584"/>
        <c:axId val="91461120"/>
      </c:scatterChart>
      <c:valAx>
        <c:axId val="91459584"/>
        <c:scaling>
          <c:orientation val="minMax"/>
        </c:scaling>
        <c:axPos val="b"/>
        <c:numFmt formatCode="General" sourceLinked="1"/>
        <c:tickLblPos val="nextTo"/>
        <c:crossAx val="91461120"/>
        <c:crosses val="autoZero"/>
        <c:crossBetween val="midCat"/>
      </c:valAx>
      <c:valAx>
        <c:axId val="91461120"/>
        <c:scaling>
          <c:orientation val="minMax"/>
        </c:scaling>
        <c:axPos val="l"/>
        <c:majorGridlines/>
        <c:numFmt formatCode="General" sourceLinked="1"/>
        <c:tickLblPos val="nextTo"/>
        <c:crossAx val="9145958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iwm!$B$8:$B$57</c:f>
              <c:numCache>
                <c:formatCode>General</c:formatCode>
                <c:ptCount val="50"/>
                <c:pt idx="0">
                  <c:v>115.1</c:v>
                </c:pt>
                <c:pt idx="1">
                  <c:v>115.69</c:v>
                </c:pt>
                <c:pt idx="2">
                  <c:v>114.55</c:v>
                </c:pt>
                <c:pt idx="3">
                  <c:v>114.24</c:v>
                </c:pt>
                <c:pt idx="4">
                  <c:v>112.48</c:v>
                </c:pt>
                <c:pt idx="5">
                  <c:v>114.23</c:v>
                </c:pt>
                <c:pt idx="6">
                  <c:v>113.77</c:v>
                </c:pt>
                <c:pt idx="7">
                  <c:v>114.73</c:v>
                </c:pt>
                <c:pt idx="8">
                  <c:v>114.87</c:v>
                </c:pt>
                <c:pt idx="9">
                  <c:v>114.64</c:v>
                </c:pt>
                <c:pt idx="10">
                  <c:v>113.6</c:v>
                </c:pt>
                <c:pt idx="11">
                  <c:v>113.03</c:v>
                </c:pt>
                <c:pt idx="12">
                  <c:v>113.34</c:v>
                </c:pt>
                <c:pt idx="13">
                  <c:v>113.79</c:v>
                </c:pt>
                <c:pt idx="14">
                  <c:v>111.19</c:v>
                </c:pt>
                <c:pt idx="15">
                  <c:v>110.68</c:v>
                </c:pt>
                <c:pt idx="16">
                  <c:v>111.66</c:v>
                </c:pt>
                <c:pt idx="17">
                  <c:v>111.38</c:v>
                </c:pt>
                <c:pt idx="18">
                  <c:v>111.73</c:v>
                </c:pt>
                <c:pt idx="19">
                  <c:v>111.19</c:v>
                </c:pt>
                <c:pt idx="20">
                  <c:v>112.27</c:v>
                </c:pt>
                <c:pt idx="21">
                  <c:v>113.34</c:v>
                </c:pt>
                <c:pt idx="22">
                  <c:v>112.56</c:v>
                </c:pt>
                <c:pt idx="23">
                  <c:v>113.44</c:v>
                </c:pt>
                <c:pt idx="24">
                  <c:v>113.61</c:v>
                </c:pt>
                <c:pt idx="25">
                  <c:v>113.39</c:v>
                </c:pt>
                <c:pt idx="26">
                  <c:v>115.04</c:v>
                </c:pt>
                <c:pt idx="27">
                  <c:v>115.44</c:v>
                </c:pt>
                <c:pt idx="28">
                  <c:v>114.95</c:v>
                </c:pt>
                <c:pt idx="29">
                  <c:v>115.2</c:v>
                </c:pt>
                <c:pt idx="30">
                  <c:v>115.21</c:v>
                </c:pt>
                <c:pt idx="31">
                  <c:v>115.75</c:v>
                </c:pt>
                <c:pt idx="32">
                  <c:v>116.8</c:v>
                </c:pt>
                <c:pt idx="33">
                  <c:v>116.51</c:v>
                </c:pt>
                <c:pt idx="34">
                  <c:v>115.91</c:v>
                </c:pt>
                <c:pt idx="35">
                  <c:v>116.56</c:v>
                </c:pt>
                <c:pt idx="36">
                  <c:v>117.2</c:v>
                </c:pt>
                <c:pt idx="37">
                  <c:v>116.46</c:v>
                </c:pt>
                <c:pt idx="38">
                  <c:v>116.01</c:v>
                </c:pt>
                <c:pt idx="39">
                  <c:v>116.38</c:v>
                </c:pt>
                <c:pt idx="40">
                  <c:v>116.56</c:v>
                </c:pt>
                <c:pt idx="41">
                  <c:v>115.18</c:v>
                </c:pt>
                <c:pt idx="42">
                  <c:v>115.86</c:v>
                </c:pt>
                <c:pt idx="43">
                  <c:v>116.61</c:v>
                </c:pt>
                <c:pt idx="44">
                  <c:v>115.37</c:v>
                </c:pt>
                <c:pt idx="45">
                  <c:v>114.11</c:v>
                </c:pt>
                <c:pt idx="46">
                  <c:v>114.43</c:v>
                </c:pt>
                <c:pt idx="47">
                  <c:v>114.73</c:v>
                </c:pt>
                <c:pt idx="48">
                  <c:v>115.43</c:v>
                </c:pt>
                <c:pt idx="49">
                  <c:v>113.97</c:v>
                </c:pt>
              </c:numCache>
            </c:numRef>
          </c:val>
        </c:ser>
        <c:marker val="1"/>
        <c:axId val="91367680"/>
        <c:axId val="9136947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iwm!$K$8:$K$57</c:f>
              <c:numCache>
                <c:formatCode>General</c:formatCode>
                <c:ptCount val="50"/>
                <c:pt idx="0">
                  <c:v>119.90000000000009</c:v>
                </c:pt>
                <c:pt idx="1">
                  <c:v>120.49000000000009</c:v>
                </c:pt>
                <c:pt idx="2">
                  <c:v>119.35000000000009</c:v>
                </c:pt>
                <c:pt idx="3">
                  <c:v>119.04000000000009</c:v>
                </c:pt>
                <c:pt idx="4">
                  <c:v>117.2800000000001</c:v>
                </c:pt>
                <c:pt idx="5">
                  <c:v>119.0300000000001</c:v>
                </c:pt>
                <c:pt idx="6">
                  <c:v>118.57000000000009</c:v>
                </c:pt>
                <c:pt idx="7">
                  <c:v>119.5300000000001</c:v>
                </c:pt>
                <c:pt idx="8">
                  <c:v>119.6700000000001</c:v>
                </c:pt>
                <c:pt idx="9">
                  <c:v>119.4400000000001</c:v>
                </c:pt>
                <c:pt idx="10">
                  <c:v>120.4800000000001</c:v>
                </c:pt>
                <c:pt idx="11">
                  <c:v>121.0500000000001</c:v>
                </c:pt>
                <c:pt idx="12">
                  <c:v>121.3600000000001</c:v>
                </c:pt>
                <c:pt idx="13">
                  <c:v>121.8100000000001</c:v>
                </c:pt>
                <c:pt idx="14">
                  <c:v>119.21000000000009</c:v>
                </c:pt>
                <c:pt idx="15">
                  <c:v>118.7000000000001</c:v>
                </c:pt>
                <c:pt idx="16">
                  <c:v>119.68000000000009</c:v>
                </c:pt>
                <c:pt idx="17">
                  <c:v>119.40000000000009</c:v>
                </c:pt>
                <c:pt idx="18">
                  <c:v>119.7500000000001</c:v>
                </c:pt>
                <c:pt idx="19">
                  <c:v>119.21000000000009</c:v>
                </c:pt>
                <c:pt idx="20">
                  <c:v>120.29000000000009</c:v>
                </c:pt>
                <c:pt idx="21">
                  <c:v>121.3600000000001</c:v>
                </c:pt>
                <c:pt idx="22">
                  <c:v>122.1400000000001</c:v>
                </c:pt>
                <c:pt idx="23">
                  <c:v>121.2600000000001</c:v>
                </c:pt>
                <c:pt idx="24">
                  <c:v>121.0900000000001</c:v>
                </c:pt>
                <c:pt idx="25">
                  <c:v>121.3100000000001</c:v>
                </c:pt>
                <c:pt idx="26">
                  <c:v>119.6600000000001</c:v>
                </c:pt>
                <c:pt idx="27">
                  <c:v>119.2600000000001</c:v>
                </c:pt>
                <c:pt idx="28">
                  <c:v>119.7500000000001</c:v>
                </c:pt>
                <c:pt idx="29">
                  <c:v>119.5000000000001</c:v>
                </c:pt>
                <c:pt idx="30">
                  <c:v>119.49000000000011</c:v>
                </c:pt>
                <c:pt idx="31">
                  <c:v>118.9500000000001</c:v>
                </c:pt>
                <c:pt idx="32">
                  <c:v>120.0000000000001</c:v>
                </c:pt>
                <c:pt idx="33">
                  <c:v>120.29000000000009</c:v>
                </c:pt>
                <c:pt idx="34">
                  <c:v>119.69000000000008</c:v>
                </c:pt>
                <c:pt idx="35">
                  <c:v>119.04000000000008</c:v>
                </c:pt>
                <c:pt idx="36">
                  <c:v>118.40000000000008</c:v>
                </c:pt>
                <c:pt idx="37">
                  <c:v>119.14000000000009</c:v>
                </c:pt>
                <c:pt idx="38">
                  <c:v>118.6900000000001</c:v>
                </c:pt>
                <c:pt idx="39">
                  <c:v>119.06000000000009</c:v>
                </c:pt>
                <c:pt idx="40">
                  <c:v>119.24000000000009</c:v>
                </c:pt>
                <c:pt idx="41">
                  <c:v>117.8600000000001</c:v>
                </c:pt>
                <c:pt idx="42">
                  <c:v>118.54000000000009</c:v>
                </c:pt>
                <c:pt idx="43">
                  <c:v>119.29000000000009</c:v>
                </c:pt>
                <c:pt idx="44">
                  <c:v>118.0500000000001</c:v>
                </c:pt>
                <c:pt idx="45">
                  <c:v>116.79000000000009</c:v>
                </c:pt>
                <c:pt idx="46">
                  <c:v>117.1100000000001</c:v>
                </c:pt>
                <c:pt idx="47">
                  <c:v>117.4100000000001</c:v>
                </c:pt>
                <c:pt idx="48">
                  <c:v>118.1100000000001</c:v>
                </c:pt>
                <c:pt idx="49">
                  <c:v>116.65000000000009</c:v>
                </c:pt>
              </c:numCache>
            </c:numRef>
          </c:val>
        </c:ser>
        <c:marker val="1"/>
        <c:axId val="91372544"/>
        <c:axId val="91371008"/>
      </c:lineChart>
      <c:catAx>
        <c:axId val="91367680"/>
        <c:scaling>
          <c:orientation val="minMax"/>
        </c:scaling>
        <c:axPos val="b"/>
        <c:tickLblPos val="nextTo"/>
        <c:crossAx val="91369472"/>
        <c:crosses val="autoZero"/>
        <c:auto val="1"/>
        <c:lblAlgn val="ctr"/>
        <c:lblOffset val="100"/>
      </c:catAx>
      <c:valAx>
        <c:axId val="91369472"/>
        <c:scaling>
          <c:orientation val="minMax"/>
        </c:scaling>
        <c:axPos val="l"/>
        <c:majorGridlines/>
        <c:numFmt formatCode="General" sourceLinked="1"/>
        <c:tickLblPos val="nextTo"/>
        <c:crossAx val="91367680"/>
        <c:crosses val="autoZero"/>
        <c:crossBetween val="between"/>
      </c:valAx>
      <c:valAx>
        <c:axId val="91371008"/>
        <c:scaling>
          <c:orientation val="minMax"/>
        </c:scaling>
        <c:axPos val="r"/>
        <c:numFmt formatCode="General" sourceLinked="1"/>
        <c:tickLblPos val="nextTo"/>
        <c:crossAx val="91372544"/>
        <c:crosses val="max"/>
        <c:crossBetween val="between"/>
      </c:valAx>
      <c:catAx>
        <c:axId val="91372544"/>
        <c:scaling>
          <c:orientation val="minMax"/>
        </c:scaling>
        <c:delete val="1"/>
        <c:axPos val="b"/>
        <c:tickLblPos val="none"/>
        <c:crossAx val="913710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iwm!$T$9:$T$57</c:f>
              <c:numCache>
                <c:formatCode>0.00%</c:formatCode>
                <c:ptCount val="49"/>
                <c:pt idx="0">
                  <c:v>1.6320861801576935E-3</c:v>
                </c:pt>
                <c:pt idx="1">
                  <c:v>3.3679010072607232E-3</c:v>
                </c:pt>
                <c:pt idx="2">
                  <c:v>3.3679010072607232E-3</c:v>
                </c:pt>
                <c:pt idx="3">
                  <c:v>3.3679010072607232E-3</c:v>
                </c:pt>
                <c:pt idx="4">
                  <c:v>1.6320861801576935E-3</c:v>
                </c:pt>
                <c:pt idx="5">
                  <c:v>1.6320861801576935E-3</c:v>
                </c:pt>
                <c:pt idx="6">
                  <c:v>1.6320861801576935E-3</c:v>
                </c:pt>
                <c:pt idx="7">
                  <c:v>1.6320861801576935E-3</c:v>
                </c:pt>
                <c:pt idx="8">
                  <c:v>8.0322253126957946E-4</c:v>
                </c:pt>
                <c:pt idx="9">
                  <c:v>1.4493649765232378E-3</c:v>
                </c:pt>
                <c:pt idx="10">
                  <c:v>1.4493649765232378E-3</c:v>
                </c:pt>
                <c:pt idx="11">
                  <c:v>3.3679010072607232E-3</c:v>
                </c:pt>
                <c:pt idx="12">
                  <c:v>3.3679010072607232E-3</c:v>
                </c:pt>
                <c:pt idx="13">
                  <c:v>3.3679010072607232E-3</c:v>
                </c:pt>
                <c:pt idx="14">
                  <c:v>3.3679010072607232E-3</c:v>
                </c:pt>
                <c:pt idx="15">
                  <c:v>1.6320861801576935E-3</c:v>
                </c:pt>
                <c:pt idx="16">
                  <c:v>1.6320861801576935E-3</c:v>
                </c:pt>
                <c:pt idx="17">
                  <c:v>1.6320861801576935E-3</c:v>
                </c:pt>
                <c:pt idx="18">
                  <c:v>1.6320861801576935E-3</c:v>
                </c:pt>
                <c:pt idx="19">
                  <c:v>1.6320861801576935E-3</c:v>
                </c:pt>
                <c:pt idx="20">
                  <c:v>8.0322253126957946E-4</c:v>
                </c:pt>
                <c:pt idx="21">
                  <c:v>1.4493649765232378E-3</c:v>
                </c:pt>
                <c:pt idx="22">
                  <c:v>1.4493649765232378E-3</c:v>
                </c:pt>
                <c:pt idx="23">
                  <c:v>1.4493649765232378E-3</c:v>
                </c:pt>
                <c:pt idx="24">
                  <c:v>1.4493649765232378E-3</c:v>
                </c:pt>
                <c:pt idx="25">
                  <c:v>1.4493649765232378E-3</c:v>
                </c:pt>
                <c:pt idx="26">
                  <c:v>1.4493649765232378E-3</c:v>
                </c:pt>
                <c:pt idx="27">
                  <c:v>1.4493649765232378E-3</c:v>
                </c:pt>
                <c:pt idx="28">
                  <c:v>1.4493649765232378E-3</c:v>
                </c:pt>
                <c:pt idx="29">
                  <c:v>1.4493649765232378E-3</c:v>
                </c:pt>
                <c:pt idx="30">
                  <c:v>1.4493649765232378E-3</c:v>
                </c:pt>
                <c:pt idx="31">
                  <c:v>8.0322253126957946E-4</c:v>
                </c:pt>
                <c:pt idx="32">
                  <c:v>1.4493649765232378E-3</c:v>
                </c:pt>
                <c:pt idx="33">
                  <c:v>8.0322253126957946E-4</c:v>
                </c:pt>
                <c:pt idx="34">
                  <c:v>1.4493649765232378E-3</c:v>
                </c:pt>
                <c:pt idx="35">
                  <c:v>1.4493649765232378E-3</c:v>
                </c:pt>
                <c:pt idx="36">
                  <c:v>1.4493649765232378E-3</c:v>
                </c:pt>
                <c:pt idx="37">
                  <c:v>8.0322253126957946E-4</c:v>
                </c:pt>
                <c:pt idx="38">
                  <c:v>1.6320861801576935E-3</c:v>
                </c:pt>
                <c:pt idx="39">
                  <c:v>3.3679010072607232E-3</c:v>
                </c:pt>
                <c:pt idx="40">
                  <c:v>8.0322253126957946E-4</c:v>
                </c:pt>
                <c:pt idx="41">
                  <c:v>3.3679010072607232E-3</c:v>
                </c:pt>
                <c:pt idx="42">
                  <c:v>1.6320861801576935E-3</c:v>
                </c:pt>
                <c:pt idx="43">
                  <c:v>1.6320861801576935E-3</c:v>
                </c:pt>
                <c:pt idx="44">
                  <c:v>3.3679010072607232E-3</c:v>
                </c:pt>
                <c:pt idx="45">
                  <c:v>3.3679010072607232E-3</c:v>
                </c:pt>
                <c:pt idx="46">
                  <c:v>1.6320861801576935E-3</c:v>
                </c:pt>
                <c:pt idx="47">
                  <c:v>1.6320861801576935E-3</c:v>
                </c:pt>
                <c:pt idx="48">
                  <c:v>1.6320861801576935E-3</c:v>
                </c:pt>
              </c:numCache>
            </c:numRef>
          </c:xVal>
          <c:yVal>
            <c:numRef>
              <c:f>iwm!$V$9:$V$57</c:f>
              <c:numCache>
                <c:formatCode>0.00%</c:formatCode>
                <c:ptCount val="49"/>
                <c:pt idx="0">
                  <c:v>5.1259774109470328E-3</c:v>
                </c:pt>
                <c:pt idx="1">
                  <c:v>-9.8539199585098158E-3</c:v>
                </c:pt>
                <c:pt idx="2">
                  <c:v>-2.70624181580098E-3</c:v>
                </c:pt>
                <c:pt idx="3">
                  <c:v>-1.5406162464985915E-2</c:v>
                </c:pt>
                <c:pt idx="4">
                  <c:v>1.555832147937411E-2</c:v>
                </c:pt>
                <c:pt idx="5">
                  <c:v>-4.0269631445330294E-3</c:v>
                </c:pt>
                <c:pt idx="6">
                  <c:v>8.4380768216578E-3</c:v>
                </c:pt>
                <c:pt idx="7">
                  <c:v>1.2202562538133057E-3</c:v>
                </c:pt>
                <c:pt idx="8">
                  <c:v>-2.0022634282232435E-3</c:v>
                </c:pt>
                <c:pt idx="9">
                  <c:v>9.0718771807397607E-3</c:v>
                </c:pt>
                <c:pt idx="10">
                  <c:v>5.0176056338027573E-3</c:v>
                </c:pt>
                <c:pt idx="11">
                  <c:v>2.7426346987525635E-3</c:v>
                </c:pt>
                <c:pt idx="12">
                  <c:v>3.9703546850185529E-3</c:v>
                </c:pt>
                <c:pt idx="13">
                  <c:v>-2.2849108005975994E-2</c:v>
                </c:pt>
                <c:pt idx="14">
                  <c:v>-4.5867434121772722E-3</c:v>
                </c:pt>
                <c:pt idx="15">
                  <c:v>8.8543548970002692E-3</c:v>
                </c:pt>
                <c:pt idx="16">
                  <c:v>-2.5076123947698472E-3</c:v>
                </c:pt>
                <c:pt idx="17">
                  <c:v>3.1423954031245156E-3</c:v>
                </c:pt>
                <c:pt idx="18">
                  <c:v>-4.8330797458158619E-3</c:v>
                </c:pt>
                <c:pt idx="19">
                  <c:v>9.7131036963755586E-3</c:v>
                </c:pt>
                <c:pt idx="20">
                  <c:v>9.5305958849203481E-3</c:v>
                </c:pt>
                <c:pt idx="21">
                  <c:v>6.8819481206987918E-3</c:v>
                </c:pt>
                <c:pt idx="22">
                  <c:v>-7.8180525941719571E-3</c:v>
                </c:pt>
                <c:pt idx="23">
                  <c:v>-1.498589562764472E-3</c:v>
                </c:pt>
                <c:pt idx="24">
                  <c:v>1.9364492562274347E-3</c:v>
                </c:pt>
                <c:pt idx="25">
                  <c:v>-1.4551547755534048E-2</c:v>
                </c:pt>
                <c:pt idx="26">
                  <c:v>-3.4770514603615389E-3</c:v>
                </c:pt>
                <c:pt idx="27">
                  <c:v>4.2446292446292003E-3</c:v>
                </c:pt>
                <c:pt idx="28">
                  <c:v>-2.1748586341887779E-3</c:v>
                </c:pt>
                <c:pt idx="29">
                  <c:v>-8.6805555555476602E-5</c:v>
                </c:pt>
                <c:pt idx="30">
                  <c:v>-4.6870931342765931E-3</c:v>
                </c:pt>
                <c:pt idx="31">
                  <c:v>9.0712742980561308E-3</c:v>
                </c:pt>
                <c:pt idx="32">
                  <c:v>2.4828767123286992E-3</c:v>
                </c:pt>
                <c:pt idx="33">
                  <c:v>-5.1497725517123723E-3</c:v>
                </c:pt>
                <c:pt idx="34">
                  <c:v>-5.6077991545164848E-3</c:v>
                </c:pt>
                <c:pt idx="35">
                  <c:v>-5.4907343857240956E-3</c:v>
                </c:pt>
                <c:pt idx="36">
                  <c:v>6.3139931740615112E-3</c:v>
                </c:pt>
                <c:pt idx="37">
                  <c:v>-3.8639876352394697E-3</c:v>
                </c:pt>
                <c:pt idx="38">
                  <c:v>3.1893802258425165E-3</c:v>
                </c:pt>
                <c:pt idx="39">
                  <c:v>1.5466575012889399E-3</c:v>
                </c:pt>
                <c:pt idx="40">
                  <c:v>-1.1839396019217531E-2</c:v>
                </c:pt>
                <c:pt idx="41">
                  <c:v>5.9038027435317983E-3</c:v>
                </c:pt>
                <c:pt idx="42">
                  <c:v>6.47332988089073E-3</c:v>
                </c:pt>
                <c:pt idx="43">
                  <c:v>-1.0633736386244704E-2</c:v>
                </c:pt>
                <c:pt idx="44">
                  <c:v>-1.0921383375227573E-2</c:v>
                </c:pt>
                <c:pt idx="45">
                  <c:v>2.8043116291298518E-3</c:v>
                </c:pt>
                <c:pt idx="46">
                  <c:v>2.621690116228237E-3</c:v>
                </c:pt>
                <c:pt idx="47">
                  <c:v>6.1012812690665287E-3</c:v>
                </c:pt>
                <c:pt idx="48">
                  <c:v>-1.2648358312397192E-2</c:v>
                </c:pt>
              </c:numCache>
            </c:numRef>
          </c:yVal>
        </c:ser>
        <c:axId val="91400064"/>
        <c:axId val="91401600"/>
      </c:scatterChart>
      <c:valAx>
        <c:axId val="91400064"/>
        <c:scaling>
          <c:orientation val="minMax"/>
        </c:scaling>
        <c:axPos val="b"/>
        <c:numFmt formatCode="0.00%" sourceLinked="1"/>
        <c:tickLblPos val="nextTo"/>
        <c:crossAx val="91401600"/>
        <c:crosses val="autoZero"/>
        <c:crossBetween val="midCat"/>
      </c:valAx>
      <c:valAx>
        <c:axId val="91401600"/>
        <c:scaling>
          <c:orientation val="minMax"/>
        </c:scaling>
        <c:axPos val="l"/>
        <c:majorGridlines/>
        <c:numFmt formatCode="0.00%" sourceLinked="1"/>
        <c:tickLblPos val="nextTo"/>
        <c:crossAx val="914000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iwm!$U$9:$U$57</c:f>
              <c:numCache>
                <c:formatCode>0.00%</c:formatCode>
                <c:ptCount val="49"/>
                <c:pt idx="0">
                  <c:v>1.6320861801576935E-3</c:v>
                </c:pt>
                <c:pt idx="1">
                  <c:v>4.9999871874184167E-3</c:v>
                </c:pt>
                <c:pt idx="2">
                  <c:v>8.3678881946791395E-3</c:v>
                </c:pt>
                <c:pt idx="3">
                  <c:v>1.1735789201939862E-2</c:v>
                </c:pt>
                <c:pt idx="4">
                  <c:v>1.3367875382097556E-2</c:v>
                </c:pt>
                <c:pt idx="5">
                  <c:v>1.499996156225525E-2</c:v>
                </c:pt>
                <c:pt idx="6">
                  <c:v>1.6632047742412944E-2</c:v>
                </c:pt>
                <c:pt idx="7">
                  <c:v>1.8264133922570636E-2</c:v>
                </c:pt>
                <c:pt idx="8">
                  <c:v>1.9067356453840216E-2</c:v>
                </c:pt>
                <c:pt idx="9">
                  <c:v>2.0516721430363455E-2</c:v>
                </c:pt>
                <c:pt idx="10">
                  <c:v>2.1966086406886694E-2</c:v>
                </c:pt>
                <c:pt idx="11">
                  <c:v>2.5333987414147417E-2</c:v>
                </c:pt>
                <c:pt idx="12">
                  <c:v>2.8701888421408139E-2</c:v>
                </c:pt>
                <c:pt idx="13">
                  <c:v>3.2069789428668866E-2</c:v>
                </c:pt>
                <c:pt idx="14">
                  <c:v>3.5437690435929592E-2</c:v>
                </c:pt>
                <c:pt idx="15">
                  <c:v>3.7069776616087284E-2</c:v>
                </c:pt>
                <c:pt idx="16">
                  <c:v>3.8701862796244976E-2</c:v>
                </c:pt>
                <c:pt idx="17">
                  <c:v>4.0333948976402668E-2</c:v>
                </c:pt>
                <c:pt idx="18">
                  <c:v>4.1966035156560361E-2</c:v>
                </c:pt>
                <c:pt idx="19">
                  <c:v>4.3598121336718053E-2</c:v>
                </c:pt>
                <c:pt idx="20">
                  <c:v>4.4401343867987629E-2</c:v>
                </c:pt>
                <c:pt idx="21">
                  <c:v>4.5850708844510868E-2</c:v>
                </c:pt>
                <c:pt idx="22">
                  <c:v>4.7300073821034107E-2</c:v>
                </c:pt>
                <c:pt idx="23">
                  <c:v>4.8749438797557346E-2</c:v>
                </c:pt>
                <c:pt idx="24">
                  <c:v>5.0198803774080585E-2</c:v>
                </c:pt>
                <c:pt idx="25">
                  <c:v>5.1648168750603823E-2</c:v>
                </c:pt>
                <c:pt idx="26">
                  <c:v>5.3097533727127062E-2</c:v>
                </c:pt>
                <c:pt idx="27">
                  <c:v>5.4546898703650301E-2</c:v>
                </c:pt>
                <c:pt idx="28">
                  <c:v>5.599626368017354E-2</c:v>
                </c:pt>
                <c:pt idx="29">
                  <c:v>5.7445628656696779E-2</c:v>
                </c:pt>
                <c:pt idx="30">
                  <c:v>5.8894993633220018E-2</c:v>
                </c:pt>
                <c:pt idx="31">
                  <c:v>5.9698216164489594E-2</c:v>
                </c:pt>
                <c:pt idx="32">
                  <c:v>6.1147581141012833E-2</c:v>
                </c:pt>
                <c:pt idx="33">
                  <c:v>6.1950803672282409E-2</c:v>
                </c:pt>
                <c:pt idx="34">
                  <c:v>6.3400168648805641E-2</c:v>
                </c:pt>
                <c:pt idx="35">
                  <c:v>6.4849533625328873E-2</c:v>
                </c:pt>
                <c:pt idx="36">
                  <c:v>6.6298898601852105E-2</c:v>
                </c:pt>
                <c:pt idx="37">
                  <c:v>6.7102121133121681E-2</c:v>
                </c:pt>
                <c:pt idx="38">
                  <c:v>6.873420731327938E-2</c:v>
                </c:pt>
                <c:pt idx="39">
                  <c:v>7.2102108320540106E-2</c:v>
                </c:pt>
                <c:pt idx="40">
                  <c:v>7.2905330851809683E-2</c:v>
                </c:pt>
                <c:pt idx="41">
                  <c:v>7.6273231859070409E-2</c:v>
                </c:pt>
                <c:pt idx="42">
                  <c:v>7.7905318039228108E-2</c:v>
                </c:pt>
                <c:pt idx="43">
                  <c:v>7.9537404219385807E-2</c:v>
                </c:pt>
                <c:pt idx="44">
                  <c:v>8.2905305226646533E-2</c:v>
                </c:pt>
                <c:pt idx="45">
                  <c:v>8.627320623390726E-2</c:v>
                </c:pt>
                <c:pt idx="46">
                  <c:v>8.7905292414064959E-2</c:v>
                </c:pt>
                <c:pt idx="47">
                  <c:v>8.9537378594222658E-2</c:v>
                </c:pt>
                <c:pt idx="48">
                  <c:v>9.1169464774380357E-2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iwm!$W$9:$W$57</c:f>
              <c:numCache>
                <c:formatCode>0.00%</c:formatCode>
                <c:ptCount val="49"/>
                <c:pt idx="0">
                  <c:v>5.1259774109470328E-3</c:v>
                </c:pt>
                <c:pt idx="1">
                  <c:v>-4.727942547562783E-3</c:v>
                </c:pt>
                <c:pt idx="2">
                  <c:v>-7.4341843633637626E-3</c:v>
                </c:pt>
                <c:pt idx="3">
                  <c:v>-2.2840346828349678E-2</c:v>
                </c:pt>
                <c:pt idx="4">
                  <c:v>-7.2820253489755682E-3</c:v>
                </c:pt>
                <c:pt idx="5">
                  <c:v>-1.1308988493508598E-2</c:v>
                </c:pt>
                <c:pt idx="6">
                  <c:v>-2.8709116718507975E-3</c:v>
                </c:pt>
                <c:pt idx="7">
                  <c:v>-1.6506554180374918E-3</c:v>
                </c:pt>
                <c:pt idx="8">
                  <c:v>-3.6529188462607353E-3</c:v>
                </c:pt>
                <c:pt idx="9">
                  <c:v>5.4189583344790258E-3</c:v>
                </c:pt>
                <c:pt idx="10">
                  <c:v>1.0436563968281784E-2</c:v>
                </c:pt>
                <c:pt idx="11">
                  <c:v>1.3179198667034348E-2</c:v>
                </c:pt>
                <c:pt idx="12">
                  <c:v>1.7149553352052899E-2</c:v>
                </c:pt>
                <c:pt idx="13">
                  <c:v>-5.6995546539230953E-3</c:v>
                </c:pt>
                <c:pt idx="14">
                  <c:v>-1.0286298066100368E-2</c:v>
                </c:pt>
                <c:pt idx="15">
                  <c:v>-1.4319431691000983E-3</c:v>
                </c:pt>
                <c:pt idx="16">
                  <c:v>-3.9395555638699455E-3</c:v>
                </c:pt>
                <c:pt idx="17">
                  <c:v>-7.9716016074542987E-4</c:v>
                </c:pt>
                <c:pt idx="18">
                  <c:v>-5.6302399065612917E-3</c:v>
                </c:pt>
                <c:pt idx="19">
                  <c:v>4.0828637898142669E-3</c:v>
                </c:pt>
                <c:pt idx="20">
                  <c:v>1.3613459674734615E-2</c:v>
                </c:pt>
                <c:pt idx="21">
                  <c:v>2.0495407795433407E-2</c:v>
                </c:pt>
                <c:pt idx="22">
                  <c:v>1.267735520126145E-2</c:v>
                </c:pt>
                <c:pt idx="23">
                  <c:v>1.1178765638496978E-2</c:v>
                </c:pt>
                <c:pt idx="24">
                  <c:v>1.3115214894724413E-2</c:v>
                </c:pt>
                <c:pt idx="25">
                  <c:v>-1.4363328608096356E-3</c:v>
                </c:pt>
                <c:pt idx="26">
                  <c:v>-4.9133843211711745E-3</c:v>
                </c:pt>
                <c:pt idx="27">
                  <c:v>-6.6875507654197419E-4</c:v>
                </c:pt>
                <c:pt idx="28">
                  <c:v>-2.8436137107307521E-3</c:v>
                </c:pt>
                <c:pt idx="29">
                  <c:v>-2.9304192662862288E-3</c:v>
                </c:pt>
                <c:pt idx="30">
                  <c:v>-7.6175124005628224E-3</c:v>
                </c:pt>
                <c:pt idx="31">
                  <c:v>1.4537618974933084E-3</c:v>
                </c:pt>
                <c:pt idx="32">
                  <c:v>3.9366386098220081E-3</c:v>
                </c:pt>
                <c:pt idx="33">
                  <c:v>-1.2131339418903642E-3</c:v>
                </c:pt>
                <c:pt idx="34">
                  <c:v>-6.820933096406849E-3</c:v>
                </c:pt>
                <c:pt idx="35">
                  <c:v>-1.2311667482130945E-2</c:v>
                </c:pt>
                <c:pt idx="36">
                  <c:v>-5.9976743080694334E-3</c:v>
                </c:pt>
                <c:pt idx="37">
                  <c:v>-9.8616619433089039E-3</c:v>
                </c:pt>
                <c:pt idx="38">
                  <c:v>-6.672281717466387E-3</c:v>
                </c:pt>
                <c:pt idx="39">
                  <c:v>-5.1256242161774471E-3</c:v>
                </c:pt>
                <c:pt idx="40">
                  <c:v>-1.6965020235394979E-2</c:v>
                </c:pt>
                <c:pt idx="41">
                  <c:v>-1.106121749186318E-2</c:v>
                </c:pt>
                <c:pt idx="42">
                  <c:v>-4.5878876109724503E-3</c:v>
                </c:pt>
                <c:pt idx="43">
                  <c:v>-1.5221623997217154E-2</c:v>
                </c:pt>
                <c:pt idx="44">
                  <c:v>-2.6143007372444727E-2</c:v>
                </c:pt>
                <c:pt idx="45">
                  <c:v>-2.3338695743314875E-2</c:v>
                </c:pt>
                <c:pt idx="46">
                  <c:v>-2.0717005627086636E-2</c:v>
                </c:pt>
                <c:pt idx="47">
                  <c:v>-1.4615724358020107E-2</c:v>
                </c:pt>
                <c:pt idx="48">
                  <c:v>-2.72640826704173E-2</c:v>
                </c:pt>
              </c:numCache>
            </c:numRef>
          </c:val>
        </c:ser>
        <c:marker val="1"/>
        <c:axId val="91417984"/>
        <c:axId val="91300992"/>
      </c:lineChart>
      <c:catAx>
        <c:axId val="91417984"/>
        <c:scaling>
          <c:orientation val="minMax"/>
        </c:scaling>
        <c:axPos val="b"/>
        <c:tickLblPos val="nextTo"/>
        <c:crossAx val="91300992"/>
        <c:crosses val="autoZero"/>
        <c:auto val="1"/>
        <c:lblAlgn val="ctr"/>
        <c:lblOffset val="100"/>
      </c:catAx>
      <c:valAx>
        <c:axId val="91300992"/>
        <c:scaling>
          <c:orientation val="minMax"/>
        </c:scaling>
        <c:axPos val="l"/>
        <c:majorGridlines/>
        <c:numFmt formatCode="0.00%" sourceLinked="1"/>
        <c:tickLblPos val="nextTo"/>
        <c:crossAx val="91417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iwm!$F$8:$F$57</c:f>
              <c:numCache>
                <c:formatCode>General</c:formatCode>
                <c:ptCount val="50"/>
                <c:pt idx="0">
                  <c:v>0.94886020706625174</c:v>
                </c:pt>
                <c:pt idx="1">
                  <c:v>0.93793815868889008</c:v>
                </c:pt>
                <c:pt idx="2">
                  <c:v>0.93077092715539267</c:v>
                </c:pt>
                <c:pt idx="3">
                  <c:v>0.92511838989739537</c:v>
                </c:pt>
                <c:pt idx="4">
                  <c:v>0.91664538743674273</c:v>
                </c:pt>
                <c:pt idx="5">
                  <c:v>0.9109870467524025</c:v>
                </c:pt>
                <c:pt idx="6">
                  <c:v>0.90577556989646657</c:v>
                </c:pt>
                <c:pt idx="7">
                  <c:v>0.90319304517387056</c:v>
                </c:pt>
                <c:pt idx="8">
                  <c:v>0.90506755188263166</c:v>
                </c:pt>
                <c:pt idx="9">
                  <c:v>0.90882817215283929</c:v>
                </c:pt>
                <c:pt idx="10">
                  <c:v>0.91189238126189698</c:v>
                </c:pt>
                <c:pt idx="11">
                  <c:v>0.90955360044570321</c:v>
                </c:pt>
                <c:pt idx="12">
                  <c:v>0.90609475834532704</c:v>
                </c:pt>
                <c:pt idx="13">
                  <c:v>0.90174799201448541</c:v>
                </c:pt>
                <c:pt idx="14">
                  <c:v>0.89420353776869865</c:v>
                </c:pt>
                <c:pt idx="15">
                  <c:v>0.88495287617809548</c:v>
                </c:pt>
                <c:pt idx="16">
                  <c:v>0.87759993500162514</c:v>
                </c:pt>
                <c:pt idx="17">
                  <c:v>0.87097242211801851</c:v>
                </c:pt>
                <c:pt idx="18">
                  <c:v>0.8656448767352245</c:v>
                </c:pt>
                <c:pt idx="19">
                  <c:v>0.86215121407679074</c:v>
                </c:pt>
                <c:pt idx="20">
                  <c:v>0.86466409768327224</c:v>
                </c:pt>
                <c:pt idx="21">
                  <c:v>0.86989298481823685</c:v>
                </c:pt>
                <c:pt idx="22">
                  <c:v>0.8740482380797624</c:v>
                </c:pt>
                <c:pt idx="23">
                  <c:v>0.87984586099633222</c:v>
                </c:pt>
                <c:pt idx="24">
                  <c:v>0.88589883467199038</c:v>
                </c:pt>
                <c:pt idx="25">
                  <c:v>0.89134244858164258</c:v>
                </c:pt>
                <c:pt idx="26">
                  <c:v>0.89683248990203845</c:v>
                </c:pt>
                <c:pt idx="27">
                  <c:v>0.90333813083244341</c:v>
                </c:pt>
                <c:pt idx="28">
                  <c:v>0.91065044802451378</c:v>
                </c:pt>
                <c:pt idx="29">
                  <c:v>0.91645967779376947</c:v>
                </c:pt>
                <c:pt idx="30">
                  <c:v>0.92129393193741582</c:v>
                </c:pt>
                <c:pt idx="31">
                  <c:v>0.92546079205162735</c:v>
                </c:pt>
                <c:pt idx="32">
                  <c:v>0.92903570267886149</c:v>
                </c:pt>
                <c:pt idx="33">
                  <c:v>0.93336505873067455</c:v>
                </c:pt>
                <c:pt idx="34">
                  <c:v>0.93747968800779991</c:v>
                </c:pt>
                <c:pt idx="35">
                  <c:v>0.94110102604577739</c:v>
                </c:pt>
                <c:pt idx="36">
                  <c:v>0.94498932169552918</c:v>
                </c:pt>
                <c:pt idx="37">
                  <c:v>0.94671874274571699</c:v>
                </c:pt>
                <c:pt idx="38">
                  <c:v>0.94603393843725347</c:v>
                </c:pt>
                <c:pt idx="39">
                  <c:v>0.94586563907330901</c:v>
                </c:pt>
                <c:pt idx="40">
                  <c:v>0.94609777612702539</c:v>
                </c:pt>
                <c:pt idx="41">
                  <c:v>0.94290589163842331</c:v>
                </c:pt>
                <c:pt idx="42">
                  <c:v>0.93940642555364684</c:v>
                </c:pt>
                <c:pt idx="43">
                  <c:v>0.93879706578764111</c:v>
                </c:pt>
                <c:pt idx="44">
                  <c:v>0.93754352569757204</c:v>
                </c:pt>
                <c:pt idx="45">
                  <c:v>0.93304006685547147</c:v>
                </c:pt>
                <c:pt idx="46">
                  <c:v>0.92780537629416415</c:v>
                </c:pt>
                <c:pt idx="47">
                  <c:v>0.92391127721806954</c:v>
                </c:pt>
                <c:pt idx="48">
                  <c:v>0.92043502483866479</c:v>
                </c:pt>
                <c:pt idx="49">
                  <c:v>0.91626816472445338</c:v>
                </c:pt>
              </c:numCache>
            </c:numRef>
          </c:val>
        </c:ser>
        <c:marker val="1"/>
        <c:axId val="91334912"/>
        <c:axId val="9134080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iwm!$G$8:$G$57</c:f>
              <c:numCache>
                <c:formatCode>General</c:formatCode>
                <c:ptCount val="50"/>
                <c:pt idx="0">
                  <c:v>0.1377276037002782</c:v>
                </c:pt>
                <c:pt idx="1">
                  <c:v>0.13420372491730273</c:v>
                </c:pt>
                <c:pt idx="2">
                  <c:v>0.13301986512237118</c:v>
                </c:pt>
                <c:pt idx="3">
                  <c:v>0.14769162877332212</c:v>
                </c:pt>
                <c:pt idx="4">
                  <c:v>0.16624868453553149</c:v>
                </c:pt>
                <c:pt idx="5">
                  <c:v>0.17732587908575451</c:v>
                </c:pt>
                <c:pt idx="6">
                  <c:v>0.18087244177786441</c:v>
                </c:pt>
                <c:pt idx="7">
                  <c:v>0.18330604951233584</c:v>
                </c:pt>
                <c:pt idx="8">
                  <c:v>0.17626464478935103</c:v>
                </c:pt>
                <c:pt idx="9">
                  <c:v>0.16908608853037571</c:v>
                </c:pt>
                <c:pt idx="10">
                  <c:v>0.16125940744799588</c:v>
                </c:pt>
                <c:pt idx="11">
                  <c:v>0.14777235860557394</c:v>
                </c:pt>
                <c:pt idx="12">
                  <c:v>0.13320751455821536</c:v>
                </c:pt>
                <c:pt idx="13">
                  <c:v>0.12331406641402395</c:v>
                </c:pt>
                <c:pt idx="14">
                  <c:v>0.12834910664869612</c:v>
                </c:pt>
                <c:pt idx="15">
                  <c:v>0.14468034749713921</c:v>
                </c:pt>
                <c:pt idx="16">
                  <c:v>0.15730386631632565</c:v>
                </c:pt>
                <c:pt idx="17">
                  <c:v>0.16831502255826195</c:v>
                </c:pt>
                <c:pt idx="18">
                  <c:v>0.17230347405202279</c:v>
                </c:pt>
                <c:pt idx="19">
                  <c:v>0.17265943245484516</c:v>
                </c:pt>
                <c:pt idx="20">
                  <c:v>0.17150186662645955</c:v>
                </c:pt>
                <c:pt idx="21">
                  <c:v>0.166138372458633</c:v>
                </c:pt>
                <c:pt idx="22">
                  <c:v>0.15471938698896082</c:v>
                </c:pt>
                <c:pt idx="23">
                  <c:v>0.13486289136791754</c:v>
                </c:pt>
                <c:pt idx="24">
                  <c:v>0.11692962471951569</c:v>
                </c:pt>
                <c:pt idx="25">
                  <c:v>0.11459230561311831</c:v>
                </c:pt>
                <c:pt idx="26">
                  <c:v>0.11190276687303446</c:v>
                </c:pt>
                <c:pt idx="27">
                  <c:v>0.10930176341191492</c:v>
                </c:pt>
                <c:pt idx="28">
                  <c:v>0.1054883843797903</c:v>
                </c:pt>
                <c:pt idx="29">
                  <c:v>0.10520656086562925</c:v>
                </c:pt>
                <c:pt idx="30">
                  <c:v>0.1053724243098447</c:v>
                </c:pt>
                <c:pt idx="31">
                  <c:v>0.10494951435840577</c:v>
                </c:pt>
                <c:pt idx="32">
                  <c:v>0.10613380012785366</c:v>
                </c:pt>
                <c:pt idx="33">
                  <c:v>0.1016358616606387</c:v>
                </c:pt>
                <c:pt idx="34">
                  <c:v>9.1977928390925737E-2</c:v>
                </c:pt>
                <c:pt idx="35">
                  <c:v>8.9054060762966347E-2</c:v>
                </c:pt>
                <c:pt idx="36">
                  <c:v>9.1134054486737476E-2</c:v>
                </c:pt>
                <c:pt idx="37">
                  <c:v>9.2776832870277604E-2</c:v>
                </c:pt>
                <c:pt idx="38">
                  <c:v>9.2675644002983643E-2</c:v>
                </c:pt>
                <c:pt idx="39">
                  <c:v>9.3207278586720774E-2</c:v>
                </c:pt>
                <c:pt idx="40">
                  <c:v>9.1943825913102406E-2</c:v>
                </c:pt>
                <c:pt idx="41">
                  <c:v>9.3135356313892359E-2</c:v>
                </c:pt>
                <c:pt idx="42">
                  <c:v>9.4946979963261999E-2</c:v>
                </c:pt>
                <c:pt idx="43">
                  <c:v>9.38942743508792E-2</c:v>
                </c:pt>
                <c:pt idx="44">
                  <c:v>9.2354404055522574E-2</c:v>
                </c:pt>
                <c:pt idx="45">
                  <c:v>9.3274242393596773E-2</c:v>
                </c:pt>
                <c:pt idx="46">
                  <c:v>0.102632914775064</c:v>
                </c:pt>
                <c:pt idx="47">
                  <c:v>0.11618437770639384</c:v>
                </c:pt>
                <c:pt idx="48">
                  <c:v>0.12515838284137873</c:v>
                </c:pt>
                <c:pt idx="49">
                  <c:v>0.13745699036439515</c:v>
                </c:pt>
              </c:numCache>
            </c:numRef>
          </c:val>
        </c:ser>
        <c:marker val="1"/>
        <c:axId val="91343872"/>
        <c:axId val="91342336"/>
      </c:lineChart>
      <c:catAx>
        <c:axId val="91334912"/>
        <c:scaling>
          <c:orientation val="minMax"/>
        </c:scaling>
        <c:axPos val="b"/>
        <c:tickLblPos val="nextTo"/>
        <c:crossAx val="91340800"/>
        <c:crosses val="autoZero"/>
        <c:auto val="1"/>
        <c:lblAlgn val="ctr"/>
        <c:lblOffset val="100"/>
      </c:catAx>
      <c:valAx>
        <c:axId val="91340800"/>
        <c:scaling>
          <c:orientation val="minMax"/>
        </c:scaling>
        <c:axPos val="l"/>
        <c:majorGridlines/>
        <c:numFmt formatCode="General" sourceLinked="1"/>
        <c:tickLblPos val="nextTo"/>
        <c:crossAx val="91334912"/>
        <c:crosses val="autoZero"/>
        <c:crossBetween val="between"/>
      </c:valAx>
      <c:valAx>
        <c:axId val="91342336"/>
        <c:scaling>
          <c:orientation val="minMax"/>
        </c:scaling>
        <c:axPos val="r"/>
        <c:numFmt formatCode="General" sourceLinked="1"/>
        <c:tickLblPos val="nextTo"/>
        <c:crossAx val="91343872"/>
        <c:crosses val="max"/>
        <c:crossBetween val="between"/>
      </c:valAx>
      <c:catAx>
        <c:axId val="91343872"/>
        <c:scaling>
          <c:orientation val="minMax"/>
        </c:scaling>
        <c:delete val="1"/>
        <c:axPos val="b"/>
        <c:tickLblPos val="none"/>
        <c:crossAx val="913423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752110994630311"/>
                  <c:y val="-3.914889095670214E-2"/>
                </c:manualLayout>
              </c:layout>
              <c:numFmt formatCode="General" sourceLinked="0"/>
            </c:trendlineLbl>
          </c:trendline>
          <c:val>
            <c:numRef>
              <c:f>PortView!$AX$10:$AX$29</c:f>
              <c:numCache>
                <c:formatCode>_(* #,##0.00_);_(* \(#,##0.00\);_(* "-"??_);_(@_)</c:formatCode>
                <c:ptCount val="20"/>
                <c:pt idx="0">
                  <c:v>-528.52000000000623</c:v>
                </c:pt>
                <c:pt idx="1">
                  <c:v>-481.46999999999912</c:v>
                </c:pt>
                <c:pt idx="2">
                  <c:v>-5.009999999997035</c:v>
                </c:pt>
                <c:pt idx="3">
                  <c:v>-649.50999999998839</c:v>
                </c:pt>
                <c:pt idx="4">
                  <c:v>-1703.1499999999862</c:v>
                </c:pt>
                <c:pt idx="5">
                  <c:v>-1042.1299999999926</c:v>
                </c:pt>
                <c:pt idx="6">
                  <c:v>188.19000000000074</c:v>
                </c:pt>
                <c:pt idx="7">
                  <c:v>1115.1200000000044</c:v>
                </c:pt>
                <c:pt idx="8">
                  <c:v>1132.2700000000004</c:v>
                </c:pt>
                <c:pt idx="9">
                  <c:v>1848.3599999999985</c:v>
                </c:pt>
                <c:pt idx="10">
                  <c:v>2672.2399999999989</c:v>
                </c:pt>
                <c:pt idx="11">
                  <c:v>3075.4499999999971</c:v>
                </c:pt>
                <c:pt idx="12">
                  <c:v>4445.4299999999876</c:v>
                </c:pt>
                <c:pt idx="13">
                  <c:v>4436.039999999989</c:v>
                </c:pt>
                <c:pt idx="14">
                  <c:v>4150.0399999999927</c:v>
                </c:pt>
                <c:pt idx="15">
                  <c:v>3486.5999999999872</c:v>
                </c:pt>
                <c:pt idx="16">
                  <c:v>6129.0899999999838</c:v>
                </c:pt>
                <c:pt idx="17">
                  <c:v>7253.6699999999819</c:v>
                </c:pt>
                <c:pt idx="18">
                  <c:v>8095.4199999999846</c:v>
                </c:pt>
                <c:pt idx="19">
                  <c:v>9366.0499999999829</c:v>
                </c:pt>
              </c:numCache>
            </c:numRef>
          </c:val>
        </c:ser>
        <c:marker val="1"/>
        <c:axId val="75950720"/>
        <c:axId val="76222848"/>
      </c:lineChart>
      <c:lineChart>
        <c:grouping val="standard"/>
        <c:ser>
          <c:idx val="1"/>
          <c:order val="1"/>
          <c:tx>
            <c:v>DD</c:v>
          </c:tx>
          <c:spPr>
            <a:ln w="12700"/>
          </c:spPr>
          <c:marker>
            <c:symbol val="square"/>
            <c:size val="3"/>
          </c:marker>
          <c:val>
            <c:numRef>
              <c:f>PortView!$AV$10:$AV$29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644.49999999999136</c:v>
                </c:pt>
                <c:pt idx="4">
                  <c:v>1698.1399999999892</c:v>
                </c:pt>
                <c:pt idx="5">
                  <c:v>1037.1199999999956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9.3899999999985084</c:v>
                </c:pt>
                <c:pt idx="14">
                  <c:v>295.38999999999487</c:v>
                </c:pt>
                <c:pt idx="15">
                  <c:v>958.83000000000038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6225920"/>
        <c:axId val="76224384"/>
      </c:lineChart>
      <c:catAx>
        <c:axId val="75950720"/>
        <c:scaling>
          <c:orientation val="minMax"/>
        </c:scaling>
        <c:axPos val="b"/>
        <c:tickLblPos val="nextTo"/>
        <c:crossAx val="76222848"/>
        <c:crosses val="autoZero"/>
        <c:auto val="1"/>
        <c:lblAlgn val="ctr"/>
        <c:lblOffset val="100"/>
      </c:catAx>
      <c:valAx>
        <c:axId val="76222848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75950720"/>
        <c:crosses val="autoZero"/>
        <c:crossBetween val="between"/>
      </c:valAx>
      <c:valAx>
        <c:axId val="76224384"/>
        <c:scaling>
          <c:orientation val="minMax"/>
          <c:max val="6000"/>
        </c:scaling>
        <c:axPos val="r"/>
        <c:numFmt formatCode="_(* #,##0_);_(* \(#,##0\);_(* &quot;-&quot;??_);_(@_)" sourceLinked="1"/>
        <c:tickLblPos val="nextTo"/>
        <c:crossAx val="76225920"/>
        <c:crosses val="max"/>
        <c:crossBetween val="between"/>
      </c:valAx>
      <c:catAx>
        <c:axId val="76225920"/>
        <c:scaling>
          <c:orientation val="minMax"/>
        </c:scaling>
        <c:delete val="1"/>
        <c:axPos val="b"/>
        <c:tickLblPos val="none"/>
        <c:crossAx val="76224384"/>
        <c:crosses val="autoZero"/>
        <c:auto val="1"/>
        <c:lblAlgn val="ctr"/>
        <c:lblOffset val="100"/>
      </c:catAx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tlt!$O$8:$O$57</c:f>
              <c:numCache>
                <c:formatCode>General</c:formatCode>
                <c:ptCount val="50"/>
                <c:pt idx="0">
                  <c:v>0.21052631578947367</c:v>
                </c:pt>
                <c:pt idx="1">
                  <c:v>0.18421052631578946</c:v>
                </c:pt>
                <c:pt idx="2">
                  <c:v>0.15789473684210525</c:v>
                </c:pt>
                <c:pt idx="3">
                  <c:v>0.18421052631578946</c:v>
                </c:pt>
                <c:pt idx="4">
                  <c:v>0.15789473684210525</c:v>
                </c:pt>
                <c:pt idx="5">
                  <c:v>0.18421052631578946</c:v>
                </c:pt>
                <c:pt idx="6">
                  <c:v>0.21052631578947367</c:v>
                </c:pt>
                <c:pt idx="7">
                  <c:v>0.18421052631578946</c:v>
                </c:pt>
                <c:pt idx="8">
                  <c:v>0.15789473684210525</c:v>
                </c:pt>
                <c:pt idx="9">
                  <c:v>0.13157894736842105</c:v>
                </c:pt>
                <c:pt idx="10">
                  <c:v>0.15789473684210525</c:v>
                </c:pt>
                <c:pt idx="11">
                  <c:v>0.18421052631578946</c:v>
                </c:pt>
                <c:pt idx="12">
                  <c:v>0.15789473684210525</c:v>
                </c:pt>
                <c:pt idx="13">
                  <c:v>0.13157894736842105</c:v>
                </c:pt>
                <c:pt idx="14">
                  <c:v>0.15789473684210525</c:v>
                </c:pt>
                <c:pt idx="15">
                  <c:v>0.18421052631578946</c:v>
                </c:pt>
                <c:pt idx="16">
                  <c:v>0.21052631578947367</c:v>
                </c:pt>
                <c:pt idx="17">
                  <c:v>0.18421052631578946</c:v>
                </c:pt>
                <c:pt idx="18">
                  <c:v>0.15789473684210525</c:v>
                </c:pt>
                <c:pt idx="19">
                  <c:v>0.18421052631578946</c:v>
                </c:pt>
                <c:pt idx="20">
                  <c:v>0.21052631578947367</c:v>
                </c:pt>
                <c:pt idx="21">
                  <c:v>0.23684210526315788</c:v>
                </c:pt>
                <c:pt idx="22">
                  <c:v>0.21052631578947367</c:v>
                </c:pt>
                <c:pt idx="23">
                  <c:v>0.18421052631578946</c:v>
                </c:pt>
                <c:pt idx="24">
                  <c:v>0.21052631578947367</c:v>
                </c:pt>
                <c:pt idx="25">
                  <c:v>0.23684210526315788</c:v>
                </c:pt>
                <c:pt idx="26">
                  <c:v>0.26315789473684209</c:v>
                </c:pt>
                <c:pt idx="27">
                  <c:v>0.23684210526315788</c:v>
                </c:pt>
                <c:pt idx="28">
                  <c:v>0.21052631578947367</c:v>
                </c:pt>
                <c:pt idx="29">
                  <c:v>0.18421052631578946</c:v>
                </c:pt>
                <c:pt idx="30">
                  <c:v>0.21052631578947367</c:v>
                </c:pt>
                <c:pt idx="31">
                  <c:v>0.23684210526315788</c:v>
                </c:pt>
                <c:pt idx="32">
                  <c:v>0.21052631578947367</c:v>
                </c:pt>
                <c:pt idx="33">
                  <c:v>0.18421052631578946</c:v>
                </c:pt>
                <c:pt idx="34">
                  <c:v>0.21052631578947367</c:v>
                </c:pt>
                <c:pt idx="35">
                  <c:v>0.23684210526315788</c:v>
                </c:pt>
                <c:pt idx="36">
                  <c:v>0.26315789473684209</c:v>
                </c:pt>
                <c:pt idx="37">
                  <c:v>0.28947368421052633</c:v>
                </c:pt>
                <c:pt idx="38">
                  <c:v>0.26315789473684209</c:v>
                </c:pt>
                <c:pt idx="39">
                  <c:v>0.28947368421052633</c:v>
                </c:pt>
                <c:pt idx="40">
                  <c:v>0.31578947368421051</c:v>
                </c:pt>
                <c:pt idx="41">
                  <c:v>0.28947368421052633</c:v>
                </c:pt>
                <c:pt idx="42">
                  <c:v>0.26315789473684209</c:v>
                </c:pt>
                <c:pt idx="43">
                  <c:v>0.23684210526315788</c:v>
                </c:pt>
                <c:pt idx="44">
                  <c:v>0.26315789473684209</c:v>
                </c:pt>
                <c:pt idx="45">
                  <c:v>0.28947368421052633</c:v>
                </c:pt>
                <c:pt idx="46">
                  <c:v>0.26315789473684209</c:v>
                </c:pt>
                <c:pt idx="47">
                  <c:v>0.23684210526315788</c:v>
                </c:pt>
                <c:pt idx="48">
                  <c:v>0.26315789473684209</c:v>
                </c:pt>
                <c:pt idx="49">
                  <c:v>0.23684210526315788</c:v>
                </c:pt>
              </c:numCache>
            </c:numRef>
          </c:xVal>
          <c:yVal>
            <c:numRef>
              <c:f>tlt!$N$8:$N$57</c:f>
              <c:numCache>
                <c:formatCode>General</c:formatCode>
                <c:ptCount val="50"/>
                <c:pt idx="0">
                  <c:v>0.77777777777777779</c:v>
                </c:pt>
                <c:pt idx="1">
                  <c:v>0.78787878787878785</c:v>
                </c:pt>
                <c:pt idx="2">
                  <c:v>0.79797979797979801</c:v>
                </c:pt>
                <c:pt idx="3">
                  <c:v>0.80808080808080807</c:v>
                </c:pt>
                <c:pt idx="4">
                  <c:v>0.81818181818181823</c:v>
                </c:pt>
                <c:pt idx="5">
                  <c:v>0.82828282828282829</c:v>
                </c:pt>
                <c:pt idx="6">
                  <c:v>0.83838383838383834</c:v>
                </c:pt>
                <c:pt idx="7">
                  <c:v>0.84848484848484851</c:v>
                </c:pt>
                <c:pt idx="8">
                  <c:v>0.85858585858585856</c:v>
                </c:pt>
                <c:pt idx="9">
                  <c:v>0.86868686868686873</c:v>
                </c:pt>
                <c:pt idx="10">
                  <c:v>0.87878787878787878</c:v>
                </c:pt>
                <c:pt idx="11">
                  <c:v>0.88888888888888884</c:v>
                </c:pt>
                <c:pt idx="12">
                  <c:v>0.89898989898989901</c:v>
                </c:pt>
                <c:pt idx="13">
                  <c:v>0.88888888888888884</c:v>
                </c:pt>
                <c:pt idx="14">
                  <c:v>0.87878787878787878</c:v>
                </c:pt>
                <c:pt idx="15">
                  <c:v>0.86868686868686873</c:v>
                </c:pt>
                <c:pt idx="16">
                  <c:v>0.85858585858585856</c:v>
                </c:pt>
                <c:pt idx="17">
                  <c:v>0.84848484848484851</c:v>
                </c:pt>
                <c:pt idx="18">
                  <c:v>0.83838383838383834</c:v>
                </c:pt>
                <c:pt idx="19">
                  <c:v>0.84848484848484851</c:v>
                </c:pt>
                <c:pt idx="20">
                  <c:v>0.85858585858585856</c:v>
                </c:pt>
                <c:pt idx="21">
                  <c:v>0.86868686868686873</c:v>
                </c:pt>
                <c:pt idx="22">
                  <c:v>0.87878787878787878</c:v>
                </c:pt>
                <c:pt idx="23">
                  <c:v>0.88888888888888884</c:v>
                </c:pt>
                <c:pt idx="24">
                  <c:v>0.89898989898989901</c:v>
                </c:pt>
                <c:pt idx="25">
                  <c:v>0.90909090909090906</c:v>
                </c:pt>
                <c:pt idx="26">
                  <c:v>0.91919191919191923</c:v>
                </c:pt>
                <c:pt idx="27">
                  <c:v>0.92929292929292928</c:v>
                </c:pt>
                <c:pt idx="28">
                  <c:v>0.93939393939393945</c:v>
                </c:pt>
                <c:pt idx="29">
                  <c:v>0.9494949494949495</c:v>
                </c:pt>
                <c:pt idx="30">
                  <c:v>0.93939393939393945</c:v>
                </c:pt>
                <c:pt idx="31">
                  <c:v>0.9494949494949495</c:v>
                </c:pt>
                <c:pt idx="32">
                  <c:v>0.95959595959595956</c:v>
                </c:pt>
                <c:pt idx="33">
                  <c:v>0.96969696969696972</c:v>
                </c:pt>
                <c:pt idx="34">
                  <c:v>0.97979797979797978</c:v>
                </c:pt>
                <c:pt idx="35">
                  <c:v>0.98989898989898994</c:v>
                </c:pt>
                <c:pt idx="36">
                  <c:v>1</c:v>
                </c:pt>
                <c:pt idx="37">
                  <c:v>0.98989898989898994</c:v>
                </c:pt>
                <c:pt idx="38">
                  <c:v>0.97979797979797978</c:v>
                </c:pt>
                <c:pt idx="39">
                  <c:v>0.96969696969696972</c:v>
                </c:pt>
                <c:pt idx="40">
                  <c:v>0.95959595959595956</c:v>
                </c:pt>
                <c:pt idx="41">
                  <c:v>0.9494949494949495</c:v>
                </c:pt>
                <c:pt idx="42">
                  <c:v>0.93939393939393945</c:v>
                </c:pt>
                <c:pt idx="43">
                  <c:v>0.92929292929292928</c:v>
                </c:pt>
                <c:pt idx="44">
                  <c:v>0.91919191919191923</c:v>
                </c:pt>
                <c:pt idx="45">
                  <c:v>0.90909090909090906</c:v>
                </c:pt>
                <c:pt idx="46">
                  <c:v>0.89898989898989901</c:v>
                </c:pt>
                <c:pt idx="47">
                  <c:v>0.88888888888888884</c:v>
                </c:pt>
                <c:pt idx="48">
                  <c:v>0.87878787878787878</c:v>
                </c:pt>
                <c:pt idx="49">
                  <c:v>0.86868686868686873</c:v>
                </c:pt>
              </c:numCache>
            </c:numRef>
          </c:yVal>
        </c:ser>
        <c:axId val="91568768"/>
        <c:axId val="91591040"/>
      </c:scatterChart>
      <c:valAx>
        <c:axId val="91568768"/>
        <c:scaling>
          <c:orientation val="minMax"/>
        </c:scaling>
        <c:axPos val="b"/>
        <c:numFmt formatCode="General" sourceLinked="1"/>
        <c:tickLblPos val="nextTo"/>
        <c:crossAx val="91591040"/>
        <c:crosses val="autoZero"/>
        <c:crossBetween val="midCat"/>
      </c:valAx>
      <c:valAx>
        <c:axId val="91591040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9156876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tlt!$B$8:$B$57</c:f>
              <c:numCache>
                <c:formatCode>General</c:formatCode>
                <c:ptCount val="50"/>
                <c:pt idx="0">
                  <c:v>113.02</c:v>
                </c:pt>
                <c:pt idx="1">
                  <c:v>112.54</c:v>
                </c:pt>
                <c:pt idx="2">
                  <c:v>112.31</c:v>
                </c:pt>
                <c:pt idx="3">
                  <c:v>112.9</c:v>
                </c:pt>
                <c:pt idx="4">
                  <c:v>114.33</c:v>
                </c:pt>
                <c:pt idx="5">
                  <c:v>113.96</c:v>
                </c:pt>
                <c:pt idx="6">
                  <c:v>114.53</c:v>
                </c:pt>
                <c:pt idx="7">
                  <c:v>114.76</c:v>
                </c:pt>
                <c:pt idx="8">
                  <c:v>114.62</c:v>
                </c:pt>
                <c:pt idx="9">
                  <c:v>113.76</c:v>
                </c:pt>
                <c:pt idx="10">
                  <c:v>115.1</c:v>
                </c:pt>
                <c:pt idx="11">
                  <c:v>114.94</c:v>
                </c:pt>
                <c:pt idx="12">
                  <c:v>115.36</c:v>
                </c:pt>
                <c:pt idx="13">
                  <c:v>113.76</c:v>
                </c:pt>
                <c:pt idx="14">
                  <c:v>113.42</c:v>
                </c:pt>
                <c:pt idx="15">
                  <c:v>114.3</c:v>
                </c:pt>
                <c:pt idx="16">
                  <c:v>114</c:v>
                </c:pt>
                <c:pt idx="17">
                  <c:v>114.37</c:v>
                </c:pt>
                <c:pt idx="18">
                  <c:v>114.44</c:v>
                </c:pt>
                <c:pt idx="19">
                  <c:v>115.51</c:v>
                </c:pt>
                <c:pt idx="20">
                  <c:v>115.26</c:v>
                </c:pt>
                <c:pt idx="21">
                  <c:v>115.25</c:v>
                </c:pt>
                <c:pt idx="22">
                  <c:v>114.5</c:v>
                </c:pt>
                <c:pt idx="23">
                  <c:v>115.25</c:v>
                </c:pt>
                <c:pt idx="24">
                  <c:v>116.17</c:v>
                </c:pt>
                <c:pt idx="25">
                  <c:v>117.44</c:v>
                </c:pt>
                <c:pt idx="26">
                  <c:v>116.27</c:v>
                </c:pt>
                <c:pt idx="27">
                  <c:v>115.92</c:v>
                </c:pt>
                <c:pt idx="28">
                  <c:v>115.73</c:v>
                </c:pt>
                <c:pt idx="29">
                  <c:v>116.37</c:v>
                </c:pt>
                <c:pt idx="30">
                  <c:v>117.02</c:v>
                </c:pt>
                <c:pt idx="31">
                  <c:v>117.46</c:v>
                </c:pt>
                <c:pt idx="32">
                  <c:v>117.08</c:v>
                </c:pt>
                <c:pt idx="33">
                  <c:v>118.08</c:v>
                </c:pt>
                <c:pt idx="34">
                  <c:v>118.7</c:v>
                </c:pt>
                <c:pt idx="35">
                  <c:v>118.78</c:v>
                </c:pt>
                <c:pt idx="36">
                  <c:v>116.73</c:v>
                </c:pt>
                <c:pt idx="37">
                  <c:v>117.38</c:v>
                </c:pt>
                <c:pt idx="38">
                  <c:v>115.95</c:v>
                </c:pt>
                <c:pt idx="39">
                  <c:v>115.73</c:v>
                </c:pt>
                <c:pt idx="40">
                  <c:v>115.78</c:v>
                </c:pt>
                <c:pt idx="41">
                  <c:v>115.69</c:v>
                </c:pt>
                <c:pt idx="42">
                  <c:v>114.96</c:v>
                </c:pt>
                <c:pt idx="43">
                  <c:v>114.58</c:v>
                </c:pt>
                <c:pt idx="44">
                  <c:v>113.38</c:v>
                </c:pt>
                <c:pt idx="45">
                  <c:v>113.55</c:v>
                </c:pt>
                <c:pt idx="46">
                  <c:v>113.09</c:v>
                </c:pt>
                <c:pt idx="47">
                  <c:v>112.8</c:v>
                </c:pt>
                <c:pt idx="48">
                  <c:v>113.16</c:v>
                </c:pt>
                <c:pt idx="49">
                  <c:v>114.6</c:v>
                </c:pt>
              </c:numCache>
            </c:numRef>
          </c:val>
        </c:ser>
        <c:marker val="1"/>
        <c:axId val="91612288"/>
        <c:axId val="9161382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tlt!$K$8:$K$57</c:f>
              <c:numCache>
                <c:formatCode>General</c:formatCode>
                <c:ptCount val="50"/>
                <c:pt idx="0">
                  <c:v>67.350000000000151</c:v>
                </c:pt>
                <c:pt idx="1">
                  <c:v>67.350000000000151</c:v>
                </c:pt>
                <c:pt idx="2">
                  <c:v>67.580000000000155</c:v>
                </c:pt>
                <c:pt idx="3">
                  <c:v>66.990000000000151</c:v>
                </c:pt>
                <c:pt idx="4">
                  <c:v>66.990000000000151</c:v>
                </c:pt>
                <c:pt idx="5">
                  <c:v>67.360000000000156</c:v>
                </c:pt>
                <c:pt idx="6">
                  <c:v>67.360000000000156</c:v>
                </c:pt>
                <c:pt idx="7">
                  <c:v>67.360000000000156</c:v>
                </c:pt>
                <c:pt idx="8">
                  <c:v>67.500000000000156</c:v>
                </c:pt>
                <c:pt idx="9">
                  <c:v>68.360000000000156</c:v>
                </c:pt>
                <c:pt idx="10">
                  <c:v>67.020000000000167</c:v>
                </c:pt>
                <c:pt idx="11">
                  <c:v>67.020000000000167</c:v>
                </c:pt>
                <c:pt idx="12">
                  <c:v>67.020000000000167</c:v>
                </c:pt>
                <c:pt idx="13">
                  <c:v>68.620000000000161</c:v>
                </c:pt>
                <c:pt idx="14">
                  <c:v>68.280000000000157</c:v>
                </c:pt>
                <c:pt idx="15">
                  <c:v>69.160000000000153</c:v>
                </c:pt>
                <c:pt idx="16">
                  <c:v>68.860000000000156</c:v>
                </c:pt>
                <c:pt idx="17">
                  <c:v>69.23000000000016</c:v>
                </c:pt>
                <c:pt idx="18">
                  <c:v>69.300000000000153</c:v>
                </c:pt>
                <c:pt idx="19">
                  <c:v>70.370000000000161</c:v>
                </c:pt>
                <c:pt idx="20">
                  <c:v>70.370000000000161</c:v>
                </c:pt>
                <c:pt idx="21">
                  <c:v>70.370000000000161</c:v>
                </c:pt>
                <c:pt idx="22">
                  <c:v>70.370000000000161</c:v>
                </c:pt>
                <c:pt idx="23">
                  <c:v>69.620000000000161</c:v>
                </c:pt>
                <c:pt idx="24">
                  <c:v>68.700000000000159</c:v>
                </c:pt>
                <c:pt idx="25">
                  <c:v>68.700000000000159</c:v>
                </c:pt>
                <c:pt idx="26">
                  <c:v>68.700000000000159</c:v>
                </c:pt>
                <c:pt idx="27">
                  <c:v>68.700000000000159</c:v>
                </c:pt>
                <c:pt idx="28">
                  <c:v>68.890000000000157</c:v>
                </c:pt>
                <c:pt idx="29">
                  <c:v>68.250000000000156</c:v>
                </c:pt>
                <c:pt idx="30">
                  <c:v>67.600000000000165</c:v>
                </c:pt>
                <c:pt idx="31">
                  <c:v>68.040000000000163</c:v>
                </c:pt>
                <c:pt idx="32">
                  <c:v>68.040000000000163</c:v>
                </c:pt>
                <c:pt idx="33">
                  <c:v>67.040000000000163</c:v>
                </c:pt>
                <c:pt idx="34">
                  <c:v>66.420000000000158</c:v>
                </c:pt>
                <c:pt idx="35">
                  <c:v>66.420000000000158</c:v>
                </c:pt>
                <c:pt idx="36">
                  <c:v>66.420000000000158</c:v>
                </c:pt>
                <c:pt idx="37">
                  <c:v>66.420000000000158</c:v>
                </c:pt>
                <c:pt idx="38">
                  <c:v>64.990000000000165</c:v>
                </c:pt>
                <c:pt idx="39">
                  <c:v>64.770000000000167</c:v>
                </c:pt>
                <c:pt idx="40">
                  <c:v>64.820000000000164</c:v>
                </c:pt>
                <c:pt idx="41">
                  <c:v>64.73000000000016</c:v>
                </c:pt>
                <c:pt idx="42">
                  <c:v>64.000000000000156</c:v>
                </c:pt>
                <c:pt idx="43">
                  <c:v>63.620000000000161</c:v>
                </c:pt>
                <c:pt idx="44">
                  <c:v>62.420000000000158</c:v>
                </c:pt>
                <c:pt idx="45">
                  <c:v>62.59000000000016</c:v>
                </c:pt>
                <c:pt idx="46">
                  <c:v>62.130000000000166</c:v>
                </c:pt>
                <c:pt idx="47">
                  <c:v>61.84000000000016</c:v>
                </c:pt>
                <c:pt idx="48">
                  <c:v>62.200000000000159</c:v>
                </c:pt>
                <c:pt idx="49">
                  <c:v>63.640000000000157</c:v>
                </c:pt>
              </c:numCache>
            </c:numRef>
          </c:val>
        </c:ser>
        <c:marker val="1"/>
        <c:axId val="91617152"/>
        <c:axId val="91615616"/>
      </c:lineChart>
      <c:catAx>
        <c:axId val="91612288"/>
        <c:scaling>
          <c:orientation val="minMax"/>
        </c:scaling>
        <c:axPos val="b"/>
        <c:tickLblPos val="nextTo"/>
        <c:crossAx val="91613824"/>
        <c:crosses val="autoZero"/>
        <c:auto val="1"/>
        <c:lblAlgn val="ctr"/>
        <c:lblOffset val="100"/>
      </c:catAx>
      <c:valAx>
        <c:axId val="91613824"/>
        <c:scaling>
          <c:orientation val="minMax"/>
          <c:min val="108"/>
        </c:scaling>
        <c:axPos val="l"/>
        <c:majorGridlines/>
        <c:numFmt formatCode="General" sourceLinked="1"/>
        <c:tickLblPos val="nextTo"/>
        <c:crossAx val="91612288"/>
        <c:crosses val="autoZero"/>
        <c:crossBetween val="between"/>
      </c:valAx>
      <c:valAx>
        <c:axId val="91615616"/>
        <c:scaling>
          <c:orientation val="minMax"/>
        </c:scaling>
        <c:axPos val="r"/>
        <c:numFmt formatCode="General" sourceLinked="1"/>
        <c:tickLblPos val="nextTo"/>
        <c:crossAx val="91617152"/>
        <c:crosses val="max"/>
        <c:crossBetween val="between"/>
      </c:valAx>
      <c:catAx>
        <c:axId val="91617152"/>
        <c:scaling>
          <c:orientation val="minMax"/>
        </c:scaling>
        <c:delete val="1"/>
        <c:axPos val="b"/>
        <c:tickLblPos val="none"/>
        <c:crossAx val="916156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tlt!$T$9:$T$57</c:f>
              <c:numCache>
                <c:formatCode>0.00%</c:formatCode>
                <c:ptCount val="49"/>
                <c:pt idx="0">
                  <c:v>0</c:v>
                </c:pt>
                <c:pt idx="1">
                  <c:v>9.4460183283318088E-4</c:v>
                </c:pt>
                <c:pt idx="2">
                  <c:v>9.4460183283318088E-4</c:v>
                </c:pt>
                <c:pt idx="3">
                  <c:v>0</c:v>
                </c:pt>
                <c:pt idx="4">
                  <c:v>9.4460183283318088E-4</c:v>
                </c:pt>
                <c:pt idx="5">
                  <c:v>0</c:v>
                </c:pt>
                <c:pt idx="6">
                  <c:v>0</c:v>
                </c:pt>
                <c:pt idx="7">
                  <c:v>9.4460183283318088E-4</c:v>
                </c:pt>
                <c:pt idx="8">
                  <c:v>9.4460183283318088E-4</c:v>
                </c:pt>
                <c:pt idx="9">
                  <c:v>9.4460183283318088E-4</c:v>
                </c:pt>
                <c:pt idx="10">
                  <c:v>0</c:v>
                </c:pt>
                <c:pt idx="11">
                  <c:v>0</c:v>
                </c:pt>
                <c:pt idx="12">
                  <c:v>9.4460183283318088E-4</c:v>
                </c:pt>
                <c:pt idx="13">
                  <c:v>1.2791432862596446E-3</c:v>
                </c:pt>
                <c:pt idx="14">
                  <c:v>6.7899826064162373E-4</c:v>
                </c:pt>
                <c:pt idx="15">
                  <c:v>6.7899826064162373E-4</c:v>
                </c:pt>
                <c:pt idx="16">
                  <c:v>6.7899826064162373E-4</c:v>
                </c:pt>
                <c:pt idx="17">
                  <c:v>1.2791432862596446E-3</c:v>
                </c:pt>
                <c:pt idx="18">
                  <c:v>1.2791432862596446E-3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9.4460183283318088E-4</c:v>
                </c:pt>
                <c:pt idx="23">
                  <c:v>9.4460183283318088E-4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9.4460183283318088E-4</c:v>
                </c:pt>
                <c:pt idx="28">
                  <c:v>9.4460183283318088E-4</c:v>
                </c:pt>
                <c:pt idx="29">
                  <c:v>9.4460183283318088E-4</c:v>
                </c:pt>
                <c:pt idx="30">
                  <c:v>6.7899826064162373E-4</c:v>
                </c:pt>
                <c:pt idx="31">
                  <c:v>0</c:v>
                </c:pt>
                <c:pt idx="32">
                  <c:v>9.4460183283318088E-4</c:v>
                </c:pt>
                <c:pt idx="33">
                  <c:v>9.4460183283318088E-4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6.7899826064162373E-4</c:v>
                </c:pt>
                <c:pt idx="38">
                  <c:v>1.2791432862596446E-3</c:v>
                </c:pt>
                <c:pt idx="39">
                  <c:v>6.7899826064162373E-4</c:v>
                </c:pt>
                <c:pt idx="40">
                  <c:v>6.7899826064162373E-4</c:v>
                </c:pt>
                <c:pt idx="41">
                  <c:v>1.2791432862596446E-3</c:v>
                </c:pt>
                <c:pt idx="42">
                  <c:v>1.2791432862596446E-3</c:v>
                </c:pt>
                <c:pt idx="43">
                  <c:v>1.2791432862596446E-3</c:v>
                </c:pt>
                <c:pt idx="44">
                  <c:v>6.7899826064162373E-4</c:v>
                </c:pt>
                <c:pt idx="45">
                  <c:v>6.7899826064162373E-4</c:v>
                </c:pt>
                <c:pt idx="46">
                  <c:v>1.2791432862596446E-3</c:v>
                </c:pt>
                <c:pt idx="47">
                  <c:v>1.2791432862596446E-3</c:v>
                </c:pt>
                <c:pt idx="48">
                  <c:v>6.7899826064162373E-4</c:v>
                </c:pt>
              </c:numCache>
            </c:numRef>
          </c:xVal>
          <c:yVal>
            <c:numRef>
              <c:f>tlt!$V$9:$V$57</c:f>
              <c:numCache>
                <c:formatCode>0.00%</c:formatCode>
                <c:ptCount val="49"/>
                <c:pt idx="0">
                  <c:v>0</c:v>
                </c:pt>
                <c:pt idx="1">
                  <c:v>2.0437177892305312E-3</c:v>
                </c:pt>
                <c:pt idx="2">
                  <c:v>-5.2533167126703178E-3</c:v>
                </c:pt>
                <c:pt idx="3">
                  <c:v>0</c:v>
                </c:pt>
                <c:pt idx="4">
                  <c:v>3.2362459546925963E-3</c:v>
                </c:pt>
                <c:pt idx="5">
                  <c:v>0</c:v>
                </c:pt>
                <c:pt idx="6">
                  <c:v>0</c:v>
                </c:pt>
                <c:pt idx="7">
                  <c:v>1.2199372603694716E-3</c:v>
                </c:pt>
                <c:pt idx="8">
                  <c:v>7.5030535683126799E-3</c:v>
                </c:pt>
                <c:pt idx="9">
                  <c:v>-1.1779184247538583E-2</c:v>
                </c:pt>
                <c:pt idx="10">
                  <c:v>0</c:v>
                </c:pt>
                <c:pt idx="11">
                  <c:v>0</c:v>
                </c:pt>
                <c:pt idx="12">
                  <c:v>1.3869625520110907E-2</c:v>
                </c:pt>
                <c:pt idx="13">
                  <c:v>-2.9887482419128286E-3</c:v>
                </c:pt>
                <c:pt idx="14">
                  <c:v>7.7587727032269035E-3</c:v>
                </c:pt>
                <c:pt idx="15">
                  <c:v>-2.6246719160104739E-3</c:v>
                </c:pt>
                <c:pt idx="16">
                  <c:v>3.2456140350877591E-3</c:v>
                </c:pt>
                <c:pt idx="17">
                  <c:v>6.1204861414700692E-4</c:v>
                </c:pt>
                <c:pt idx="18">
                  <c:v>9.34987766515211E-3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-6.5502183406113534E-3</c:v>
                </c:pt>
                <c:pt idx="23">
                  <c:v>-7.9826464208243107E-3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1.6390614216700977E-3</c:v>
                </c:pt>
                <c:pt idx="28">
                  <c:v>-5.5301131945044548E-3</c:v>
                </c:pt>
                <c:pt idx="29">
                  <c:v>-5.5856320357479715E-3</c:v>
                </c:pt>
                <c:pt idx="30">
                  <c:v>3.7600410186292748E-3</c:v>
                </c:pt>
                <c:pt idx="31">
                  <c:v>0</c:v>
                </c:pt>
                <c:pt idx="32">
                  <c:v>-8.5411684318414758E-3</c:v>
                </c:pt>
                <c:pt idx="33">
                  <c:v>-5.2506775067751067E-3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-1.218265462600096E-2</c:v>
                </c:pt>
                <c:pt idx="38">
                  <c:v>-1.897369555843026E-3</c:v>
                </c:pt>
                <c:pt idx="39">
                  <c:v>4.3204009332063558E-4</c:v>
                </c:pt>
                <c:pt idx="40">
                  <c:v>-7.7733632751773548E-4</c:v>
                </c:pt>
                <c:pt idx="41">
                  <c:v>-6.3099662892212287E-3</c:v>
                </c:pt>
                <c:pt idx="42">
                  <c:v>-3.3054975643701761E-3</c:v>
                </c:pt>
                <c:pt idx="43">
                  <c:v>-1.047303194274745E-2</c:v>
                </c:pt>
                <c:pt idx="44">
                  <c:v>1.4993826071617721E-3</c:v>
                </c:pt>
                <c:pt idx="45">
                  <c:v>-4.0510788199030713E-3</c:v>
                </c:pt>
                <c:pt idx="46">
                  <c:v>-2.564329295251625E-3</c:v>
                </c:pt>
                <c:pt idx="47">
                  <c:v>3.1914893617021227E-3</c:v>
                </c:pt>
                <c:pt idx="48">
                  <c:v>1.2725344644750775E-2</c:v>
                </c:pt>
              </c:numCache>
            </c:numRef>
          </c:yVal>
        </c:ser>
        <c:axId val="91632384"/>
        <c:axId val="91633920"/>
      </c:scatterChart>
      <c:valAx>
        <c:axId val="91632384"/>
        <c:scaling>
          <c:orientation val="minMax"/>
        </c:scaling>
        <c:axPos val="b"/>
        <c:numFmt formatCode="0.00%" sourceLinked="1"/>
        <c:tickLblPos val="nextTo"/>
        <c:crossAx val="91633920"/>
        <c:crosses val="autoZero"/>
        <c:crossBetween val="midCat"/>
      </c:valAx>
      <c:valAx>
        <c:axId val="91633920"/>
        <c:scaling>
          <c:orientation val="minMax"/>
        </c:scaling>
        <c:axPos val="l"/>
        <c:majorGridlines/>
        <c:numFmt formatCode="0.00%" sourceLinked="1"/>
        <c:tickLblPos val="nextTo"/>
        <c:crossAx val="91632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tlt!$U$9:$U$57</c:f>
              <c:numCache>
                <c:formatCode>0.00%</c:formatCode>
                <c:ptCount val="49"/>
                <c:pt idx="0">
                  <c:v>0</c:v>
                </c:pt>
                <c:pt idx="1">
                  <c:v>9.4460183283318088E-4</c:v>
                </c:pt>
                <c:pt idx="2">
                  <c:v>1.8892036656663618E-3</c:v>
                </c:pt>
                <c:pt idx="3">
                  <c:v>1.8892036656663618E-3</c:v>
                </c:pt>
                <c:pt idx="4">
                  <c:v>2.8338054984995429E-3</c:v>
                </c:pt>
                <c:pt idx="5">
                  <c:v>2.8338054984995429E-3</c:v>
                </c:pt>
                <c:pt idx="6">
                  <c:v>2.8338054984995429E-3</c:v>
                </c:pt>
                <c:pt idx="7">
                  <c:v>3.7784073313327235E-3</c:v>
                </c:pt>
                <c:pt idx="8">
                  <c:v>4.7230091641659042E-3</c:v>
                </c:pt>
                <c:pt idx="9">
                  <c:v>5.6676109969990849E-3</c:v>
                </c:pt>
                <c:pt idx="10">
                  <c:v>5.6676109969990849E-3</c:v>
                </c:pt>
                <c:pt idx="11">
                  <c:v>5.6676109969990849E-3</c:v>
                </c:pt>
                <c:pt idx="12">
                  <c:v>6.6122128298322655E-3</c:v>
                </c:pt>
                <c:pt idx="13">
                  <c:v>7.8913561160919108E-3</c:v>
                </c:pt>
                <c:pt idx="14">
                  <c:v>8.5703543767335338E-3</c:v>
                </c:pt>
                <c:pt idx="15">
                  <c:v>9.2493526373751567E-3</c:v>
                </c:pt>
                <c:pt idx="16">
                  <c:v>9.9283508980167797E-3</c:v>
                </c:pt>
                <c:pt idx="17">
                  <c:v>1.1207494184276424E-2</c:v>
                </c:pt>
                <c:pt idx="18">
                  <c:v>1.2486637470536069E-2</c:v>
                </c:pt>
                <c:pt idx="19">
                  <c:v>1.2486637470536069E-2</c:v>
                </c:pt>
                <c:pt idx="20">
                  <c:v>1.2486637470536069E-2</c:v>
                </c:pt>
                <c:pt idx="21">
                  <c:v>1.2486637470536069E-2</c:v>
                </c:pt>
                <c:pt idx="22">
                  <c:v>1.3431239303369249E-2</c:v>
                </c:pt>
                <c:pt idx="23">
                  <c:v>1.437584113620243E-2</c:v>
                </c:pt>
                <c:pt idx="24">
                  <c:v>1.437584113620243E-2</c:v>
                </c:pt>
                <c:pt idx="25">
                  <c:v>1.437584113620243E-2</c:v>
                </c:pt>
                <c:pt idx="26">
                  <c:v>1.437584113620243E-2</c:v>
                </c:pt>
                <c:pt idx="27">
                  <c:v>1.5320442969035611E-2</c:v>
                </c:pt>
                <c:pt idx="28">
                  <c:v>1.6265044801868793E-2</c:v>
                </c:pt>
                <c:pt idx="29">
                  <c:v>1.7209646634701974E-2</c:v>
                </c:pt>
                <c:pt idx="30">
                  <c:v>1.7888644895343597E-2</c:v>
                </c:pt>
                <c:pt idx="31">
                  <c:v>1.7888644895343597E-2</c:v>
                </c:pt>
                <c:pt idx="32">
                  <c:v>1.8833246728176777E-2</c:v>
                </c:pt>
                <c:pt idx="33">
                  <c:v>1.9777848561009958E-2</c:v>
                </c:pt>
                <c:pt idx="34">
                  <c:v>1.9777848561009958E-2</c:v>
                </c:pt>
                <c:pt idx="35">
                  <c:v>1.9777848561009958E-2</c:v>
                </c:pt>
                <c:pt idx="36">
                  <c:v>1.9777848561009958E-2</c:v>
                </c:pt>
                <c:pt idx="37">
                  <c:v>2.0456846821651581E-2</c:v>
                </c:pt>
                <c:pt idx="38">
                  <c:v>2.1735990107911225E-2</c:v>
                </c:pt>
                <c:pt idx="39">
                  <c:v>2.2414988368552848E-2</c:v>
                </c:pt>
                <c:pt idx="40">
                  <c:v>2.3093986629194471E-2</c:v>
                </c:pt>
                <c:pt idx="41">
                  <c:v>2.4373129915454116E-2</c:v>
                </c:pt>
                <c:pt idx="42">
                  <c:v>2.565227320171376E-2</c:v>
                </c:pt>
                <c:pt idx="43">
                  <c:v>2.6931416487973404E-2</c:v>
                </c:pt>
                <c:pt idx="44">
                  <c:v>2.7610414748615027E-2</c:v>
                </c:pt>
                <c:pt idx="45">
                  <c:v>2.828941300925665E-2</c:v>
                </c:pt>
                <c:pt idx="46">
                  <c:v>2.9568556295516295E-2</c:v>
                </c:pt>
                <c:pt idx="47">
                  <c:v>3.0847699581775939E-2</c:v>
                </c:pt>
                <c:pt idx="48">
                  <c:v>3.1526697842417566E-2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tlt!$W$9:$W$57</c:f>
              <c:numCache>
                <c:formatCode>0.00%</c:formatCode>
                <c:ptCount val="49"/>
                <c:pt idx="0">
                  <c:v>0</c:v>
                </c:pt>
                <c:pt idx="1">
                  <c:v>2.0437177892305312E-3</c:v>
                </c:pt>
                <c:pt idx="2">
                  <c:v>-3.2095989234397866E-3</c:v>
                </c:pt>
                <c:pt idx="3">
                  <c:v>-3.2095989234397866E-3</c:v>
                </c:pt>
                <c:pt idx="4">
                  <c:v>2.6647031252809671E-5</c:v>
                </c:pt>
                <c:pt idx="5">
                  <c:v>2.6647031252809671E-5</c:v>
                </c:pt>
                <c:pt idx="6">
                  <c:v>2.6647031252809671E-5</c:v>
                </c:pt>
                <c:pt idx="7">
                  <c:v>1.2465842916222812E-3</c:v>
                </c:pt>
                <c:pt idx="8">
                  <c:v>8.7496378599349611E-3</c:v>
                </c:pt>
                <c:pt idx="9">
                  <c:v>-3.0295463876036221E-3</c:v>
                </c:pt>
                <c:pt idx="10">
                  <c:v>-3.0295463876036221E-3</c:v>
                </c:pt>
                <c:pt idx="11">
                  <c:v>-3.0295463876036221E-3</c:v>
                </c:pt>
                <c:pt idx="12">
                  <c:v>1.0840079132507285E-2</c:v>
                </c:pt>
                <c:pt idx="13">
                  <c:v>7.8513308905944559E-3</c:v>
                </c:pt>
                <c:pt idx="14">
                  <c:v>1.561010359382136E-2</c:v>
                </c:pt>
                <c:pt idx="15">
                  <c:v>1.2985431677810886E-2</c:v>
                </c:pt>
                <c:pt idx="16">
                  <c:v>1.6231045712898646E-2</c:v>
                </c:pt>
                <c:pt idx="17">
                  <c:v>1.6843094327045654E-2</c:v>
                </c:pt>
                <c:pt idx="18">
                  <c:v>2.6192971992197764E-2</c:v>
                </c:pt>
                <c:pt idx="19">
                  <c:v>2.6192971992197764E-2</c:v>
                </c:pt>
                <c:pt idx="20">
                  <c:v>2.6192971992197764E-2</c:v>
                </c:pt>
                <c:pt idx="21">
                  <c:v>2.6192971992197764E-2</c:v>
                </c:pt>
                <c:pt idx="22">
                  <c:v>1.9642753651586409E-2</c:v>
                </c:pt>
                <c:pt idx="23">
                  <c:v>1.1660107230762098E-2</c:v>
                </c:pt>
                <c:pt idx="24">
                  <c:v>1.1660107230762098E-2</c:v>
                </c:pt>
                <c:pt idx="25">
                  <c:v>1.1660107230762098E-2</c:v>
                </c:pt>
                <c:pt idx="26">
                  <c:v>1.1660107230762098E-2</c:v>
                </c:pt>
                <c:pt idx="27">
                  <c:v>1.3299168652432195E-2</c:v>
                </c:pt>
                <c:pt idx="28">
                  <c:v>7.7690554579277404E-3</c:v>
                </c:pt>
                <c:pt idx="29">
                  <c:v>2.1834234221797689E-3</c:v>
                </c:pt>
                <c:pt idx="30">
                  <c:v>5.9434644408090436E-3</c:v>
                </c:pt>
                <c:pt idx="31">
                  <c:v>5.9434644408090436E-3</c:v>
                </c:pt>
                <c:pt idx="32">
                  <c:v>-2.5977039910324322E-3</c:v>
                </c:pt>
                <c:pt idx="33">
                  <c:v>-7.8483814978075397E-3</c:v>
                </c:pt>
                <c:pt idx="34">
                  <c:v>-7.8483814978075397E-3</c:v>
                </c:pt>
                <c:pt idx="35">
                  <c:v>-7.8483814978075397E-3</c:v>
                </c:pt>
                <c:pt idx="36">
                  <c:v>-7.8483814978075397E-3</c:v>
                </c:pt>
                <c:pt idx="37">
                  <c:v>-2.00310361238085E-2</c:v>
                </c:pt>
                <c:pt idx="38">
                  <c:v>-2.1928405679651528E-2</c:v>
                </c:pt>
                <c:pt idx="39">
                  <c:v>-2.1496365586330893E-2</c:v>
                </c:pt>
                <c:pt idx="40">
                  <c:v>-2.2273701913848629E-2</c:v>
                </c:pt>
                <c:pt idx="41">
                  <c:v>-2.8583668203069859E-2</c:v>
                </c:pt>
                <c:pt idx="42">
                  <c:v>-3.1889165767440032E-2</c:v>
                </c:pt>
                <c:pt idx="43">
                  <c:v>-4.2362197710187482E-2</c:v>
                </c:pt>
                <c:pt idx="44">
                  <c:v>-4.086281510302571E-2</c:v>
                </c:pt>
                <c:pt idx="45">
                  <c:v>-4.4913893922928778E-2</c:v>
                </c:pt>
                <c:pt idx="46">
                  <c:v>-4.7478223218180404E-2</c:v>
                </c:pt>
                <c:pt idx="47">
                  <c:v>-4.4286733856478279E-2</c:v>
                </c:pt>
                <c:pt idx="48">
                  <c:v>-3.1561389211727506E-2</c:v>
                </c:pt>
              </c:numCache>
            </c:numRef>
          </c:val>
        </c:ser>
        <c:marker val="1"/>
        <c:axId val="91670784"/>
        <c:axId val="91676672"/>
      </c:lineChart>
      <c:catAx>
        <c:axId val="91670784"/>
        <c:scaling>
          <c:orientation val="minMax"/>
        </c:scaling>
        <c:axPos val="b"/>
        <c:tickLblPos val="nextTo"/>
        <c:crossAx val="91676672"/>
        <c:crosses val="autoZero"/>
        <c:auto val="1"/>
        <c:lblAlgn val="ctr"/>
        <c:lblOffset val="100"/>
      </c:catAx>
      <c:valAx>
        <c:axId val="91676672"/>
        <c:scaling>
          <c:orientation val="minMax"/>
        </c:scaling>
        <c:axPos val="l"/>
        <c:majorGridlines/>
        <c:numFmt formatCode="0.00%" sourceLinked="1"/>
        <c:tickLblPos val="nextTo"/>
        <c:crossAx val="91670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tlt!$F$8:$F$57</c:f>
              <c:numCache>
                <c:formatCode>General</c:formatCode>
                <c:ptCount val="50"/>
                <c:pt idx="0">
                  <c:v>0.72443923616572792</c:v>
                </c:pt>
                <c:pt idx="1">
                  <c:v>0.73346808443703382</c:v>
                </c:pt>
                <c:pt idx="2">
                  <c:v>0.73783307641488649</c:v>
                </c:pt>
                <c:pt idx="3">
                  <c:v>0.73973637021423877</c:v>
                </c:pt>
                <c:pt idx="4">
                  <c:v>0.74494290118601936</c:v>
                </c:pt>
                <c:pt idx="5">
                  <c:v>0.75117972756158191</c:v>
                </c:pt>
                <c:pt idx="6">
                  <c:v>0.75856482209708376</c:v>
                </c:pt>
                <c:pt idx="7">
                  <c:v>0.76812848019630664</c:v>
                </c:pt>
                <c:pt idx="8">
                  <c:v>0.77666184289174811</c:v>
                </c:pt>
                <c:pt idx="9">
                  <c:v>0.77977632365432414</c:v>
                </c:pt>
                <c:pt idx="10">
                  <c:v>0.78134929373643314</c:v>
                </c:pt>
                <c:pt idx="11">
                  <c:v>0.78377166766288087</c:v>
                </c:pt>
                <c:pt idx="12">
                  <c:v>0.78639066284959258</c:v>
                </c:pt>
                <c:pt idx="13">
                  <c:v>0.78612325793563398</c:v>
                </c:pt>
                <c:pt idx="14">
                  <c:v>0.78349639789851189</c:v>
                </c:pt>
                <c:pt idx="15">
                  <c:v>0.78119986157863275</c:v>
                </c:pt>
                <c:pt idx="16">
                  <c:v>0.77607197911095738</c:v>
                </c:pt>
                <c:pt idx="17">
                  <c:v>0.7730125523012551</c:v>
                </c:pt>
                <c:pt idx="18">
                  <c:v>0.77225752666184289</c:v>
                </c:pt>
                <c:pt idx="19">
                  <c:v>0.77804605656400416</c:v>
                </c:pt>
                <c:pt idx="20">
                  <c:v>0.78463680120804113</c:v>
                </c:pt>
                <c:pt idx="21">
                  <c:v>0.78975681882530602</c:v>
                </c:pt>
                <c:pt idx="22">
                  <c:v>0.79296567779280847</c:v>
                </c:pt>
                <c:pt idx="23">
                  <c:v>0.79493189039544476</c:v>
                </c:pt>
                <c:pt idx="24">
                  <c:v>0.7980070469059678</c:v>
                </c:pt>
                <c:pt idx="25">
                  <c:v>0.80399219806839262</c:v>
                </c:pt>
                <c:pt idx="26">
                  <c:v>0.81113348224116766</c:v>
                </c:pt>
                <c:pt idx="27">
                  <c:v>0.81722087645892971</c:v>
                </c:pt>
                <c:pt idx="28">
                  <c:v>0.82125554471953932</c:v>
                </c:pt>
                <c:pt idx="29">
                  <c:v>0.82201057035895164</c:v>
                </c:pt>
                <c:pt idx="30">
                  <c:v>0.82190832730361474</c:v>
                </c:pt>
                <c:pt idx="31">
                  <c:v>0.82348916223613422</c:v>
                </c:pt>
                <c:pt idx="32">
                  <c:v>0.82883726051530515</c:v>
                </c:pt>
                <c:pt idx="33">
                  <c:v>0.83691446188693497</c:v>
                </c:pt>
                <c:pt idx="34">
                  <c:v>0.84665901154560019</c:v>
                </c:pt>
                <c:pt idx="35">
                  <c:v>0.85547550885582135</c:v>
                </c:pt>
                <c:pt idx="36">
                  <c:v>0.85814169314499644</c:v>
                </c:pt>
                <c:pt idx="37">
                  <c:v>0.85795293673514339</c:v>
                </c:pt>
                <c:pt idx="38">
                  <c:v>0.85263629785761463</c:v>
                </c:pt>
                <c:pt idx="39">
                  <c:v>0.84166483153490412</c:v>
                </c:pt>
                <c:pt idx="40">
                  <c:v>0.82936420549281131</c:v>
                </c:pt>
                <c:pt idx="41">
                  <c:v>0.81928146726649254</c:v>
                </c:pt>
                <c:pt idx="42">
                  <c:v>0.81231320980274968</c:v>
                </c:pt>
                <c:pt idx="43">
                  <c:v>0.80411803567496154</c:v>
                </c:pt>
                <c:pt idx="44">
                  <c:v>0.79560040268034082</c:v>
                </c:pt>
                <c:pt idx="45">
                  <c:v>0.78580866391921222</c:v>
                </c:pt>
                <c:pt idx="46">
                  <c:v>0.77485292729732258</c:v>
                </c:pt>
                <c:pt idx="47">
                  <c:v>0.76428256834554986</c:v>
                </c:pt>
                <c:pt idx="48">
                  <c:v>0.75700758171579574</c:v>
                </c:pt>
                <c:pt idx="49">
                  <c:v>0.75611885361940401</c:v>
                </c:pt>
              </c:numCache>
            </c:numRef>
          </c:val>
        </c:ser>
        <c:marker val="1"/>
        <c:axId val="91714688"/>
        <c:axId val="9171622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tlt!$G$8:$G$57</c:f>
              <c:numCache>
                <c:formatCode>General</c:formatCode>
                <c:ptCount val="50"/>
                <c:pt idx="0">
                  <c:v>0.10942038917800403</c:v>
                </c:pt>
                <c:pt idx="1">
                  <c:v>8.2299077238702043E-2</c:v>
                </c:pt>
                <c:pt idx="2">
                  <c:v>0.11594095565705292</c:v>
                </c:pt>
                <c:pt idx="3">
                  <c:v>0.11453161131720085</c:v>
                </c:pt>
                <c:pt idx="4">
                  <c:v>0.14969337088637258</c:v>
                </c:pt>
                <c:pt idx="5">
                  <c:v>0.17248716667624653</c:v>
                </c:pt>
                <c:pt idx="6">
                  <c:v>0.11526336500581423</c:v>
                </c:pt>
                <c:pt idx="7">
                  <c:v>0.10504202609553034</c:v>
                </c:pt>
                <c:pt idx="8">
                  <c:v>8.0342575684554482E-2</c:v>
                </c:pt>
                <c:pt idx="9">
                  <c:v>8.9802315967263402E-2</c:v>
                </c:pt>
                <c:pt idx="10">
                  <c:v>0.12906720195959656</c:v>
                </c:pt>
                <c:pt idx="11">
                  <c:v>0.11281055317041681</c:v>
                </c:pt>
                <c:pt idx="12">
                  <c:v>0.10769822566311033</c:v>
                </c:pt>
                <c:pt idx="13">
                  <c:v>0.18632195393710013</c:v>
                </c:pt>
                <c:pt idx="14">
                  <c:v>0.31537036463883206</c:v>
                </c:pt>
                <c:pt idx="15">
                  <c:v>0.34521530360040503</c:v>
                </c:pt>
                <c:pt idx="16">
                  <c:v>0.20074148092797858</c:v>
                </c:pt>
                <c:pt idx="17">
                  <c:v>0.12425885068245429</c:v>
                </c:pt>
                <c:pt idx="18">
                  <c:v>0.14753127086382306</c:v>
                </c:pt>
                <c:pt idx="19">
                  <c:v>0.16647175342332501</c:v>
                </c:pt>
                <c:pt idx="20">
                  <c:v>0.1913149016885603</c:v>
                </c:pt>
                <c:pt idx="21">
                  <c:v>0.15730604105779306</c:v>
                </c:pt>
                <c:pt idx="22">
                  <c:v>0.14167281988247726</c:v>
                </c:pt>
                <c:pt idx="23">
                  <c:v>0.15871428002953542</c:v>
                </c:pt>
                <c:pt idx="24">
                  <c:v>0.16872670436708831</c:v>
                </c:pt>
                <c:pt idx="25">
                  <c:v>0.2725893026895817</c:v>
                </c:pt>
                <c:pt idx="26">
                  <c:v>0.25675048304586395</c:v>
                </c:pt>
                <c:pt idx="27">
                  <c:v>0.12775623538150674</c:v>
                </c:pt>
                <c:pt idx="28">
                  <c:v>0.12422237353483456</c:v>
                </c:pt>
                <c:pt idx="29">
                  <c:v>0.13366000645534976</c:v>
                </c:pt>
                <c:pt idx="30">
                  <c:v>0.16543160203210874</c:v>
                </c:pt>
                <c:pt idx="31">
                  <c:v>0.15404631050232348</c:v>
                </c:pt>
                <c:pt idx="32">
                  <c:v>0.10251073312434507</c:v>
                </c:pt>
                <c:pt idx="33">
                  <c:v>0.11914762854325747</c:v>
                </c:pt>
                <c:pt idx="34">
                  <c:v>0.16309706458444789</c:v>
                </c:pt>
                <c:pt idx="35">
                  <c:v>0.17688211028036555</c:v>
                </c:pt>
                <c:pt idx="36">
                  <c:v>0.18840446745575212</c:v>
                </c:pt>
                <c:pt idx="37">
                  <c:v>0.1667503061869664</c:v>
                </c:pt>
                <c:pt idx="38">
                  <c:v>0.18911079767784267</c:v>
                </c:pt>
                <c:pt idx="39">
                  <c:v>0.19278172517011613</c:v>
                </c:pt>
                <c:pt idx="40">
                  <c:v>0.15738231145736156</c:v>
                </c:pt>
                <c:pt idx="41">
                  <c:v>0.14043812370395592</c:v>
                </c:pt>
                <c:pt idx="42">
                  <c:v>0.13383907608911921</c:v>
                </c:pt>
                <c:pt idx="43">
                  <c:v>0.17718829724674912</c:v>
                </c:pt>
                <c:pt idx="44">
                  <c:v>0.20355685350335367</c:v>
                </c:pt>
                <c:pt idx="45">
                  <c:v>0.16194969248659186</c:v>
                </c:pt>
                <c:pt idx="46">
                  <c:v>0.14194031896502174</c:v>
                </c:pt>
                <c:pt idx="47">
                  <c:v>0.22380719727283582</c:v>
                </c:pt>
                <c:pt idx="48">
                  <c:v>0.19867665329908166</c:v>
                </c:pt>
                <c:pt idx="49">
                  <c:v>0.2022127258819732</c:v>
                </c:pt>
              </c:numCache>
            </c:numRef>
          </c:val>
        </c:ser>
        <c:marker val="1"/>
        <c:axId val="91719552"/>
        <c:axId val="91718016"/>
      </c:lineChart>
      <c:catAx>
        <c:axId val="91714688"/>
        <c:scaling>
          <c:orientation val="minMax"/>
        </c:scaling>
        <c:axPos val="b"/>
        <c:tickLblPos val="nextTo"/>
        <c:crossAx val="91716224"/>
        <c:crosses val="autoZero"/>
        <c:auto val="1"/>
        <c:lblAlgn val="ctr"/>
        <c:lblOffset val="100"/>
      </c:catAx>
      <c:valAx>
        <c:axId val="91716224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91714688"/>
        <c:crosses val="autoZero"/>
        <c:crossBetween val="between"/>
      </c:valAx>
      <c:valAx>
        <c:axId val="91718016"/>
        <c:scaling>
          <c:orientation val="minMax"/>
        </c:scaling>
        <c:axPos val="r"/>
        <c:numFmt formatCode="General" sourceLinked="1"/>
        <c:tickLblPos val="nextTo"/>
        <c:crossAx val="91719552"/>
        <c:crosses val="max"/>
        <c:crossBetween val="between"/>
      </c:valAx>
      <c:catAx>
        <c:axId val="91719552"/>
        <c:scaling>
          <c:orientation val="minMax"/>
        </c:scaling>
        <c:delete val="1"/>
        <c:axPos val="b"/>
        <c:tickLblPos val="none"/>
        <c:crossAx val="917180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gld!$O$8:$O$57</c:f>
              <c:numCache>
                <c:formatCode>General</c:formatCode>
                <c:ptCount val="50"/>
                <c:pt idx="0">
                  <c:v>0.83333333333333337</c:v>
                </c:pt>
                <c:pt idx="1">
                  <c:v>0.8</c:v>
                </c:pt>
                <c:pt idx="2">
                  <c:v>0.83333333333333337</c:v>
                </c:pt>
                <c:pt idx="3">
                  <c:v>0.8666666666666667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0.76666666666666672</c:v>
                </c:pt>
                <c:pt idx="7">
                  <c:v>0.73333333333333328</c:v>
                </c:pt>
                <c:pt idx="8">
                  <c:v>0.7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0.73333333333333328</c:v>
                </c:pt>
                <c:pt idx="12">
                  <c:v>0.7</c:v>
                </c:pt>
                <c:pt idx="13">
                  <c:v>0.66666666666666663</c:v>
                </c:pt>
                <c:pt idx="14">
                  <c:v>0.7</c:v>
                </c:pt>
                <c:pt idx="15">
                  <c:v>0.73333333333333328</c:v>
                </c:pt>
                <c:pt idx="16">
                  <c:v>0.76666666666666672</c:v>
                </c:pt>
                <c:pt idx="17">
                  <c:v>0.8</c:v>
                </c:pt>
                <c:pt idx="18">
                  <c:v>0.76666666666666672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0.8</c:v>
                </c:pt>
                <c:pt idx="22">
                  <c:v>0.76666666666666672</c:v>
                </c:pt>
                <c:pt idx="23">
                  <c:v>0.73333333333333328</c:v>
                </c:pt>
                <c:pt idx="24">
                  <c:v>0.7</c:v>
                </c:pt>
                <c:pt idx="25">
                  <c:v>0.66666666666666663</c:v>
                </c:pt>
                <c:pt idx="26">
                  <c:v>0.7</c:v>
                </c:pt>
                <c:pt idx="27">
                  <c:v>0.73333333333333328</c:v>
                </c:pt>
                <c:pt idx="28">
                  <c:v>0.7</c:v>
                </c:pt>
                <c:pt idx="29">
                  <c:v>0.66666666666666663</c:v>
                </c:pt>
                <c:pt idx="30">
                  <c:v>0.7</c:v>
                </c:pt>
                <c:pt idx="31">
                  <c:v>0.73333333333333328</c:v>
                </c:pt>
                <c:pt idx="32">
                  <c:v>0.7</c:v>
                </c:pt>
                <c:pt idx="33">
                  <c:v>0.66666666666666663</c:v>
                </c:pt>
                <c:pt idx="34">
                  <c:v>0.6333333333333333</c:v>
                </c:pt>
                <c:pt idx="35">
                  <c:v>0.6</c:v>
                </c:pt>
                <c:pt idx="36">
                  <c:v>0.6333333333333333</c:v>
                </c:pt>
                <c:pt idx="37">
                  <c:v>0.66666666666666663</c:v>
                </c:pt>
                <c:pt idx="38">
                  <c:v>0.7</c:v>
                </c:pt>
                <c:pt idx="39">
                  <c:v>0.73333333333333328</c:v>
                </c:pt>
                <c:pt idx="40">
                  <c:v>0.7</c:v>
                </c:pt>
                <c:pt idx="41">
                  <c:v>0.73333333333333328</c:v>
                </c:pt>
                <c:pt idx="42">
                  <c:v>0.76666666666666672</c:v>
                </c:pt>
                <c:pt idx="43">
                  <c:v>0.8</c:v>
                </c:pt>
                <c:pt idx="44">
                  <c:v>0.83333333333333337</c:v>
                </c:pt>
                <c:pt idx="45">
                  <c:v>0.8666666666666667</c:v>
                </c:pt>
                <c:pt idx="46">
                  <c:v>0.83333333333333337</c:v>
                </c:pt>
                <c:pt idx="47">
                  <c:v>0.8</c:v>
                </c:pt>
                <c:pt idx="48">
                  <c:v>0.83333333333333337</c:v>
                </c:pt>
                <c:pt idx="49">
                  <c:v>0.8666666666666667</c:v>
                </c:pt>
              </c:numCache>
            </c:numRef>
          </c:xVal>
          <c:yVal>
            <c:numRef>
              <c:f>gld!$N$8:$N$57</c:f>
              <c:numCache>
                <c:formatCode>General</c:formatCode>
                <c:ptCount val="50"/>
                <c:pt idx="0">
                  <c:v>0.65306122448979587</c:v>
                </c:pt>
                <c:pt idx="1">
                  <c:v>0.6428571428571429</c:v>
                </c:pt>
                <c:pt idx="2">
                  <c:v>0.63265306122448983</c:v>
                </c:pt>
                <c:pt idx="3">
                  <c:v>0.62244897959183676</c:v>
                </c:pt>
                <c:pt idx="4">
                  <c:v>0.61224489795918369</c:v>
                </c:pt>
                <c:pt idx="5">
                  <c:v>0.60204081632653061</c:v>
                </c:pt>
                <c:pt idx="6">
                  <c:v>0.59183673469387754</c:v>
                </c:pt>
                <c:pt idx="7">
                  <c:v>0.58163265306122447</c:v>
                </c:pt>
                <c:pt idx="8">
                  <c:v>0.5714285714285714</c:v>
                </c:pt>
                <c:pt idx="9">
                  <c:v>0.56122448979591832</c:v>
                </c:pt>
                <c:pt idx="10">
                  <c:v>0.55102040816326525</c:v>
                </c:pt>
                <c:pt idx="11">
                  <c:v>0.54081632653061229</c:v>
                </c:pt>
                <c:pt idx="12">
                  <c:v>0.53061224489795922</c:v>
                </c:pt>
                <c:pt idx="13">
                  <c:v>0.52040816326530615</c:v>
                </c:pt>
                <c:pt idx="14">
                  <c:v>0.51020408163265307</c:v>
                </c:pt>
                <c:pt idx="15">
                  <c:v>0.5</c:v>
                </c:pt>
                <c:pt idx="16">
                  <c:v>0.48979591836734693</c:v>
                </c:pt>
                <c:pt idx="17">
                  <c:v>0.47959183673469385</c:v>
                </c:pt>
                <c:pt idx="18">
                  <c:v>0.46938775510204084</c:v>
                </c:pt>
                <c:pt idx="19">
                  <c:v>0.47959183673469385</c:v>
                </c:pt>
                <c:pt idx="20">
                  <c:v>0.48979591836734693</c:v>
                </c:pt>
                <c:pt idx="21">
                  <c:v>0.5</c:v>
                </c:pt>
                <c:pt idx="22">
                  <c:v>0.51020408163265307</c:v>
                </c:pt>
                <c:pt idx="23">
                  <c:v>0.52040816326530615</c:v>
                </c:pt>
                <c:pt idx="24">
                  <c:v>0.53061224489795922</c:v>
                </c:pt>
                <c:pt idx="25">
                  <c:v>0.54081632653061229</c:v>
                </c:pt>
                <c:pt idx="26">
                  <c:v>0.53061224489795922</c:v>
                </c:pt>
                <c:pt idx="27">
                  <c:v>0.52040816326530615</c:v>
                </c:pt>
                <c:pt idx="28">
                  <c:v>0.51020408163265307</c:v>
                </c:pt>
                <c:pt idx="29">
                  <c:v>0.5</c:v>
                </c:pt>
                <c:pt idx="30">
                  <c:v>0.48979591836734693</c:v>
                </c:pt>
                <c:pt idx="31">
                  <c:v>0.47959183673469385</c:v>
                </c:pt>
                <c:pt idx="32">
                  <c:v>0.46938775510204084</c:v>
                </c:pt>
                <c:pt idx="33">
                  <c:v>0.45918367346938777</c:v>
                </c:pt>
                <c:pt idx="34">
                  <c:v>0.44897959183673469</c:v>
                </c:pt>
                <c:pt idx="35">
                  <c:v>0.43877551020408162</c:v>
                </c:pt>
                <c:pt idx="36">
                  <c:v>0.42857142857142855</c:v>
                </c:pt>
                <c:pt idx="37">
                  <c:v>0.41836734693877553</c:v>
                </c:pt>
                <c:pt idx="38">
                  <c:v>0.40816326530612246</c:v>
                </c:pt>
                <c:pt idx="39">
                  <c:v>0.39795918367346939</c:v>
                </c:pt>
                <c:pt idx="40">
                  <c:v>0.38775510204081631</c:v>
                </c:pt>
                <c:pt idx="41">
                  <c:v>0.37755102040816324</c:v>
                </c:pt>
                <c:pt idx="42">
                  <c:v>0.36734693877551022</c:v>
                </c:pt>
                <c:pt idx="43">
                  <c:v>0.35714285714285715</c:v>
                </c:pt>
                <c:pt idx="44">
                  <c:v>0.34693877551020408</c:v>
                </c:pt>
                <c:pt idx="45">
                  <c:v>0.33673469387755101</c:v>
                </c:pt>
                <c:pt idx="46">
                  <c:v>0.32653061224489793</c:v>
                </c:pt>
                <c:pt idx="47">
                  <c:v>0.31632653061224492</c:v>
                </c:pt>
                <c:pt idx="48">
                  <c:v>0.30612244897959184</c:v>
                </c:pt>
                <c:pt idx="49">
                  <c:v>0.29591836734693877</c:v>
                </c:pt>
              </c:numCache>
            </c:numRef>
          </c:yVal>
        </c:ser>
        <c:axId val="91780608"/>
        <c:axId val="91782144"/>
      </c:scatterChart>
      <c:valAx>
        <c:axId val="91780608"/>
        <c:scaling>
          <c:orientation val="minMax"/>
        </c:scaling>
        <c:axPos val="b"/>
        <c:numFmt formatCode="General" sourceLinked="1"/>
        <c:tickLblPos val="nextTo"/>
        <c:crossAx val="91782144"/>
        <c:crosses val="autoZero"/>
        <c:crossBetween val="midCat"/>
      </c:valAx>
      <c:valAx>
        <c:axId val="91782144"/>
        <c:scaling>
          <c:orientation val="minMax"/>
        </c:scaling>
        <c:axPos val="l"/>
        <c:majorGridlines/>
        <c:numFmt formatCode="General" sourceLinked="1"/>
        <c:tickLblPos val="nextTo"/>
        <c:crossAx val="91780608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gld!$T$9:$T$57</c:f>
              <c:numCache>
                <c:formatCode>0.00%</c:formatCode>
                <c:ptCount val="49"/>
                <c:pt idx="0">
                  <c:v>1.747867097834382E-3</c:v>
                </c:pt>
                <c:pt idx="1">
                  <c:v>9.9312334582867348E-4</c:v>
                </c:pt>
                <c:pt idx="2">
                  <c:v>0</c:v>
                </c:pt>
                <c:pt idx="3">
                  <c:v>0</c:v>
                </c:pt>
                <c:pt idx="4">
                  <c:v>9.9312334582867348E-4</c:v>
                </c:pt>
                <c:pt idx="5">
                  <c:v>9.9312334582867348E-4</c:v>
                </c:pt>
                <c:pt idx="6">
                  <c:v>9.9312334582867348E-4</c:v>
                </c:pt>
                <c:pt idx="7">
                  <c:v>9.9312334582867348E-4</c:v>
                </c:pt>
                <c:pt idx="8">
                  <c:v>9.9312334582867348E-4</c:v>
                </c:pt>
                <c:pt idx="9">
                  <c:v>9.9312334582867348E-4</c:v>
                </c:pt>
                <c:pt idx="10">
                  <c:v>0</c:v>
                </c:pt>
                <c:pt idx="11">
                  <c:v>0</c:v>
                </c:pt>
                <c:pt idx="12">
                  <c:v>9.9312334582867348E-4</c:v>
                </c:pt>
                <c:pt idx="13">
                  <c:v>9.9312334582867348E-4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9.9312334582867348E-4</c:v>
                </c:pt>
                <c:pt idx="19">
                  <c:v>1.747867097834382E-3</c:v>
                </c:pt>
                <c:pt idx="20">
                  <c:v>1.747867097834382E-3</c:v>
                </c:pt>
                <c:pt idx="21">
                  <c:v>8.86568110048856E-4</c:v>
                </c:pt>
                <c:pt idx="22">
                  <c:v>8.86568110048856E-4</c:v>
                </c:pt>
                <c:pt idx="23">
                  <c:v>8.86568110048856E-4</c:v>
                </c:pt>
                <c:pt idx="24">
                  <c:v>8.86568110048856E-4</c:v>
                </c:pt>
                <c:pt idx="25">
                  <c:v>8.86568110048856E-4</c:v>
                </c:pt>
                <c:pt idx="26">
                  <c:v>0</c:v>
                </c:pt>
                <c:pt idx="27">
                  <c:v>0</c:v>
                </c:pt>
                <c:pt idx="28">
                  <c:v>9.9312334582867348E-4</c:v>
                </c:pt>
                <c:pt idx="29">
                  <c:v>9.9312334582867348E-4</c:v>
                </c:pt>
                <c:pt idx="30">
                  <c:v>0</c:v>
                </c:pt>
                <c:pt idx="31">
                  <c:v>0</c:v>
                </c:pt>
                <c:pt idx="32">
                  <c:v>9.9312334582867348E-4</c:v>
                </c:pt>
                <c:pt idx="33">
                  <c:v>9.9312334582867348E-4</c:v>
                </c:pt>
                <c:pt idx="34">
                  <c:v>9.9312334582867348E-4</c:v>
                </c:pt>
                <c:pt idx="35">
                  <c:v>9.9312334582867348E-4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9.9312334582867348E-4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9.9312334582867348E-4</c:v>
                </c:pt>
                <c:pt idx="47">
                  <c:v>9.9312334582867348E-4</c:v>
                </c:pt>
                <c:pt idx="48">
                  <c:v>0</c:v>
                </c:pt>
              </c:numCache>
            </c:numRef>
          </c:xVal>
          <c:yVal>
            <c:numRef>
              <c:f>gld!$V$9:$V$57</c:f>
              <c:numCache>
                <c:formatCode>0.00%</c:formatCode>
                <c:ptCount val="49"/>
                <c:pt idx="0">
                  <c:v>-2.3761453641869872E-2</c:v>
                </c:pt>
                <c:pt idx="1">
                  <c:v>9.4654788418708068E-3</c:v>
                </c:pt>
                <c:pt idx="2">
                  <c:v>0</c:v>
                </c:pt>
                <c:pt idx="3">
                  <c:v>0</c:v>
                </c:pt>
                <c:pt idx="4">
                  <c:v>7.5537021008734596E-3</c:v>
                </c:pt>
                <c:pt idx="5">
                  <c:v>-1.6649488622850074E-3</c:v>
                </c:pt>
                <c:pt idx="6">
                  <c:v>4.7490897577964894E-3</c:v>
                </c:pt>
                <c:pt idx="7">
                  <c:v>9.5435024654040351E-4</c:v>
                </c:pt>
                <c:pt idx="8">
                  <c:v>1.0109855118611767E-2</c:v>
                </c:pt>
                <c:pt idx="9">
                  <c:v>-1.1580217129071266E-2</c:v>
                </c:pt>
                <c:pt idx="10">
                  <c:v>0</c:v>
                </c:pt>
                <c:pt idx="11">
                  <c:v>0</c:v>
                </c:pt>
                <c:pt idx="12">
                  <c:v>2.9552715654952437E-3</c:v>
                </c:pt>
                <c:pt idx="13">
                  <c:v>1.1535688536409499E-2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-4.058247791835801E-3</c:v>
                </c:pt>
                <c:pt idx="19">
                  <c:v>7.9251862418694758E-5</c:v>
                </c:pt>
                <c:pt idx="20">
                  <c:v>-1.8226483873524366E-3</c:v>
                </c:pt>
                <c:pt idx="21">
                  <c:v>-2.3817084788822752E-4</c:v>
                </c:pt>
                <c:pt idx="22">
                  <c:v>-1.6667989522978646E-3</c:v>
                </c:pt>
                <c:pt idx="23">
                  <c:v>-8.7163232963549469E-4</c:v>
                </c:pt>
                <c:pt idx="24">
                  <c:v>6.5711345103317102E-3</c:v>
                </c:pt>
                <c:pt idx="25">
                  <c:v>4.1440867070450284E-3</c:v>
                </c:pt>
                <c:pt idx="26">
                  <c:v>0</c:v>
                </c:pt>
                <c:pt idx="27">
                  <c:v>0</c:v>
                </c:pt>
                <c:pt idx="28">
                  <c:v>1.0787312832072158E-2</c:v>
                </c:pt>
                <c:pt idx="29">
                  <c:v>-2.5227864583333521E-3</c:v>
                </c:pt>
                <c:pt idx="30">
                  <c:v>0</c:v>
                </c:pt>
                <c:pt idx="31">
                  <c:v>0</c:v>
                </c:pt>
                <c:pt idx="32">
                  <c:v>2.4321037697609354E-4</c:v>
                </c:pt>
                <c:pt idx="33">
                  <c:v>-5.5141096334739449E-3</c:v>
                </c:pt>
                <c:pt idx="34">
                  <c:v>1.1290322580645208E-3</c:v>
                </c:pt>
                <c:pt idx="35">
                  <c:v>1.7842725658000918E-2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-1.1596123581545644E-3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1.0855844483716166E-2</c:v>
                </c:pt>
                <c:pt idx="47">
                  <c:v>-2.0418580908626413E-3</c:v>
                </c:pt>
                <c:pt idx="48">
                  <c:v>0</c:v>
                </c:pt>
              </c:numCache>
            </c:numRef>
          </c:yVal>
        </c:ser>
        <c:axId val="91817856"/>
        <c:axId val="91819392"/>
      </c:scatterChart>
      <c:valAx>
        <c:axId val="91817856"/>
        <c:scaling>
          <c:orientation val="minMax"/>
        </c:scaling>
        <c:axPos val="b"/>
        <c:numFmt formatCode="0.00%" sourceLinked="1"/>
        <c:tickLblPos val="nextTo"/>
        <c:crossAx val="91819392"/>
        <c:crosses val="autoZero"/>
        <c:crossBetween val="midCat"/>
      </c:valAx>
      <c:valAx>
        <c:axId val="91819392"/>
        <c:scaling>
          <c:orientation val="minMax"/>
        </c:scaling>
        <c:axPos val="l"/>
        <c:majorGridlines/>
        <c:numFmt formatCode="0.00%" sourceLinked="1"/>
        <c:tickLblPos val="nextTo"/>
        <c:crossAx val="918178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gld!$U$9:$U$57</c:f>
              <c:numCache>
                <c:formatCode>0.00%</c:formatCode>
                <c:ptCount val="49"/>
                <c:pt idx="0">
                  <c:v>1.747867097834382E-3</c:v>
                </c:pt>
                <c:pt idx="1">
                  <c:v>2.7409904436630555E-3</c:v>
                </c:pt>
                <c:pt idx="2">
                  <c:v>2.7409904436630555E-3</c:v>
                </c:pt>
                <c:pt idx="3">
                  <c:v>2.7409904436630555E-3</c:v>
                </c:pt>
                <c:pt idx="4">
                  <c:v>3.7341137894917288E-3</c:v>
                </c:pt>
                <c:pt idx="5">
                  <c:v>4.727237135320402E-3</c:v>
                </c:pt>
                <c:pt idx="6">
                  <c:v>5.7203604811490753E-3</c:v>
                </c:pt>
                <c:pt idx="7">
                  <c:v>6.7134838269777486E-3</c:v>
                </c:pt>
                <c:pt idx="8">
                  <c:v>7.7066071728064218E-3</c:v>
                </c:pt>
                <c:pt idx="9">
                  <c:v>8.6997305186350959E-3</c:v>
                </c:pt>
                <c:pt idx="10">
                  <c:v>8.6997305186350959E-3</c:v>
                </c:pt>
                <c:pt idx="11">
                  <c:v>8.6997305186350959E-3</c:v>
                </c:pt>
                <c:pt idx="12">
                  <c:v>9.6928538644637692E-3</c:v>
                </c:pt>
                <c:pt idx="13">
                  <c:v>1.0685977210292442E-2</c:v>
                </c:pt>
                <c:pt idx="14">
                  <c:v>1.0685977210292442E-2</c:v>
                </c:pt>
                <c:pt idx="15">
                  <c:v>1.0685977210292442E-2</c:v>
                </c:pt>
                <c:pt idx="16">
                  <c:v>1.0685977210292442E-2</c:v>
                </c:pt>
                <c:pt idx="17">
                  <c:v>1.0685977210292442E-2</c:v>
                </c:pt>
                <c:pt idx="18">
                  <c:v>1.1679100556121116E-2</c:v>
                </c:pt>
                <c:pt idx="19">
                  <c:v>1.3426967653955497E-2</c:v>
                </c:pt>
                <c:pt idx="20">
                  <c:v>1.5174834751789879E-2</c:v>
                </c:pt>
                <c:pt idx="21">
                  <c:v>1.6061402861838735E-2</c:v>
                </c:pt>
                <c:pt idx="22">
                  <c:v>1.6947970971887591E-2</c:v>
                </c:pt>
                <c:pt idx="23">
                  <c:v>1.7834539081936447E-2</c:v>
                </c:pt>
                <c:pt idx="24">
                  <c:v>1.8721107191985303E-2</c:v>
                </c:pt>
                <c:pt idx="25">
                  <c:v>1.960767530203416E-2</c:v>
                </c:pt>
                <c:pt idx="26">
                  <c:v>1.960767530203416E-2</c:v>
                </c:pt>
                <c:pt idx="27">
                  <c:v>1.960767530203416E-2</c:v>
                </c:pt>
                <c:pt idx="28">
                  <c:v>2.0600798647862833E-2</c:v>
                </c:pt>
                <c:pt idx="29">
                  <c:v>2.1593921993691506E-2</c:v>
                </c:pt>
                <c:pt idx="30">
                  <c:v>2.1593921993691506E-2</c:v>
                </c:pt>
                <c:pt idx="31">
                  <c:v>2.1593921993691506E-2</c:v>
                </c:pt>
                <c:pt idx="32">
                  <c:v>2.2587045339520179E-2</c:v>
                </c:pt>
                <c:pt idx="33">
                  <c:v>2.3580168685348853E-2</c:v>
                </c:pt>
                <c:pt idx="34">
                  <c:v>2.4573292031177526E-2</c:v>
                </c:pt>
                <c:pt idx="35">
                  <c:v>2.5566415377006199E-2</c:v>
                </c:pt>
                <c:pt idx="36">
                  <c:v>2.5566415377006199E-2</c:v>
                </c:pt>
                <c:pt idx="37">
                  <c:v>2.5566415377006199E-2</c:v>
                </c:pt>
                <c:pt idx="38">
                  <c:v>2.5566415377006199E-2</c:v>
                </c:pt>
                <c:pt idx="39">
                  <c:v>2.5566415377006199E-2</c:v>
                </c:pt>
                <c:pt idx="40">
                  <c:v>2.6559538722834872E-2</c:v>
                </c:pt>
                <c:pt idx="41">
                  <c:v>2.6559538722834872E-2</c:v>
                </c:pt>
                <c:pt idx="42">
                  <c:v>2.6559538722834872E-2</c:v>
                </c:pt>
                <c:pt idx="43">
                  <c:v>2.6559538722834872E-2</c:v>
                </c:pt>
                <c:pt idx="44">
                  <c:v>2.6559538722834872E-2</c:v>
                </c:pt>
                <c:pt idx="45">
                  <c:v>2.6559538722834872E-2</c:v>
                </c:pt>
                <c:pt idx="46">
                  <c:v>2.7552662068663546E-2</c:v>
                </c:pt>
                <c:pt idx="47">
                  <c:v>2.8545785414492219E-2</c:v>
                </c:pt>
                <c:pt idx="48">
                  <c:v>2.8545785414492219E-2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gld!$W$9:$W$57</c:f>
              <c:numCache>
                <c:formatCode>0.00%</c:formatCode>
                <c:ptCount val="49"/>
                <c:pt idx="0">
                  <c:v>-2.3761453641869872E-2</c:v>
                </c:pt>
                <c:pt idx="1">
                  <c:v>-1.4295974799999065E-2</c:v>
                </c:pt>
                <c:pt idx="2">
                  <c:v>-1.4295974799999065E-2</c:v>
                </c:pt>
                <c:pt idx="3">
                  <c:v>-1.4295974799999065E-2</c:v>
                </c:pt>
                <c:pt idx="4">
                  <c:v>-6.7422726991256052E-3</c:v>
                </c:pt>
                <c:pt idx="5">
                  <c:v>-8.4072215614106119E-3</c:v>
                </c:pt>
                <c:pt idx="6">
                  <c:v>-3.6581318036141225E-3</c:v>
                </c:pt>
                <c:pt idx="7">
                  <c:v>-2.7037815570737189E-3</c:v>
                </c:pt>
                <c:pt idx="8">
                  <c:v>7.4060735615380478E-3</c:v>
                </c:pt>
                <c:pt idx="9">
                  <c:v>-4.1741435675332183E-3</c:v>
                </c:pt>
                <c:pt idx="10">
                  <c:v>-4.1741435675332183E-3</c:v>
                </c:pt>
                <c:pt idx="11">
                  <c:v>-4.1741435675332183E-3</c:v>
                </c:pt>
                <c:pt idx="12">
                  <c:v>-1.2188720020379746E-3</c:v>
                </c:pt>
                <c:pt idx="13">
                  <c:v>1.0316816534371524E-2</c:v>
                </c:pt>
                <c:pt idx="14">
                  <c:v>1.0316816534371524E-2</c:v>
                </c:pt>
                <c:pt idx="15">
                  <c:v>1.0316816534371524E-2</c:v>
                </c:pt>
                <c:pt idx="16">
                  <c:v>1.0316816534371524E-2</c:v>
                </c:pt>
                <c:pt idx="17">
                  <c:v>1.0316816534371524E-2</c:v>
                </c:pt>
                <c:pt idx="18">
                  <c:v>6.258568742535723E-3</c:v>
                </c:pt>
                <c:pt idx="19">
                  <c:v>6.3378206049544174E-3</c:v>
                </c:pt>
                <c:pt idx="20">
                  <c:v>4.5151722176019812E-3</c:v>
                </c:pt>
                <c:pt idx="21">
                  <c:v>4.2770013697137534E-3</c:v>
                </c:pt>
                <c:pt idx="22">
                  <c:v>2.610202417415889E-3</c:v>
                </c:pt>
                <c:pt idx="23">
                  <c:v>1.7385700877803943E-3</c:v>
                </c:pt>
                <c:pt idx="24">
                  <c:v>8.3097045981121043E-3</c:v>
                </c:pt>
                <c:pt idx="25">
                  <c:v>1.2453791305157133E-2</c:v>
                </c:pt>
                <c:pt idx="26">
                  <c:v>1.2453791305157133E-2</c:v>
                </c:pt>
                <c:pt idx="27">
                  <c:v>1.2453791305157133E-2</c:v>
                </c:pt>
                <c:pt idx="28">
                  <c:v>2.3241104137229289E-2</c:v>
                </c:pt>
                <c:pt idx="29">
                  <c:v>2.0718317678895936E-2</c:v>
                </c:pt>
                <c:pt idx="30">
                  <c:v>2.0718317678895936E-2</c:v>
                </c:pt>
                <c:pt idx="31">
                  <c:v>2.0718317678895936E-2</c:v>
                </c:pt>
                <c:pt idx="32">
                  <c:v>2.0961528055872029E-2</c:v>
                </c:pt>
                <c:pt idx="33">
                  <c:v>1.5447418422398084E-2</c:v>
                </c:pt>
                <c:pt idx="34">
                  <c:v>1.6576450680462606E-2</c:v>
                </c:pt>
                <c:pt idx="35">
                  <c:v>3.4419176338463524E-2</c:v>
                </c:pt>
                <c:pt idx="36">
                  <c:v>3.4419176338463524E-2</c:v>
                </c:pt>
                <c:pt idx="37">
                  <c:v>3.4419176338463524E-2</c:v>
                </c:pt>
                <c:pt idx="38">
                  <c:v>3.4419176338463524E-2</c:v>
                </c:pt>
                <c:pt idx="39">
                  <c:v>3.4419176338463524E-2</c:v>
                </c:pt>
                <c:pt idx="40">
                  <c:v>3.3259563980308958E-2</c:v>
                </c:pt>
                <c:pt idx="41">
                  <c:v>3.3259563980308958E-2</c:v>
                </c:pt>
                <c:pt idx="42">
                  <c:v>3.3259563980308958E-2</c:v>
                </c:pt>
                <c:pt idx="43">
                  <c:v>3.3259563980308958E-2</c:v>
                </c:pt>
                <c:pt idx="44">
                  <c:v>3.3259563980308958E-2</c:v>
                </c:pt>
                <c:pt idx="45">
                  <c:v>3.3259563980308958E-2</c:v>
                </c:pt>
                <c:pt idx="46">
                  <c:v>4.4115408464025126E-2</c:v>
                </c:pt>
                <c:pt idx="47">
                  <c:v>4.2073550373162481E-2</c:v>
                </c:pt>
                <c:pt idx="48">
                  <c:v>4.2073550373162481E-2</c:v>
                </c:pt>
              </c:numCache>
            </c:numRef>
          </c:val>
        </c:ser>
        <c:marker val="1"/>
        <c:axId val="91843968"/>
        <c:axId val="91849856"/>
      </c:lineChart>
      <c:catAx>
        <c:axId val="91843968"/>
        <c:scaling>
          <c:orientation val="minMax"/>
        </c:scaling>
        <c:axPos val="b"/>
        <c:tickLblPos val="nextTo"/>
        <c:crossAx val="91849856"/>
        <c:crosses val="autoZero"/>
        <c:auto val="1"/>
        <c:lblAlgn val="ctr"/>
        <c:lblOffset val="100"/>
      </c:catAx>
      <c:valAx>
        <c:axId val="91849856"/>
        <c:scaling>
          <c:orientation val="minMax"/>
        </c:scaling>
        <c:axPos val="l"/>
        <c:majorGridlines/>
        <c:numFmt formatCode="0.00%" sourceLinked="1"/>
        <c:tickLblPos val="nextTo"/>
        <c:crossAx val="9184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gld!$B$8:$B$57</c:f>
              <c:numCache>
                <c:formatCode>General</c:formatCode>
                <c:ptCount val="50"/>
                <c:pt idx="0">
                  <c:v>128.78</c:v>
                </c:pt>
                <c:pt idx="1">
                  <c:v>125.72</c:v>
                </c:pt>
                <c:pt idx="2">
                  <c:v>124.53</c:v>
                </c:pt>
                <c:pt idx="3">
                  <c:v>124.97</c:v>
                </c:pt>
                <c:pt idx="4">
                  <c:v>127.09</c:v>
                </c:pt>
                <c:pt idx="5">
                  <c:v>126.13</c:v>
                </c:pt>
                <c:pt idx="6">
                  <c:v>126.34</c:v>
                </c:pt>
                <c:pt idx="7">
                  <c:v>125.74</c:v>
                </c:pt>
                <c:pt idx="8">
                  <c:v>125.62</c:v>
                </c:pt>
                <c:pt idx="9">
                  <c:v>124.35</c:v>
                </c:pt>
                <c:pt idx="10">
                  <c:v>125.79</c:v>
                </c:pt>
                <c:pt idx="11">
                  <c:v>125.58</c:v>
                </c:pt>
                <c:pt idx="12">
                  <c:v>125.2</c:v>
                </c:pt>
                <c:pt idx="13">
                  <c:v>124.83</c:v>
                </c:pt>
                <c:pt idx="14">
                  <c:v>123.39</c:v>
                </c:pt>
                <c:pt idx="15">
                  <c:v>124.38</c:v>
                </c:pt>
                <c:pt idx="16">
                  <c:v>123.99</c:v>
                </c:pt>
                <c:pt idx="17">
                  <c:v>123.87</c:v>
                </c:pt>
                <c:pt idx="18">
                  <c:v>125.67</c:v>
                </c:pt>
                <c:pt idx="19">
                  <c:v>126.18</c:v>
                </c:pt>
                <c:pt idx="20">
                  <c:v>126.19</c:v>
                </c:pt>
                <c:pt idx="21">
                  <c:v>125.96</c:v>
                </c:pt>
                <c:pt idx="22">
                  <c:v>125.99</c:v>
                </c:pt>
                <c:pt idx="23">
                  <c:v>126.2</c:v>
                </c:pt>
                <c:pt idx="24">
                  <c:v>126.31</c:v>
                </c:pt>
                <c:pt idx="25">
                  <c:v>125.48</c:v>
                </c:pt>
                <c:pt idx="26">
                  <c:v>124.96</c:v>
                </c:pt>
                <c:pt idx="27">
                  <c:v>124.68</c:v>
                </c:pt>
                <c:pt idx="28">
                  <c:v>124.22</c:v>
                </c:pt>
                <c:pt idx="29">
                  <c:v>122.88</c:v>
                </c:pt>
                <c:pt idx="30">
                  <c:v>123.19</c:v>
                </c:pt>
                <c:pt idx="31">
                  <c:v>122.74</c:v>
                </c:pt>
                <c:pt idx="32">
                  <c:v>123.35</c:v>
                </c:pt>
                <c:pt idx="33">
                  <c:v>123.32</c:v>
                </c:pt>
                <c:pt idx="34">
                  <c:v>124</c:v>
                </c:pt>
                <c:pt idx="35">
                  <c:v>123.86</c:v>
                </c:pt>
                <c:pt idx="36">
                  <c:v>121.65</c:v>
                </c:pt>
                <c:pt idx="37">
                  <c:v>122.15</c:v>
                </c:pt>
                <c:pt idx="38">
                  <c:v>121.48</c:v>
                </c:pt>
                <c:pt idx="39">
                  <c:v>122.06</c:v>
                </c:pt>
                <c:pt idx="40">
                  <c:v>120.73</c:v>
                </c:pt>
                <c:pt idx="41">
                  <c:v>120.87</c:v>
                </c:pt>
                <c:pt idx="42">
                  <c:v>120.26</c:v>
                </c:pt>
                <c:pt idx="43">
                  <c:v>119.47</c:v>
                </c:pt>
                <c:pt idx="44">
                  <c:v>118.38</c:v>
                </c:pt>
                <c:pt idx="45">
                  <c:v>118.64</c:v>
                </c:pt>
                <c:pt idx="46">
                  <c:v>118.83</c:v>
                </c:pt>
                <c:pt idx="47">
                  <c:v>117.54</c:v>
                </c:pt>
                <c:pt idx="48">
                  <c:v>117.78</c:v>
                </c:pt>
                <c:pt idx="49">
                  <c:v>117.09</c:v>
                </c:pt>
              </c:numCache>
            </c:numRef>
          </c:val>
        </c:ser>
        <c:marker val="1"/>
        <c:axId val="91879680"/>
        <c:axId val="9188966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gld!$K$8:$K$57</c:f>
              <c:numCache>
                <c:formatCode>General</c:formatCode>
                <c:ptCount val="50"/>
                <c:pt idx="0">
                  <c:v>119.85000000000007</c:v>
                </c:pt>
                <c:pt idx="1">
                  <c:v>116.79000000000006</c:v>
                </c:pt>
                <c:pt idx="2">
                  <c:v>117.98000000000006</c:v>
                </c:pt>
                <c:pt idx="3">
                  <c:v>117.98000000000006</c:v>
                </c:pt>
                <c:pt idx="4">
                  <c:v>117.98000000000006</c:v>
                </c:pt>
                <c:pt idx="5">
                  <c:v>118.94000000000007</c:v>
                </c:pt>
                <c:pt idx="6">
                  <c:v>118.73000000000006</c:v>
                </c:pt>
                <c:pt idx="7">
                  <c:v>119.33000000000007</c:v>
                </c:pt>
                <c:pt idx="8">
                  <c:v>119.45000000000006</c:v>
                </c:pt>
                <c:pt idx="9">
                  <c:v>120.72000000000007</c:v>
                </c:pt>
                <c:pt idx="10">
                  <c:v>119.28000000000006</c:v>
                </c:pt>
                <c:pt idx="11">
                  <c:v>119.28000000000006</c:v>
                </c:pt>
                <c:pt idx="12">
                  <c:v>119.28000000000006</c:v>
                </c:pt>
                <c:pt idx="13">
                  <c:v>119.65000000000006</c:v>
                </c:pt>
                <c:pt idx="14">
                  <c:v>121.09000000000006</c:v>
                </c:pt>
                <c:pt idx="15">
                  <c:v>121.09000000000006</c:v>
                </c:pt>
                <c:pt idx="16">
                  <c:v>121.09000000000006</c:v>
                </c:pt>
                <c:pt idx="17">
                  <c:v>121.09000000000006</c:v>
                </c:pt>
                <c:pt idx="18">
                  <c:v>121.09000000000006</c:v>
                </c:pt>
                <c:pt idx="19">
                  <c:v>120.58000000000006</c:v>
                </c:pt>
                <c:pt idx="20">
                  <c:v>120.59000000000005</c:v>
                </c:pt>
                <c:pt idx="21">
                  <c:v>120.36000000000004</c:v>
                </c:pt>
                <c:pt idx="22">
                  <c:v>120.33000000000004</c:v>
                </c:pt>
                <c:pt idx="23">
                  <c:v>120.12000000000003</c:v>
                </c:pt>
                <c:pt idx="24">
                  <c:v>120.01000000000003</c:v>
                </c:pt>
                <c:pt idx="25">
                  <c:v>120.84000000000003</c:v>
                </c:pt>
                <c:pt idx="26">
                  <c:v>121.36000000000004</c:v>
                </c:pt>
                <c:pt idx="27">
                  <c:v>121.36000000000004</c:v>
                </c:pt>
                <c:pt idx="28">
                  <c:v>121.36000000000004</c:v>
                </c:pt>
                <c:pt idx="29">
                  <c:v>122.70000000000005</c:v>
                </c:pt>
                <c:pt idx="30">
                  <c:v>122.39000000000004</c:v>
                </c:pt>
                <c:pt idx="31">
                  <c:v>122.39000000000004</c:v>
                </c:pt>
                <c:pt idx="32">
                  <c:v>122.39000000000004</c:v>
                </c:pt>
                <c:pt idx="33">
                  <c:v>122.42000000000004</c:v>
                </c:pt>
                <c:pt idx="34">
                  <c:v>121.74000000000004</c:v>
                </c:pt>
                <c:pt idx="35">
                  <c:v>121.88000000000004</c:v>
                </c:pt>
                <c:pt idx="36">
                  <c:v>124.09000000000003</c:v>
                </c:pt>
                <c:pt idx="37">
                  <c:v>124.09000000000003</c:v>
                </c:pt>
                <c:pt idx="38">
                  <c:v>124.09000000000003</c:v>
                </c:pt>
                <c:pt idx="39">
                  <c:v>124.09000000000003</c:v>
                </c:pt>
                <c:pt idx="40">
                  <c:v>124.09000000000003</c:v>
                </c:pt>
                <c:pt idx="41">
                  <c:v>123.95000000000003</c:v>
                </c:pt>
                <c:pt idx="42">
                  <c:v>123.95000000000003</c:v>
                </c:pt>
                <c:pt idx="43">
                  <c:v>123.95000000000003</c:v>
                </c:pt>
                <c:pt idx="44">
                  <c:v>123.95000000000003</c:v>
                </c:pt>
                <c:pt idx="45">
                  <c:v>123.95000000000003</c:v>
                </c:pt>
                <c:pt idx="46">
                  <c:v>123.95000000000003</c:v>
                </c:pt>
                <c:pt idx="47">
                  <c:v>125.24000000000002</c:v>
                </c:pt>
                <c:pt idx="48">
                  <c:v>125.00000000000003</c:v>
                </c:pt>
                <c:pt idx="49">
                  <c:v>125.00000000000003</c:v>
                </c:pt>
              </c:numCache>
            </c:numRef>
          </c:val>
        </c:ser>
        <c:marker val="1"/>
        <c:axId val="91892736"/>
        <c:axId val="91891200"/>
      </c:lineChart>
      <c:catAx>
        <c:axId val="91879680"/>
        <c:scaling>
          <c:orientation val="minMax"/>
        </c:scaling>
        <c:axPos val="b"/>
        <c:tickLblPos val="nextTo"/>
        <c:crossAx val="91889664"/>
        <c:crosses val="autoZero"/>
        <c:auto val="1"/>
        <c:lblAlgn val="ctr"/>
        <c:lblOffset val="100"/>
      </c:catAx>
      <c:valAx>
        <c:axId val="91889664"/>
        <c:scaling>
          <c:orientation val="minMax"/>
        </c:scaling>
        <c:axPos val="l"/>
        <c:majorGridlines/>
        <c:numFmt formatCode="General" sourceLinked="1"/>
        <c:tickLblPos val="nextTo"/>
        <c:crossAx val="91879680"/>
        <c:crosses val="autoZero"/>
        <c:crossBetween val="between"/>
      </c:valAx>
      <c:valAx>
        <c:axId val="91891200"/>
        <c:scaling>
          <c:orientation val="minMax"/>
        </c:scaling>
        <c:axPos val="r"/>
        <c:numFmt formatCode="General" sourceLinked="1"/>
        <c:tickLblPos val="nextTo"/>
        <c:crossAx val="91892736"/>
        <c:crosses val="max"/>
        <c:crossBetween val="between"/>
      </c:valAx>
      <c:catAx>
        <c:axId val="91892736"/>
        <c:scaling>
          <c:orientation val="minMax"/>
        </c:scaling>
        <c:delete val="1"/>
        <c:axPos val="b"/>
        <c:tickLblPos val="none"/>
        <c:crossAx val="918912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gld!$F$8:$F$57</c:f>
              <c:numCache>
                <c:formatCode>General</c:formatCode>
                <c:ptCount val="50"/>
                <c:pt idx="0">
                  <c:v>0.18305384358129093</c:v>
                </c:pt>
                <c:pt idx="1">
                  <c:v>0.18279107543834508</c:v>
                </c:pt>
                <c:pt idx="2">
                  <c:v>0.17992212507763605</c:v>
                </c:pt>
                <c:pt idx="3">
                  <c:v>0.17562467153982139</c:v>
                </c:pt>
                <c:pt idx="4">
                  <c:v>0.17193158473078221</c:v>
                </c:pt>
                <c:pt idx="5">
                  <c:v>0.16777507046963841</c:v>
                </c:pt>
                <c:pt idx="6">
                  <c:v>0.16362811141369271</c:v>
                </c:pt>
                <c:pt idx="7">
                  <c:v>0.16001146624623769</c:v>
                </c:pt>
                <c:pt idx="8">
                  <c:v>0.15814820123262152</c:v>
                </c:pt>
                <c:pt idx="9">
                  <c:v>0.15780899144809141</c:v>
                </c:pt>
                <c:pt idx="10">
                  <c:v>0.15777315942859882</c:v>
                </c:pt>
                <c:pt idx="11">
                  <c:v>0.15640198748268128</c:v>
                </c:pt>
                <c:pt idx="12">
                  <c:v>0.15360708996225705</c:v>
                </c:pt>
                <c:pt idx="13">
                  <c:v>0.15151211122258865</c:v>
                </c:pt>
                <c:pt idx="14">
                  <c:v>0.14813434618508442</c:v>
                </c:pt>
                <c:pt idx="15">
                  <c:v>0.14532511585686311</c:v>
                </c:pt>
                <c:pt idx="16">
                  <c:v>0.14246333190005264</c:v>
                </c:pt>
                <c:pt idx="17">
                  <c:v>0.13970904400172005</c:v>
                </c:pt>
                <c:pt idx="18">
                  <c:v>0.13768334049973727</c:v>
                </c:pt>
                <c:pt idx="19">
                  <c:v>0.13827815202331478</c:v>
                </c:pt>
                <c:pt idx="20">
                  <c:v>0.14115904639052132</c:v>
                </c:pt>
                <c:pt idx="21">
                  <c:v>0.14550666475562571</c:v>
                </c:pt>
                <c:pt idx="22">
                  <c:v>0.15072619559505043</c:v>
                </c:pt>
                <c:pt idx="23">
                  <c:v>0.15502126033156566</c:v>
                </c:pt>
                <c:pt idx="24">
                  <c:v>0.1590081697004444</c:v>
                </c:pt>
                <c:pt idx="25">
                  <c:v>0.16096698676604085</c:v>
                </c:pt>
                <c:pt idx="26">
                  <c:v>0.15990158138646032</c:v>
                </c:pt>
                <c:pt idx="27">
                  <c:v>0.15743394964406868</c:v>
                </c:pt>
                <c:pt idx="28">
                  <c:v>0.15397018775978222</c:v>
                </c:pt>
                <c:pt idx="29">
                  <c:v>0.14871004729826581</c:v>
                </c:pt>
                <c:pt idx="30">
                  <c:v>0.14246572070135216</c:v>
                </c:pt>
                <c:pt idx="31">
                  <c:v>0.13550475371458609</c:v>
                </c:pt>
                <c:pt idx="32">
                  <c:v>0.12943719841383602</c:v>
                </c:pt>
                <c:pt idx="33">
                  <c:v>0.12504658162534046</c:v>
                </c:pt>
                <c:pt idx="34">
                  <c:v>0.1227055563518227</c:v>
                </c:pt>
                <c:pt idx="35">
                  <c:v>0.12201280397496542</c:v>
                </c:pt>
                <c:pt idx="36">
                  <c:v>0.12078496010701832</c:v>
                </c:pt>
                <c:pt idx="37">
                  <c:v>0.11967416750274715</c:v>
                </c:pt>
                <c:pt idx="38">
                  <c:v>0.11693421241221165</c:v>
                </c:pt>
                <c:pt idx="39">
                  <c:v>0.11382399312025233</c:v>
                </c:pt>
                <c:pt idx="40">
                  <c:v>0.10880512158998626</c:v>
                </c:pt>
                <c:pt idx="41">
                  <c:v>0.10322010415173678</c:v>
                </c:pt>
                <c:pt idx="42">
                  <c:v>9.7042663991209352E-2</c:v>
                </c:pt>
                <c:pt idx="43">
                  <c:v>9.1061105537241546E-2</c:v>
                </c:pt>
                <c:pt idx="44">
                  <c:v>8.514882232095948E-2</c:v>
                </c:pt>
                <c:pt idx="45">
                  <c:v>7.8223687353686053E-2</c:v>
                </c:pt>
                <c:pt idx="46">
                  <c:v>7.1783479050212706E-2</c:v>
                </c:pt>
                <c:pt idx="47">
                  <c:v>6.4588409536094876E-2</c:v>
                </c:pt>
                <c:pt idx="48">
                  <c:v>5.8501743824948736E-2</c:v>
                </c:pt>
                <c:pt idx="49">
                  <c:v>5.2298026850126703E-2</c:v>
                </c:pt>
              </c:numCache>
            </c:numRef>
          </c:val>
        </c:ser>
        <c:marker val="1"/>
        <c:axId val="91939968"/>
        <c:axId val="9194150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gld!$G$8:$G$57</c:f>
              <c:numCache>
                <c:formatCode>General</c:formatCode>
                <c:ptCount val="50"/>
                <c:pt idx="0">
                  <c:v>4.5032058455233344E-2</c:v>
                </c:pt>
                <c:pt idx="1">
                  <c:v>5.3020416317770089E-2</c:v>
                </c:pt>
                <c:pt idx="2">
                  <c:v>7.466776130124686E-2</c:v>
                </c:pt>
                <c:pt idx="3">
                  <c:v>7.293115701928965E-2</c:v>
                </c:pt>
                <c:pt idx="4">
                  <c:v>6.5762137506918811E-2</c:v>
                </c:pt>
                <c:pt idx="5">
                  <c:v>6.0392714711954266E-2</c:v>
                </c:pt>
                <c:pt idx="6">
                  <c:v>5.2342892826613592E-2</c:v>
                </c:pt>
                <c:pt idx="7">
                  <c:v>2.4187020938161514E-2</c:v>
                </c:pt>
                <c:pt idx="8">
                  <c:v>1.3626999627722345E-2</c:v>
                </c:pt>
                <c:pt idx="9">
                  <c:v>2.8480222886232608E-2</c:v>
                </c:pt>
                <c:pt idx="10">
                  <c:v>3.9769297028438295E-2</c:v>
                </c:pt>
                <c:pt idx="11">
                  <c:v>3.7631375254780934E-2</c:v>
                </c:pt>
                <c:pt idx="12">
                  <c:v>2.5668707825363575E-2</c:v>
                </c:pt>
                <c:pt idx="13">
                  <c:v>2.7833376820312165E-2</c:v>
                </c:pt>
                <c:pt idx="14">
                  <c:v>5.0102239888731567E-2</c:v>
                </c:pt>
                <c:pt idx="15">
                  <c:v>6.1750491002562267E-2</c:v>
                </c:pt>
                <c:pt idx="16">
                  <c:v>6.1918943910531071E-2</c:v>
                </c:pt>
                <c:pt idx="17">
                  <c:v>5.5849398951727261E-2</c:v>
                </c:pt>
                <c:pt idx="18">
                  <c:v>6.4185252346386334E-2</c:v>
                </c:pt>
                <c:pt idx="19">
                  <c:v>6.7879425709865798E-2</c:v>
                </c:pt>
                <c:pt idx="20">
                  <c:v>5.7102151459142783E-2</c:v>
                </c:pt>
                <c:pt idx="21">
                  <c:v>3.519825149593387E-2</c:v>
                </c:pt>
                <c:pt idx="22">
                  <c:v>2.3590721661864912E-2</c:v>
                </c:pt>
                <c:pt idx="23">
                  <c:v>1.9402980186313503E-2</c:v>
                </c:pt>
                <c:pt idx="24">
                  <c:v>1.9299266471102628E-2</c:v>
                </c:pt>
                <c:pt idx="25">
                  <c:v>4.6331209203664264E-2</c:v>
                </c:pt>
                <c:pt idx="26">
                  <c:v>6.0173824186693411E-2</c:v>
                </c:pt>
                <c:pt idx="27">
                  <c:v>5.63304122456421E-2</c:v>
                </c:pt>
                <c:pt idx="28">
                  <c:v>2.7837743713584197E-2</c:v>
                </c:pt>
                <c:pt idx="29">
                  <c:v>3.7320561626143715E-2</c:v>
                </c:pt>
                <c:pt idx="30">
                  <c:v>4.0809272661173839E-2</c:v>
                </c:pt>
                <c:pt idx="31">
                  <c:v>3.9259898928255224E-2</c:v>
                </c:pt>
                <c:pt idx="32">
                  <c:v>2.6043168923440718E-2</c:v>
                </c:pt>
                <c:pt idx="33">
                  <c:v>1.772718489316941E-2</c:v>
                </c:pt>
                <c:pt idx="34">
                  <c:v>1.0682731011383397E-2</c:v>
                </c:pt>
                <c:pt idx="35">
                  <c:v>1.081755884115753E-2</c:v>
                </c:pt>
                <c:pt idx="36">
                  <c:v>3.5937566526889696E-2</c:v>
                </c:pt>
                <c:pt idx="37">
                  <c:v>4.3348075237204194E-2</c:v>
                </c:pt>
                <c:pt idx="38">
                  <c:v>4.7834839729558293E-2</c:v>
                </c:pt>
                <c:pt idx="39">
                  <c:v>3.0356786097558586E-2</c:v>
                </c:pt>
                <c:pt idx="40">
                  <c:v>3.9612416387640383E-2</c:v>
                </c:pt>
                <c:pt idx="41">
                  <c:v>4.0255659766611399E-2</c:v>
                </c:pt>
                <c:pt idx="42">
                  <c:v>5.0335650334121913E-2</c:v>
                </c:pt>
                <c:pt idx="43">
                  <c:v>5.1637639563179662E-2</c:v>
                </c:pt>
                <c:pt idx="44">
                  <c:v>5.8770741378388031E-2</c:v>
                </c:pt>
                <c:pt idx="45">
                  <c:v>5.1976073791762507E-2</c:v>
                </c:pt>
                <c:pt idx="46">
                  <c:v>4.4821355854857574E-2</c:v>
                </c:pt>
                <c:pt idx="47">
                  <c:v>4.7217797710219514E-2</c:v>
                </c:pt>
                <c:pt idx="48">
                  <c:v>5.1043087044191873E-2</c:v>
                </c:pt>
                <c:pt idx="49">
                  <c:v>6.2241220634007381E-2</c:v>
                </c:pt>
              </c:numCache>
            </c:numRef>
          </c:val>
        </c:ser>
        <c:marker val="1"/>
        <c:axId val="91953024"/>
        <c:axId val="91951488"/>
      </c:lineChart>
      <c:catAx>
        <c:axId val="91939968"/>
        <c:scaling>
          <c:orientation val="minMax"/>
        </c:scaling>
        <c:axPos val="b"/>
        <c:tickLblPos val="nextTo"/>
        <c:crossAx val="91941504"/>
        <c:crosses val="autoZero"/>
        <c:auto val="1"/>
        <c:lblAlgn val="ctr"/>
        <c:lblOffset val="100"/>
      </c:catAx>
      <c:valAx>
        <c:axId val="91941504"/>
        <c:scaling>
          <c:orientation val="minMax"/>
        </c:scaling>
        <c:axPos val="l"/>
        <c:majorGridlines/>
        <c:numFmt formatCode="General" sourceLinked="1"/>
        <c:tickLblPos val="nextTo"/>
        <c:crossAx val="91939968"/>
        <c:crosses val="autoZero"/>
        <c:crossBetween val="between"/>
      </c:valAx>
      <c:valAx>
        <c:axId val="91951488"/>
        <c:scaling>
          <c:orientation val="minMax"/>
        </c:scaling>
        <c:axPos val="r"/>
        <c:numFmt formatCode="General" sourceLinked="1"/>
        <c:tickLblPos val="nextTo"/>
        <c:crossAx val="91953024"/>
        <c:crosses val="max"/>
        <c:crossBetween val="between"/>
      </c:valAx>
      <c:catAx>
        <c:axId val="91953024"/>
        <c:scaling>
          <c:orientation val="minMax"/>
        </c:scaling>
        <c:delete val="1"/>
        <c:axPos val="b"/>
        <c:tickLblPos val="none"/>
        <c:crossAx val="91951488"/>
        <c:crosses val="autoZero"/>
        <c:auto val="1"/>
        <c:lblAlgn val="ctr"/>
        <c:lblOffset val="100"/>
      </c:catAx>
    </c:plotArea>
    <c:plotVisOnly val="1"/>
    <c:dispBlanksAs val="gap"/>
  </c:chart>
  <c:txPr>
    <a:bodyPr/>
    <a:lstStyle/>
    <a:p>
      <a:pPr>
        <a:defRPr b="1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508202099738088"/>
                  <c:y val="-0.14515201224846888"/>
                </c:manualLayout>
              </c:layout>
              <c:numFmt formatCode="General" sourceLinked="0"/>
            </c:trendlineLbl>
          </c:trendline>
          <c:xVal>
            <c:numRef>
              <c:f>PortView!$M$5:$M$50</c:f>
              <c:numCache>
                <c:formatCode>0.00</c:formatCode>
                <c:ptCount val="46"/>
                <c:pt idx="0">
                  <c:v>2.3817682669259277</c:v>
                </c:pt>
                <c:pt idx="1">
                  <c:v>2.6640359522680317</c:v>
                </c:pt>
                <c:pt idx="2">
                  <c:v>0.93245280568701394</c:v>
                </c:pt>
                <c:pt idx="3">
                  <c:v>2.3180232530233549</c:v>
                </c:pt>
                <c:pt idx="4">
                  <c:v>0.22859378815361336</c:v>
                </c:pt>
                <c:pt idx="5">
                  <c:v>0.93976116866981785</c:v>
                </c:pt>
                <c:pt idx="6">
                  <c:v>-0.24892166319261771</c:v>
                </c:pt>
                <c:pt idx="7">
                  <c:v>3.1701959171457044</c:v>
                </c:pt>
                <c:pt idx="8">
                  <c:v>0.15853929596210853</c:v>
                </c:pt>
                <c:pt idx="9">
                  <c:v>1.7547059375488392</c:v>
                </c:pt>
                <c:pt idx="10">
                  <c:v>5.9221937773406204</c:v>
                </c:pt>
                <c:pt idx="11">
                  <c:v>0.11937703530945712</c:v>
                </c:pt>
                <c:pt idx="12">
                  <c:v>-3.0933943178563061</c:v>
                </c:pt>
                <c:pt idx="13">
                  <c:v>-1.9457628970251069</c:v>
                </c:pt>
                <c:pt idx="14">
                  <c:v>3.1680229713230448</c:v>
                </c:pt>
                <c:pt idx="15">
                  <c:v>-0.92235729817002221</c:v>
                </c:pt>
                <c:pt idx="16">
                  <c:v>1.4879469895230037</c:v>
                </c:pt>
                <c:pt idx="17">
                  <c:v>1.6225834969758102</c:v>
                </c:pt>
                <c:pt idx="18">
                  <c:v>-3.5468584940488017</c:v>
                </c:pt>
                <c:pt idx="19">
                  <c:v>0.43871424628605699</c:v>
                </c:pt>
                <c:pt idx="20">
                  <c:v>-0.41273382267519876</c:v>
                </c:pt>
                <c:pt idx="21">
                  <c:v>-0.5598453637905022</c:v>
                </c:pt>
                <c:pt idx="22">
                  <c:v>0.59294415050287352</c:v>
                </c:pt>
                <c:pt idx="23">
                  <c:v>-3.2153844427455534</c:v>
                </c:pt>
                <c:pt idx="24">
                  <c:v>0.6344466274199061</c:v>
                </c:pt>
                <c:pt idx="25">
                  <c:v>0.94705759981440751</c:v>
                </c:pt>
                <c:pt idx="26">
                  <c:v>2.0230350752108084</c:v>
                </c:pt>
                <c:pt idx="27">
                  <c:v>-0.15165369090020983</c:v>
                </c:pt>
                <c:pt idx="28">
                  <c:v>1.08877129853331</c:v>
                </c:pt>
                <c:pt idx="29">
                  <c:v>-3.1549060956708805</c:v>
                </c:pt>
                <c:pt idx="30">
                  <c:v>-2.5234172432344195</c:v>
                </c:pt>
                <c:pt idx="31">
                  <c:v>-0.94213083063837499</c:v>
                </c:pt>
                <c:pt idx="32">
                  <c:v>1.5923180591969939</c:v>
                </c:pt>
                <c:pt idx="33">
                  <c:v>0.97204097016138047</c:v>
                </c:pt>
                <c:pt idx="34">
                  <c:v>-0.31310351946098147</c:v>
                </c:pt>
                <c:pt idx="35">
                  <c:v>-1.163400559576748</c:v>
                </c:pt>
                <c:pt idx="36">
                  <c:v>-0.86963385563081064</c:v>
                </c:pt>
                <c:pt idx="37">
                  <c:v>-5.2608355256256045</c:v>
                </c:pt>
                <c:pt idx="38">
                  <c:v>-0.78625388618095482</c:v>
                </c:pt>
                <c:pt idx="39">
                  <c:v>-2.0911821545535823</c:v>
                </c:pt>
                <c:pt idx="40">
                  <c:v>-1.879207958557549</c:v>
                </c:pt>
              </c:numCache>
            </c:numRef>
          </c:xVal>
          <c:yVal>
            <c:numRef>
              <c:f>PortView!$A$5:$A$50</c:f>
              <c:numCache>
                <c:formatCode>0%</c:formatCode>
                <c:ptCount val="46"/>
                <c:pt idx="0">
                  <c:v>0.92067565342272795</c:v>
                </c:pt>
                <c:pt idx="1">
                  <c:v>0.88079649569798424</c:v>
                </c:pt>
                <c:pt idx="2">
                  <c:v>0.89551707573922301</c:v>
                </c:pt>
                <c:pt idx="3">
                  <c:v>0.87124662273292897</c:v>
                </c:pt>
                <c:pt idx="4">
                  <c:v>0.84463925013485108</c:v>
                </c:pt>
                <c:pt idx="5">
                  <c:v>0.81540752763804325</c:v>
                </c:pt>
                <c:pt idx="6">
                  <c:v>0.75588827389820468</c:v>
                </c:pt>
                <c:pt idx="7">
                  <c:v>0.67478546619467161</c:v>
                </c:pt>
                <c:pt idx="8">
                  <c:v>0.56801485360641435</c:v>
                </c:pt>
                <c:pt idx="9">
                  <c:v>0.55449865236536011</c:v>
                </c:pt>
                <c:pt idx="10">
                  <c:v>0.43111186772088184</c:v>
                </c:pt>
                <c:pt idx="11">
                  <c:v>0.36489414271432558</c:v>
                </c:pt>
                <c:pt idx="12">
                  <c:v>0.32477803073826045</c:v>
                </c:pt>
                <c:pt idx="13">
                  <c:v>0.21702003915096901</c:v>
                </c:pt>
                <c:pt idx="14">
                  <c:v>0.14365491867611227</c:v>
                </c:pt>
                <c:pt idx="15">
                  <c:v>2.2126394619982514E-2</c:v>
                </c:pt>
                <c:pt idx="16">
                  <c:v>-3.123456168532603E-2</c:v>
                </c:pt>
                <c:pt idx="17">
                  <c:v>-9.9152312432480589E-3</c:v>
                </c:pt>
                <c:pt idx="18">
                  <c:v>-0.16656147670383589</c:v>
                </c:pt>
                <c:pt idx="19">
                  <c:v>-0.21449121985947164</c:v>
                </c:pt>
                <c:pt idx="20">
                  <c:v>-8.1209996319429656E-2</c:v>
                </c:pt>
                <c:pt idx="21">
                  <c:v>-0.27945549271575748</c:v>
                </c:pt>
                <c:pt idx="22">
                  <c:v>-0.31408144446268565</c:v>
                </c:pt>
                <c:pt idx="23">
                  <c:v>-0.39801063968485517</c:v>
                </c:pt>
                <c:pt idx="24">
                  <c:v>-0.41575104038470506</c:v>
                </c:pt>
                <c:pt idx="25">
                  <c:v>-0.43063452582919465</c:v>
                </c:pt>
                <c:pt idx="26">
                  <c:v>-0.47058190291202395</c:v>
                </c:pt>
                <c:pt idx="27">
                  <c:v>-0.47690271673134499</c:v>
                </c:pt>
                <c:pt idx="28">
                  <c:v>-0.46469289231224525</c:v>
                </c:pt>
                <c:pt idx="29">
                  <c:v>-0.57709014259515312</c:v>
                </c:pt>
                <c:pt idx="30">
                  <c:v>-0.66341058261931896</c:v>
                </c:pt>
                <c:pt idx="31">
                  <c:v>-0.75102244833817011</c:v>
                </c:pt>
                <c:pt idx="32">
                  <c:v>-0.76415491795076007</c:v>
                </c:pt>
                <c:pt idx="33">
                  <c:v>-0.79747163173693114</c:v>
                </c:pt>
                <c:pt idx="34">
                  <c:v>-0.8044440464453515</c:v>
                </c:pt>
                <c:pt idx="35">
                  <c:v>-0.81997672975127134</c:v>
                </c:pt>
                <c:pt idx="36">
                  <c:v>-0.85401298219854105</c:v>
                </c:pt>
                <c:pt idx="37">
                  <c:v>-0.8577506429768631</c:v>
                </c:pt>
                <c:pt idx="38">
                  <c:v>-0.86447468634230118</c:v>
                </c:pt>
                <c:pt idx="39">
                  <c:v>-0.94846010402512926</c:v>
                </c:pt>
                <c:pt idx="40">
                  <c:v>-0.94668426330967315</c:v>
                </c:pt>
              </c:numCache>
            </c:numRef>
          </c:yVal>
        </c:ser>
        <c:axId val="76251136"/>
        <c:axId val="76252672"/>
      </c:scatterChart>
      <c:valAx>
        <c:axId val="76251136"/>
        <c:scaling>
          <c:orientation val="minMax"/>
        </c:scaling>
        <c:axPos val="b"/>
        <c:numFmt formatCode="0.00" sourceLinked="1"/>
        <c:tickLblPos val="nextTo"/>
        <c:crossAx val="76252672"/>
        <c:crosses val="autoZero"/>
        <c:crossBetween val="midCat"/>
      </c:valAx>
      <c:valAx>
        <c:axId val="76252672"/>
        <c:scaling>
          <c:orientation val="minMax"/>
        </c:scaling>
        <c:axPos val="l"/>
        <c:majorGridlines/>
        <c:numFmt formatCode="0%" sourceLinked="1"/>
        <c:tickLblPos val="nextTo"/>
        <c:crossAx val="76251136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lvs!$O$8:$O$57</c:f>
              <c:numCache>
                <c:formatCode>General</c:formatCode>
                <c:ptCount val="50"/>
                <c:pt idx="0">
                  <c:v>0.46938775510204084</c:v>
                </c:pt>
                <c:pt idx="1">
                  <c:v>0.44897959183673469</c:v>
                </c:pt>
                <c:pt idx="2">
                  <c:v>0.42857142857142855</c:v>
                </c:pt>
                <c:pt idx="3">
                  <c:v>0.40816326530612246</c:v>
                </c:pt>
                <c:pt idx="4">
                  <c:v>0.42857142857142855</c:v>
                </c:pt>
                <c:pt idx="5">
                  <c:v>0.44897959183673469</c:v>
                </c:pt>
                <c:pt idx="6">
                  <c:v>0.46938775510204084</c:v>
                </c:pt>
                <c:pt idx="7">
                  <c:v>0.48979591836734693</c:v>
                </c:pt>
                <c:pt idx="8">
                  <c:v>0.46938775510204084</c:v>
                </c:pt>
                <c:pt idx="9">
                  <c:v>0.44897959183673469</c:v>
                </c:pt>
                <c:pt idx="10">
                  <c:v>0.42857142857142855</c:v>
                </c:pt>
                <c:pt idx="11">
                  <c:v>0.40816326530612246</c:v>
                </c:pt>
                <c:pt idx="12">
                  <c:v>0.38775510204081631</c:v>
                </c:pt>
                <c:pt idx="13">
                  <c:v>0.40816326530612246</c:v>
                </c:pt>
                <c:pt idx="14">
                  <c:v>0.42857142857142855</c:v>
                </c:pt>
                <c:pt idx="15">
                  <c:v>0.44897959183673469</c:v>
                </c:pt>
                <c:pt idx="16">
                  <c:v>0.46938775510204084</c:v>
                </c:pt>
                <c:pt idx="17">
                  <c:v>0.48979591836734693</c:v>
                </c:pt>
                <c:pt idx="18">
                  <c:v>0.51020408163265307</c:v>
                </c:pt>
                <c:pt idx="19">
                  <c:v>0.53061224489795922</c:v>
                </c:pt>
                <c:pt idx="20">
                  <c:v>0.55102040816326525</c:v>
                </c:pt>
                <c:pt idx="21">
                  <c:v>0.5714285714285714</c:v>
                </c:pt>
                <c:pt idx="22">
                  <c:v>0.59183673469387754</c:v>
                </c:pt>
                <c:pt idx="23">
                  <c:v>0.5714285714285714</c:v>
                </c:pt>
                <c:pt idx="24">
                  <c:v>0.55102040816326525</c:v>
                </c:pt>
                <c:pt idx="25">
                  <c:v>0.53061224489795922</c:v>
                </c:pt>
                <c:pt idx="26">
                  <c:v>0.51020408163265307</c:v>
                </c:pt>
                <c:pt idx="27">
                  <c:v>0.48979591836734693</c:v>
                </c:pt>
                <c:pt idx="28">
                  <c:v>0.46938775510204084</c:v>
                </c:pt>
                <c:pt idx="29">
                  <c:v>0.44897959183673469</c:v>
                </c:pt>
                <c:pt idx="30">
                  <c:v>0.42857142857142855</c:v>
                </c:pt>
                <c:pt idx="31">
                  <c:v>0.40816326530612246</c:v>
                </c:pt>
                <c:pt idx="32">
                  <c:v>0.42857142857142855</c:v>
                </c:pt>
                <c:pt idx="33">
                  <c:v>0.44897959183673469</c:v>
                </c:pt>
                <c:pt idx="34">
                  <c:v>0.46938775510204084</c:v>
                </c:pt>
                <c:pt idx="35">
                  <c:v>0.48979591836734693</c:v>
                </c:pt>
                <c:pt idx="36">
                  <c:v>0.51020408163265307</c:v>
                </c:pt>
                <c:pt idx="37">
                  <c:v>0.53061224489795922</c:v>
                </c:pt>
                <c:pt idx="38">
                  <c:v>0.55102040816326525</c:v>
                </c:pt>
                <c:pt idx="39">
                  <c:v>0.5714285714285714</c:v>
                </c:pt>
                <c:pt idx="40">
                  <c:v>0.59183673469387754</c:v>
                </c:pt>
                <c:pt idx="41">
                  <c:v>0.5714285714285714</c:v>
                </c:pt>
                <c:pt idx="42">
                  <c:v>0.55102040816326525</c:v>
                </c:pt>
                <c:pt idx="43">
                  <c:v>0.53061224489795922</c:v>
                </c:pt>
                <c:pt idx="44">
                  <c:v>0.51020408163265307</c:v>
                </c:pt>
                <c:pt idx="45">
                  <c:v>0.48979591836734693</c:v>
                </c:pt>
                <c:pt idx="46">
                  <c:v>0.46938775510204084</c:v>
                </c:pt>
                <c:pt idx="47">
                  <c:v>0.48979591836734693</c:v>
                </c:pt>
                <c:pt idx="48">
                  <c:v>0.51020408163265307</c:v>
                </c:pt>
                <c:pt idx="49">
                  <c:v>0.53061224489795922</c:v>
                </c:pt>
              </c:numCache>
            </c:numRef>
          </c:xVal>
          <c:yVal>
            <c:numRef>
              <c:f>lvs!$N$8:$N$57</c:f>
              <c:numCache>
                <c:formatCode>General</c:formatCode>
                <c:ptCount val="50"/>
                <c:pt idx="0">
                  <c:v>0.93333333333333335</c:v>
                </c:pt>
                <c:pt idx="1">
                  <c:v>0.92592592592592593</c:v>
                </c:pt>
                <c:pt idx="2">
                  <c:v>0.91851851851851851</c:v>
                </c:pt>
                <c:pt idx="3">
                  <c:v>0.91111111111111109</c:v>
                </c:pt>
                <c:pt idx="4">
                  <c:v>0.90370370370370368</c:v>
                </c:pt>
                <c:pt idx="5">
                  <c:v>0.89629629629629626</c:v>
                </c:pt>
                <c:pt idx="6">
                  <c:v>0.88888888888888884</c:v>
                </c:pt>
                <c:pt idx="7">
                  <c:v>0.88148148148148153</c:v>
                </c:pt>
                <c:pt idx="8">
                  <c:v>0.88888888888888884</c:v>
                </c:pt>
                <c:pt idx="9">
                  <c:v>0.89629629629629626</c:v>
                </c:pt>
                <c:pt idx="10">
                  <c:v>0.90370370370370368</c:v>
                </c:pt>
                <c:pt idx="11">
                  <c:v>0.91111111111111109</c:v>
                </c:pt>
                <c:pt idx="12">
                  <c:v>0.91851851851851851</c:v>
                </c:pt>
                <c:pt idx="13">
                  <c:v>0.92592592592592593</c:v>
                </c:pt>
                <c:pt idx="14">
                  <c:v>0.93333333333333335</c:v>
                </c:pt>
                <c:pt idx="15">
                  <c:v>0.92592592592592593</c:v>
                </c:pt>
                <c:pt idx="16">
                  <c:v>0.91851851851851851</c:v>
                </c:pt>
                <c:pt idx="17">
                  <c:v>0.91111111111111109</c:v>
                </c:pt>
                <c:pt idx="18">
                  <c:v>0.90370370370370368</c:v>
                </c:pt>
                <c:pt idx="19">
                  <c:v>0.89629629629629626</c:v>
                </c:pt>
                <c:pt idx="20">
                  <c:v>0.88888888888888884</c:v>
                </c:pt>
                <c:pt idx="21">
                  <c:v>0.88148148148148153</c:v>
                </c:pt>
                <c:pt idx="22">
                  <c:v>0.87407407407407411</c:v>
                </c:pt>
                <c:pt idx="23">
                  <c:v>0.88148148148148153</c:v>
                </c:pt>
                <c:pt idx="24">
                  <c:v>0.88888888888888884</c:v>
                </c:pt>
                <c:pt idx="25">
                  <c:v>0.89629629629629626</c:v>
                </c:pt>
                <c:pt idx="26">
                  <c:v>0.90370370370370368</c:v>
                </c:pt>
                <c:pt idx="27">
                  <c:v>0.91111111111111109</c:v>
                </c:pt>
                <c:pt idx="28">
                  <c:v>0.91851851851851851</c:v>
                </c:pt>
                <c:pt idx="29">
                  <c:v>0.92592592592592593</c:v>
                </c:pt>
                <c:pt idx="30">
                  <c:v>0.93333333333333335</c:v>
                </c:pt>
                <c:pt idx="31">
                  <c:v>0.94074074074074077</c:v>
                </c:pt>
                <c:pt idx="32">
                  <c:v>0.93333333333333335</c:v>
                </c:pt>
                <c:pt idx="33">
                  <c:v>0.92592592592592593</c:v>
                </c:pt>
                <c:pt idx="34">
                  <c:v>0.91851851851851851</c:v>
                </c:pt>
                <c:pt idx="35">
                  <c:v>0.91111111111111109</c:v>
                </c:pt>
                <c:pt idx="36">
                  <c:v>0.90370370370370368</c:v>
                </c:pt>
                <c:pt idx="37">
                  <c:v>0.89629629629629626</c:v>
                </c:pt>
                <c:pt idx="38">
                  <c:v>0.88888888888888884</c:v>
                </c:pt>
                <c:pt idx="39">
                  <c:v>0.88148148148148153</c:v>
                </c:pt>
                <c:pt idx="40">
                  <c:v>0.87407407407407411</c:v>
                </c:pt>
                <c:pt idx="41">
                  <c:v>0.8666666666666667</c:v>
                </c:pt>
                <c:pt idx="42">
                  <c:v>0.85925925925925928</c:v>
                </c:pt>
                <c:pt idx="43">
                  <c:v>0.8666666666666667</c:v>
                </c:pt>
                <c:pt idx="44">
                  <c:v>0.87407407407407411</c:v>
                </c:pt>
                <c:pt idx="45">
                  <c:v>0.88148148148148153</c:v>
                </c:pt>
                <c:pt idx="46">
                  <c:v>0.87407407407407411</c:v>
                </c:pt>
                <c:pt idx="47">
                  <c:v>0.8666666666666667</c:v>
                </c:pt>
                <c:pt idx="48">
                  <c:v>0.87407407407407411</c:v>
                </c:pt>
                <c:pt idx="49">
                  <c:v>0.88148148148148153</c:v>
                </c:pt>
              </c:numCache>
            </c:numRef>
          </c:yVal>
        </c:ser>
        <c:axId val="92160384"/>
        <c:axId val="92161920"/>
      </c:scatterChart>
      <c:valAx>
        <c:axId val="92160384"/>
        <c:scaling>
          <c:orientation val="minMax"/>
          <c:min val="0.30000000000000032"/>
        </c:scaling>
        <c:axPos val="b"/>
        <c:numFmt formatCode="General" sourceLinked="1"/>
        <c:tickLblPos val="nextTo"/>
        <c:crossAx val="92161920"/>
        <c:crosses val="autoZero"/>
        <c:crossBetween val="midCat"/>
      </c:valAx>
      <c:valAx>
        <c:axId val="92161920"/>
        <c:scaling>
          <c:orientation val="minMax"/>
        </c:scaling>
        <c:axPos val="l"/>
        <c:majorGridlines/>
        <c:numFmt formatCode="General" sourceLinked="1"/>
        <c:tickLblPos val="nextTo"/>
        <c:crossAx val="9216038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lvs!$B$8:$B$57</c:f>
              <c:numCache>
                <c:formatCode>General</c:formatCode>
                <c:ptCount val="50"/>
                <c:pt idx="0">
                  <c:v>74.010000000000005</c:v>
                </c:pt>
                <c:pt idx="1">
                  <c:v>74.349999999999994</c:v>
                </c:pt>
                <c:pt idx="2">
                  <c:v>73.63</c:v>
                </c:pt>
                <c:pt idx="3">
                  <c:v>73.209999999999994</c:v>
                </c:pt>
                <c:pt idx="4">
                  <c:v>72.78</c:v>
                </c:pt>
                <c:pt idx="5">
                  <c:v>72.260000000000005</c:v>
                </c:pt>
                <c:pt idx="6">
                  <c:v>71.64</c:v>
                </c:pt>
                <c:pt idx="7">
                  <c:v>73.28</c:v>
                </c:pt>
                <c:pt idx="8">
                  <c:v>73.150000000000006</c:v>
                </c:pt>
                <c:pt idx="9">
                  <c:v>72.52</c:v>
                </c:pt>
                <c:pt idx="10">
                  <c:v>72.56</c:v>
                </c:pt>
                <c:pt idx="11">
                  <c:v>73.319999999999993</c:v>
                </c:pt>
                <c:pt idx="12">
                  <c:v>73.989999999999995</c:v>
                </c:pt>
                <c:pt idx="13">
                  <c:v>74.180000000000007</c:v>
                </c:pt>
                <c:pt idx="14">
                  <c:v>73.260000000000005</c:v>
                </c:pt>
                <c:pt idx="15">
                  <c:v>72.14</c:v>
                </c:pt>
                <c:pt idx="16">
                  <c:v>72.92</c:v>
                </c:pt>
                <c:pt idx="17">
                  <c:v>71.290000000000006</c:v>
                </c:pt>
                <c:pt idx="18">
                  <c:v>67.650000000000006</c:v>
                </c:pt>
                <c:pt idx="19">
                  <c:v>66.2</c:v>
                </c:pt>
                <c:pt idx="20">
                  <c:v>67.59</c:v>
                </c:pt>
                <c:pt idx="21">
                  <c:v>68.08</c:v>
                </c:pt>
                <c:pt idx="22">
                  <c:v>67.569999999999993</c:v>
                </c:pt>
                <c:pt idx="23">
                  <c:v>67.39</c:v>
                </c:pt>
                <c:pt idx="24">
                  <c:v>68.040000000000006</c:v>
                </c:pt>
                <c:pt idx="25">
                  <c:v>67.88</c:v>
                </c:pt>
                <c:pt idx="26">
                  <c:v>68.349999999999994</c:v>
                </c:pt>
                <c:pt idx="27">
                  <c:v>68.28</c:v>
                </c:pt>
                <c:pt idx="28">
                  <c:v>68.59</c:v>
                </c:pt>
                <c:pt idx="29">
                  <c:v>68.7</c:v>
                </c:pt>
                <c:pt idx="30">
                  <c:v>68.66</c:v>
                </c:pt>
                <c:pt idx="31">
                  <c:v>68.16</c:v>
                </c:pt>
                <c:pt idx="32">
                  <c:v>67.31</c:v>
                </c:pt>
                <c:pt idx="33">
                  <c:v>67</c:v>
                </c:pt>
                <c:pt idx="34">
                  <c:v>67.11</c:v>
                </c:pt>
                <c:pt idx="35">
                  <c:v>65.98</c:v>
                </c:pt>
                <c:pt idx="36">
                  <c:v>62.6</c:v>
                </c:pt>
                <c:pt idx="37">
                  <c:v>63.03</c:v>
                </c:pt>
                <c:pt idx="38">
                  <c:v>62.58</c:v>
                </c:pt>
                <c:pt idx="39">
                  <c:v>62.32</c:v>
                </c:pt>
                <c:pt idx="40">
                  <c:v>61.93</c:v>
                </c:pt>
                <c:pt idx="41">
                  <c:v>62.35</c:v>
                </c:pt>
                <c:pt idx="42">
                  <c:v>62.42</c:v>
                </c:pt>
                <c:pt idx="43">
                  <c:v>63.14</c:v>
                </c:pt>
                <c:pt idx="44">
                  <c:v>62.7</c:v>
                </c:pt>
                <c:pt idx="45">
                  <c:v>61.66</c:v>
                </c:pt>
                <c:pt idx="46">
                  <c:v>60.68</c:v>
                </c:pt>
                <c:pt idx="47">
                  <c:v>62.38</c:v>
                </c:pt>
                <c:pt idx="48">
                  <c:v>63.95</c:v>
                </c:pt>
                <c:pt idx="49">
                  <c:v>62.33</c:v>
                </c:pt>
              </c:numCache>
            </c:numRef>
          </c:val>
        </c:ser>
        <c:marker val="1"/>
        <c:axId val="92191360"/>
        <c:axId val="92201344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lvs!$K$8:$K$57</c:f>
              <c:numCache>
                <c:formatCode>General</c:formatCode>
                <c:ptCount val="50"/>
                <c:pt idx="0">
                  <c:v>108.43000000000002</c:v>
                </c:pt>
                <c:pt idx="1">
                  <c:v>108.77000000000001</c:v>
                </c:pt>
                <c:pt idx="2">
                  <c:v>109.49000000000001</c:v>
                </c:pt>
                <c:pt idx="3">
                  <c:v>109.91000000000001</c:v>
                </c:pt>
                <c:pt idx="4">
                  <c:v>110.34</c:v>
                </c:pt>
                <c:pt idx="5">
                  <c:v>109.82000000000001</c:v>
                </c:pt>
                <c:pt idx="6">
                  <c:v>109.2</c:v>
                </c:pt>
                <c:pt idx="7">
                  <c:v>110.84</c:v>
                </c:pt>
                <c:pt idx="8">
                  <c:v>110.71000000000001</c:v>
                </c:pt>
                <c:pt idx="9">
                  <c:v>110.08</c:v>
                </c:pt>
                <c:pt idx="10">
                  <c:v>110.12</c:v>
                </c:pt>
                <c:pt idx="11">
                  <c:v>110.88</c:v>
                </c:pt>
                <c:pt idx="12">
                  <c:v>111.55</c:v>
                </c:pt>
                <c:pt idx="13">
                  <c:v>111.74000000000001</c:v>
                </c:pt>
                <c:pt idx="14">
                  <c:v>112.66000000000001</c:v>
                </c:pt>
                <c:pt idx="15">
                  <c:v>113.78000000000002</c:v>
                </c:pt>
                <c:pt idx="16">
                  <c:v>114.56000000000002</c:v>
                </c:pt>
                <c:pt idx="17">
                  <c:v>112.93000000000002</c:v>
                </c:pt>
                <c:pt idx="18">
                  <c:v>109.29000000000002</c:v>
                </c:pt>
                <c:pt idx="19">
                  <c:v>107.84000000000002</c:v>
                </c:pt>
                <c:pt idx="20">
                  <c:v>109.23000000000002</c:v>
                </c:pt>
                <c:pt idx="21">
                  <c:v>109.72000000000001</c:v>
                </c:pt>
                <c:pt idx="22">
                  <c:v>109.21000000000001</c:v>
                </c:pt>
                <c:pt idx="23">
                  <c:v>109.03000000000002</c:v>
                </c:pt>
                <c:pt idx="24">
                  <c:v>109.68000000000002</c:v>
                </c:pt>
                <c:pt idx="25">
                  <c:v>109.52000000000001</c:v>
                </c:pt>
                <c:pt idx="26">
                  <c:v>109.99000000000001</c:v>
                </c:pt>
                <c:pt idx="27">
                  <c:v>109.92000000000002</c:v>
                </c:pt>
                <c:pt idx="28">
                  <c:v>110.23000000000002</c:v>
                </c:pt>
                <c:pt idx="29">
                  <c:v>110.34000000000002</c:v>
                </c:pt>
                <c:pt idx="30">
                  <c:v>110.30000000000001</c:v>
                </c:pt>
                <c:pt idx="31">
                  <c:v>109.80000000000001</c:v>
                </c:pt>
                <c:pt idx="32">
                  <c:v>108.95000000000002</c:v>
                </c:pt>
                <c:pt idx="33">
                  <c:v>108.64000000000001</c:v>
                </c:pt>
                <c:pt idx="34">
                  <c:v>108.75000000000001</c:v>
                </c:pt>
                <c:pt idx="35">
                  <c:v>107.62000000000002</c:v>
                </c:pt>
                <c:pt idx="36">
                  <c:v>104.24000000000001</c:v>
                </c:pt>
                <c:pt idx="37">
                  <c:v>104.67000000000002</c:v>
                </c:pt>
                <c:pt idx="38">
                  <c:v>104.22000000000001</c:v>
                </c:pt>
                <c:pt idx="39">
                  <c:v>103.96000000000001</c:v>
                </c:pt>
                <c:pt idx="40">
                  <c:v>103.57000000000001</c:v>
                </c:pt>
                <c:pt idx="41">
                  <c:v>103.99000000000001</c:v>
                </c:pt>
                <c:pt idx="42">
                  <c:v>103.92000000000002</c:v>
                </c:pt>
                <c:pt idx="43">
                  <c:v>103.20000000000002</c:v>
                </c:pt>
                <c:pt idx="44">
                  <c:v>102.76000000000002</c:v>
                </c:pt>
                <c:pt idx="45">
                  <c:v>101.72000000000001</c:v>
                </c:pt>
                <c:pt idx="46">
                  <c:v>100.74000000000001</c:v>
                </c:pt>
                <c:pt idx="47">
                  <c:v>99.04</c:v>
                </c:pt>
                <c:pt idx="48">
                  <c:v>100.61000000000001</c:v>
                </c:pt>
                <c:pt idx="49">
                  <c:v>102.23000000000002</c:v>
                </c:pt>
              </c:numCache>
            </c:numRef>
          </c:val>
        </c:ser>
        <c:marker val="1"/>
        <c:axId val="92204416"/>
        <c:axId val="92202880"/>
      </c:lineChart>
      <c:catAx>
        <c:axId val="92191360"/>
        <c:scaling>
          <c:orientation val="minMax"/>
        </c:scaling>
        <c:axPos val="b"/>
        <c:tickLblPos val="nextTo"/>
        <c:crossAx val="92201344"/>
        <c:crosses val="autoZero"/>
        <c:auto val="1"/>
        <c:lblAlgn val="ctr"/>
        <c:lblOffset val="100"/>
      </c:catAx>
      <c:valAx>
        <c:axId val="92201344"/>
        <c:scaling>
          <c:orientation val="minMax"/>
        </c:scaling>
        <c:axPos val="l"/>
        <c:majorGridlines/>
        <c:numFmt formatCode="General" sourceLinked="1"/>
        <c:tickLblPos val="nextTo"/>
        <c:crossAx val="92191360"/>
        <c:crosses val="autoZero"/>
        <c:crossBetween val="between"/>
      </c:valAx>
      <c:valAx>
        <c:axId val="92202880"/>
        <c:scaling>
          <c:orientation val="minMax"/>
        </c:scaling>
        <c:axPos val="r"/>
        <c:numFmt formatCode="General" sourceLinked="1"/>
        <c:tickLblPos val="nextTo"/>
        <c:crossAx val="92204416"/>
        <c:crosses val="max"/>
        <c:crossBetween val="between"/>
      </c:valAx>
      <c:catAx>
        <c:axId val="92204416"/>
        <c:scaling>
          <c:orientation val="minMax"/>
        </c:scaling>
        <c:delete val="1"/>
        <c:axPos val="b"/>
        <c:tickLblPos val="none"/>
        <c:crossAx val="922028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lvs!$T$9:$T$57</c:f>
              <c:numCache>
                <c:formatCode>0.00%</c:formatCode>
                <c:ptCount val="49"/>
                <c:pt idx="0">
                  <c:v>3.3537367888172498E-3</c:v>
                </c:pt>
                <c:pt idx="1">
                  <c:v>3.2023153360466387E-3</c:v>
                </c:pt>
                <c:pt idx="2">
                  <c:v>3.2023153360466387E-3</c:v>
                </c:pt>
                <c:pt idx="3">
                  <c:v>3.2023153360466387E-3</c:v>
                </c:pt>
                <c:pt idx="4">
                  <c:v>3.3537367888172498E-3</c:v>
                </c:pt>
                <c:pt idx="5">
                  <c:v>3.3537367888172498E-3</c:v>
                </c:pt>
                <c:pt idx="6">
                  <c:v>3.3537367888172498E-3</c:v>
                </c:pt>
                <c:pt idx="7">
                  <c:v>3.3537367888172498E-3</c:v>
                </c:pt>
                <c:pt idx="8">
                  <c:v>3.4067816105222974E-3</c:v>
                </c:pt>
                <c:pt idx="9">
                  <c:v>3.4067816105222974E-3</c:v>
                </c:pt>
                <c:pt idx="10">
                  <c:v>3.4067816105222974E-3</c:v>
                </c:pt>
                <c:pt idx="11">
                  <c:v>3.4067816105222974E-3</c:v>
                </c:pt>
                <c:pt idx="12">
                  <c:v>3.4067816105222974E-3</c:v>
                </c:pt>
                <c:pt idx="13">
                  <c:v>9.3044338600363908E-4</c:v>
                </c:pt>
                <c:pt idx="14">
                  <c:v>9.3044338600363908E-4</c:v>
                </c:pt>
                <c:pt idx="15">
                  <c:v>3.3537367888172498E-3</c:v>
                </c:pt>
                <c:pt idx="16">
                  <c:v>3.3537367888172498E-3</c:v>
                </c:pt>
                <c:pt idx="17">
                  <c:v>3.3537367888172498E-3</c:v>
                </c:pt>
                <c:pt idx="18">
                  <c:v>3.3537367888172498E-3</c:v>
                </c:pt>
                <c:pt idx="19">
                  <c:v>3.3537367888172498E-3</c:v>
                </c:pt>
                <c:pt idx="20">
                  <c:v>3.3537367888172498E-3</c:v>
                </c:pt>
                <c:pt idx="21">
                  <c:v>3.3537367888172498E-3</c:v>
                </c:pt>
                <c:pt idx="22">
                  <c:v>3.3537367888172498E-3</c:v>
                </c:pt>
                <c:pt idx="23">
                  <c:v>3.4067816105222974E-3</c:v>
                </c:pt>
                <c:pt idx="24">
                  <c:v>3.4067816105222974E-3</c:v>
                </c:pt>
                <c:pt idx="25">
                  <c:v>3.4067816105222974E-3</c:v>
                </c:pt>
                <c:pt idx="26">
                  <c:v>3.4067816105222974E-3</c:v>
                </c:pt>
                <c:pt idx="27">
                  <c:v>3.4067816105222974E-3</c:v>
                </c:pt>
                <c:pt idx="28">
                  <c:v>3.4067816105222974E-3</c:v>
                </c:pt>
                <c:pt idx="29">
                  <c:v>3.4067816105222974E-3</c:v>
                </c:pt>
                <c:pt idx="30">
                  <c:v>3.4067816105222974E-3</c:v>
                </c:pt>
                <c:pt idx="31">
                  <c:v>3.4067816105222974E-3</c:v>
                </c:pt>
                <c:pt idx="32">
                  <c:v>3.3537367888172498E-3</c:v>
                </c:pt>
                <c:pt idx="33">
                  <c:v>3.3537367888172498E-3</c:v>
                </c:pt>
                <c:pt idx="34">
                  <c:v>3.3537367888172498E-3</c:v>
                </c:pt>
                <c:pt idx="35">
                  <c:v>3.3537367888172498E-3</c:v>
                </c:pt>
                <c:pt idx="36">
                  <c:v>3.3537367888172498E-3</c:v>
                </c:pt>
                <c:pt idx="37">
                  <c:v>3.3537367888172498E-3</c:v>
                </c:pt>
                <c:pt idx="38">
                  <c:v>3.3537367888172498E-3</c:v>
                </c:pt>
                <c:pt idx="39">
                  <c:v>3.3537367888172498E-3</c:v>
                </c:pt>
                <c:pt idx="40">
                  <c:v>3.3537367888172498E-3</c:v>
                </c:pt>
                <c:pt idx="41">
                  <c:v>3.2023153360466387E-3</c:v>
                </c:pt>
                <c:pt idx="42">
                  <c:v>3.2023153360466387E-3</c:v>
                </c:pt>
                <c:pt idx="43">
                  <c:v>3.4067816105222974E-3</c:v>
                </c:pt>
                <c:pt idx="44">
                  <c:v>3.4067816105222974E-3</c:v>
                </c:pt>
                <c:pt idx="45">
                  <c:v>3.4067816105222974E-3</c:v>
                </c:pt>
                <c:pt idx="46">
                  <c:v>3.2023153360466387E-3</c:v>
                </c:pt>
                <c:pt idx="47">
                  <c:v>3.3537367888172498E-3</c:v>
                </c:pt>
                <c:pt idx="48">
                  <c:v>9.3044338600363908E-4</c:v>
                </c:pt>
              </c:numCache>
            </c:numRef>
          </c:xVal>
          <c:yVal>
            <c:numRef>
              <c:f>lvs!$V$9:$V$57</c:f>
              <c:numCache>
                <c:formatCode>0.00%</c:formatCode>
                <c:ptCount val="49"/>
                <c:pt idx="0">
                  <c:v>4.5939737873258906E-3</c:v>
                </c:pt>
                <c:pt idx="1">
                  <c:v>9.6839273705447062E-3</c:v>
                </c:pt>
                <c:pt idx="2">
                  <c:v>5.7041966589705517E-3</c:v>
                </c:pt>
                <c:pt idx="3">
                  <c:v>5.8735145471929063E-3</c:v>
                </c:pt>
                <c:pt idx="4">
                  <c:v>-7.144820005495961E-3</c:v>
                </c:pt>
                <c:pt idx="5">
                  <c:v>-8.5801273180183303E-3</c:v>
                </c:pt>
                <c:pt idx="6">
                  <c:v>2.2892238972640991E-2</c:v>
                </c:pt>
                <c:pt idx="7">
                  <c:v>-1.7740174672488463E-3</c:v>
                </c:pt>
                <c:pt idx="8">
                  <c:v>-8.6124401913876911E-3</c:v>
                </c:pt>
                <c:pt idx="9">
                  <c:v>5.5157198014349495E-4</c:v>
                </c:pt>
                <c:pt idx="10">
                  <c:v>1.0474090407938133E-2</c:v>
                </c:pt>
                <c:pt idx="11">
                  <c:v>9.1380250954719282E-3</c:v>
                </c:pt>
                <c:pt idx="12">
                  <c:v>2.5679145830519255E-3</c:v>
                </c:pt>
                <c:pt idx="13">
                  <c:v>1.2402264761391233E-2</c:v>
                </c:pt>
                <c:pt idx="14">
                  <c:v>1.528801528801535E-2</c:v>
                </c:pt>
                <c:pt idx="15">
                  <c:v>1.0812309398392032E-2</c:v>
                </c:pt>
                <c:pt idx="16">
                  <c:v>-2.2353263850795328E-2</c:v>
                </c:pt>
                <c:pt idx="17">
                  <c:v>-5.105905456585777E-2</c:v>
                </c:pt>
                <c:pt idx="18">
                  <c:v>-2.1433850702143424E-2</c:v>
                </c:pt>
                <c:pt idx="19">
                  <c:v>2.0996978851963752E-2</c:v>
                </c:pt>
                <c:pt idx="20">
                  <c:v>7.2495931350790776E-3</c:v>
                </c:pt>
                <c:pt idx="21">
                  <c:v>-7.4911868390130009E-3</c:v>
                </c:pt>
                <c:pt idx="22">
                  <c:v>-2.6639040994523105E-3</c:v>
                </c:pt>
                <c:pt idx="23">
                  <c:v>9.6453479744770098E-3</c:v>
                </c:pt>
                <c:pt idx="24">
                  <c:v>-2.351557907113621E-3</c:v>
                </c:pt>
                <c:pt idx="25">
                  <c:v>6.9239835002946216E-3</c:v>
                </c:pt>
                <c:pt idx="26">
                  <c:v>-1.0241404535478154E-3</c:v>
                </c:pt>
                <c:pt idx="27">
                  <c:v>4.5401288810779476E-3</c:v>
                </c:pt>
                <c:pt idx="28">
                  <c:v>1.6037323224959823E-3</c:v>
                </c:pt>
                <c:pt idx="29">
                  <c:v>-5.8224163027665579E-4</c:v>
                </c:pt>
                <c:pt idx="30">
                  <c:v>-7.2822604136323918E-3</c:v>
                </c:pt>
                <c:pt idx="31">
                  <c:v>-1.2470657276995223E-2</c:v>
                </c:pt>
                <c:pt idx="32">
                  <c:v>-4.6055563809241163E-3</c:v>
                </c:pt>
                <c:pt idx="33">
                  <c:v>1.6417910447761109E-3</c:v>
                </c:pt>
                <c:pt idx="34">
                  <c:v>-1.6838027119654233E-2</c:v>
                </c:pt>
                <c:pt idx="35">
                  <c:v>-5.1227644740830587E-2</c:v>
                </c:pt>
                <c:pt idx="36">
                  <c:v>6.8690095846645318E-3</c:v>
                </c:pt>
                <c:pt idx="37">
                  <c:v>-7.1394574012375511E-3</c:v>
                </c:pt>
                <c:pt idx="38">
                  <c:v>-4.1546820070309685E-3</c:v>
                </c:pt>
                <c:pt idx="39">
                  <c:v>-6.2580231065468639E-3</c:v>
                </c:pt>
                <c:pt idx="40">
                  <c:v>6.7818504763442868E-3</c:v>
                </c:pt>
                <c:pt idx="41">
                  <c:v>-1.1226944667201328E-3</c:v>
                </c:pt>
                <c:pt idx="42">
                  <c:v>-1.1534764498558135E-2</c:v>
                </c:pt>
                <c:pt idx="43">
                  <c:v>-6.968641114982542E-3</c:v>
                </c:pt>
                <c:pt idx="44">
                  <c:v>-1.6586921850079844E-2</c:v>
                </c:pt>
                <c:pt idx="45">
                  <c:v>-1.5893610120012926E-2</c:v>
                </c:pt>
                <c:pt idx="46">
                  <c:v>-2.8015820698747574E-2</c:v>
                </c:pt>
                <c:pt idx="47">
                  <c:v>2.5168323180506578E-2</c:v>
                </c:pt>
                <c:pt idx="48">
                  <c:v>2.5332290852228375E-2</c:v>
                </c:pt>
              </c:numCache>
            </c:numRef>
          </c:yVal>
        </c:ser>
        <c:axId val="92035328"/>
        <c:axId val="92041216"/>
      </c:scatterChart>
      <c:valAx>
        <c:axId val="92035328"/>
        <c:scaling>
          <c:orientation val="minMax"/>
        </c:scaling>
        <c:axPos val="b"/>
        <c:numFmt formatCode="0.00%" sourceLinked="1"/>
        <c:tickLblPos val="nextTo"/>
        <c:crossAx val="92041216"/>
        <c:crosses val="autoZero"/>
        <c:crossBetween val="midCat"/>
      </c:valAx>
      <c:valAx>
        <c:axId val="92041216"/>
        <c:scaling>
          <c:orientation val="minMax"/>
        </c:scaling>
        <c:axPos val="l"/>
        <c:majorGridlines/>
        <c:numFmt formatCode="0.00%" sourceLinked="1"/>
        <c:tickLblPos val="nextTo"/>
        <c:crossAx val="92035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lvs!$U$9:$U$57</c:f>
              <c:numCache>
                <c:formatCode>0.00%</c:formatCode>
                <c:ptCount val="49"/>
                <c:pt idx="0">
                  <c:v>3.3537367888172498E-3</c:v>
                </c:pt>
                <c:pt idx="1">
                  <c:v>6.556052124863888E-3</c:v>
                </c:pt>
                <c:pt idx="2">
                  <c:v>9.7583674609105272E-3</c:v>
                </c:pt>
                <c:pt idx="3">
                  <c:v>1.2960682796957166E-2</c:v>
                </c:pt>
                <c:pt idx="4">
                  <c:v>1.6314419585774415E-2</c:v>
                </c:pt>
                <c:pt idx="5">
                  <c:v>1.9668156374591666E-2</c:v>
                </c:pt>
                <c:pt idx="6">
                  <c:v>2.3021893163408916E-2</c:v>
                </c:pt>
                <c:pt idx="7">
                  <c:v>2.6375629952226167E-2</c:v>
                </c:pt>
                <c:pt idx="8">
                  <c:v>2.9782411562748464E-2</c:v>
                </c:pt>
                <c:pt idx="9">
                  <c:v>3.3189193173270765E-2</c:v>
                </c:pt>
                <c:pt idx="10">
                  <c:v>3.6595974783793062E-2</c:v>
                </c:pt>
                <c:pt idx="11">
                  <c:v>4.0002756394315359E-2</c:v>
                </c:pt>
                <c:pt idx="12">
                  <c:v>4.3409538004837656E-2</c:v>
                </c:pt>
                <c:pt idx="13">
                  <c:v>4.4339981390841297E-2</c:v>
                </c:pt>
                <c:pt idx="14">
                  <c:v>4.5270424776844939E-2</c:v>
                </c:pt>
                <c:pt idx="15">
                  <c:v>4.862416156566219E-2</c:v>
                </c:pt>
                <c:pt idx="16">
                  <c:v>5.197789835447944E-2</c:v>
                </c:pt>
                <c:pt idx="17">
                  <c:v>5.5331635143296691E-2</c:v>
                </c:pt>
                <c:pt idx="18">
                  <c:v>5.8685371932113942E-2</c:v>
                </c:pt>
                <c:pt idx="19">
                  <c:v>6.2039108720931192E-2</c:v>
                </c:pt>
                <c:pt idx="20">
                  <c:v>6.5392845509748443E-2</c:v>
                </c:pt>
                <c:pt idx="21">
                  <c:v>6.8746582298565687E-2</c:v>
                </c:pt>
                <c:pt idx="22">
                  <c:v>7.210031908738293E-2</c:v>
                </c:pt>
                <c:pt idx="23">
                  <c:v>7.5507100697905227E-2</c:v>
                </c:pt>
                <c:pt idx="24">
                  <c:v>7.8913882308427524E-2</c:v>
                </c:pt>
                <c:pt idx="25">
                  <c:v>8.2320663918949821E-2</c:v>
                </c:pt>
                <c:pt idx="26">
                  <c:v>8.5727445529472118E-2</c:v>
                </c:pt>
                <c:pt idx="27">
                  <c:v>8.9134227139994415E-2</c:v>
                </c:pt>
                <c:pt idx="28">
                  <c:v>9.2541008750516712E-2</c:v>
                </c:pt>
                <c:pt idx="29">
                  <c:v>9.5947790361039009E-2</c:v>
                </c:pt>
                <c:pt idx="30">
                  <c:v>9.9354571971561306E-2</c:v>
                </c:pt>
                <c:pt idx="31">
                  <c:v>0.1027613535820836</c:v>
                </c:pt>
                <c:pt idx="32">
                  <c:v>0.10611509037090085</c:v>
                </c:pt>
                <c:pt idx="33">
                  <c:v>0.10946882715971809</c:v>
                </c:pt>
                <c:pt idx="34">
                  <c:v>0.11282256394853533</c:v>
                </c:pt>
                <c:pt idx="35">
                  <c:v>0.11617630073735258</c:v>
                </c:pt>
                <c:pt idx="36">
                  <c:v>0.11953003752616982</c:v>
                </c:pt>
                <c:pt idx="37">
                  <c:v>0.12288377431498707</c:v>
                </c:pt>
                <c:pt idx="38">
                  <c:v>0.12623751110380432</c:v>
                </c:pt>
                <c:pt idx="39">
                  <c:v>0.12959124789262158</c:v>
                </c:pt>
                <c:pt idx="40">
                  <c:v>0.13294498468143884</c:v>
                </c:pt>
                <c:pt idx="41">
                  <c:v>0.13614730001748548</c:v>
                </c:pt>
                <c:pt idx="42">
                  <c:v>0.13934961535353213</c:v>
                </c:pt>
                <c:pt idx="43">
                  <c:v>0.14275639696405443</c:v>
                </c:pt>
                <c:pt idx="44">
                  <c:v>0.14616317857457672</c:v>
                </c:pt>
                <c:pt idx="45">
                  <c:v>0.14956996018509902</c:v>
                </c:pt>
                <c:pt idx="46">
                  <c:v>0.15277227552114567</c:v>
                </c:pt>
                <c:pt idx="47">
                  <c:v>0.15612601230996292</c:v>
                </c:pt>
                <c:pt idx="48">
                  <c:v>0.15705645569596657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lvs!$W$9:$W$57</c:f>
              <c:numCache>
                <c:formatCode>0.00%</c:formatCode>
                <c:ptCount val="49"/>
                <c:pt idx="0">
                  <c:v>4.5939737873258906E-3</c:v>
                </c:pt>
                <c:pt idx="1">
                  <c:v>1.4277901157870598E-2</c:v>
                </c:pt>
                <c:pt idx="2">
                  <c:v>1.9982097816841148E-2</c:v>
                </c:pt>
                <c:pt idx="3">
                  <c:v>2.5855612364034053E-2</c:v>
                </c:pt>
                <c:pt idx="4">
                  <c:v>1.8710792358538092E-2</c:v>
                </c:pt>
                <c:pt idx="5">
                  <c:v>1.0130665040519762E-2</c:v>
                </c:pt>
                <c:pt idx="6">
                  <c:v>3.3022904013160756E-2</c:v>
                </c:pt>
                <c:pt idx="7">
                  <c:v>3.1248886545911909E-2</c:v>
                </c:pt>
                <c:pt idx="8">
                  <c:v>2.263644635452422E-2</c:v>
                </c:pt>
                <c:pt idx="9">
                  <c:v>2.3188018334667715E-2</c:v>
                </c:pt>
                <c:pt idx="10">
                  <c:v>3.3662108742605848E-2</c:v>
                </c:pt>
                <c:pt idx="11">
                  <c:v>4.2800133838077778E-2</c:v>
                </c:pt>
                <c:pt idx="12">
                  <c:v>4.5368048421129702E-2</c:v>
                </c:pt>
                <c:pt idx="13">
                  <c:v>5.7770313182520933E-2</c:v>
                </c:pt>
                <c:pt idx="14">
                  <c:v>7.3058328470536282E-2</c:v>
                </c:pt>
                <c:pt idx="15">
                  <c:v>8.3870637868928316E-2</c:v>
                </c:pt>
                <c:pt idx="16">
                  <c:v>6.1517374018132988E-2</c:v>
                </c:pt>
                <c:pt idx="17">
                  <c:v>1.0458319452275218E-2</c:v>
                </c:pt>
                <c:pt idx="18">
                  <c:v>-1.0975531249868206E-2</c:v>
                </c:pt>
                <c:pt idx="19">
                  <c:v>1.0021447602095546E-2</c:v>
                </c:pt>
                <c:pt idx="20">
                  <c:v>1.7271040737174625E-2</c:v>
                </c:pt>
                <c:pt idx="21">
                  <c:v>9.779853898161623E-3</c:v>
                </c:pt>
                <c:pt idx="22">
                  <c:v>7.1159497987093121E-3</c:v>
                </c:pt>
                <c:pt idx="23">
                  <c:v>1.6761297773186322E-2</c:v>
                </c:pt>
                <c:pt idx="24">
                  <c:v>1.4409739866072701E-2</c:v>
                </c:pt>
                <c:pt idx="25">
                  <c:v>2.1333723366367324E-2</c:v>
                </c:pt>
                <c:pt idx="26">
                  <c:v>2.0309582912819507E-2</c:v>
                </c:pt>
                <c:pt idx="27">
                  <c:v>2.4849711793897455E-2</c:v>
                </c:pt>
                <c:pt idx="28">
                  <c:v>2.6453444116393436E-2</c:v>
                </c:pt>
                <c:pt idx="29">
                  <c:v>2.5871202486116782E-2</c:v>
                </c:pt>
                <c:pt idx="30">
                  <c:v>1.8588942072484391E-2</c:v>
                </c:pt>
                <c:pt idx="31">
                  <c:v>6.1182847954891675E-3</c:v>
                </c:pt>
                <c:pt idx="32">
                  <c:v>1.5127284145650512E-3</c:v>
                </c:pt>
                <c:pt idx="33">
                  <c:v>3.1545194593411621E-3</c:v>
                </c:pt>
                <c:pt idx="34">
                  <c:v>-1.3683507660313071E-2</c:v>
                </c:pt>
                <c:pt idx="35">
                  <c:v>-6.491115240114366E-2</c:v>
                </c:pt>
                <c:pt idx="36">
                  <c:v>-5.8042142816479125E-2</c:v>
                </c:pt>
                <c:pt idx="37">
                  <c:v>-6.518160021771667E-2</c:v>
                </c:pt>
                <c:pt idx="38">
                  <c:v>-6.9336282224747636E-2</c:v>
                </c:pt>
                <c:pt idx="39">
                  <c:v>-7.5594305331294506E-2</c:v>
                </c:pt>
                <c:pt idx="40">
                  <c:v>-6.8812454854950217E-2</c:v>
                </c:pt>
                <c:pt idx="41">
                  <c:v>-6.9935149321670345E-2</c:v>
                </c:pt>
                <c:pt idx="42">
                  <c:v>-8.1469913820228473E-2</c:v>
                </c:pt>
                <c:pt idx="43">
                  <c:v>-8.8438554935211022E-2</c:v>
                </c:pt>
                <c:pt idx="44">
                  <c:v>-0.10502547678529087</c:v>
                </c:pt>
                <c:pt idx="45">
                  <c:v>-0.12091908690530379</c:v>
                </c:pt>
                <c:pt idx="46">
                  <c:v>-0.14893490760405137</c:v>
                </c:pt>
                <c:pt idx="47">
                  <c:v>-0.1237665844235448</c:v>
                </c:pt>
                <c:pt idx="48">
                  <c:v>-9.8434293571316417E-2</c:v>
                </c:pt>
              </c:numCache>
            </c:numRef>
          </c:val>
        </c:ser>
        <c:marker val="1"/>
        <c:axId val="92065792"/>
        <c:axId val="92067328"/>
      </c:lineChart>
      <c:catAx>
        <c:axId val="92065792"/>
        <c:scaling>
          <c:orientation val="minMax"/>
        </c:scaling>
        <c:axPos val="b"/>
        <c:tickLblPos val="nextTo"/>
        <c:crossAx val="92067328"/>
        <c:crosses val="autoZero"/>
        <c:auto val="1"/>
        <c:lblAlgn val="ctr"/>
        <c:lblOffset val="100"/>
      </c:catAx>
      <c:valAx>
        <c:axId val="92067328"/>
        <c:scaling>
          <c:orientation val="minMax"/>
        </c:scaling>
        <c:axPos val="l"/>
        <c:majorGridlines/>
        <c:numFmt formatCode="0.00%" sourceLinked="1"/>
        <c:tickLblPos val="nextTo"/>
        <c:crossAx val="92065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lvs!$F$8:$F$57</c:f>
              <c:numCache>
                <c:formatCode>General</c:formatCode>
                <c:ptCount val="50"/>
                <c:pt idx="0">
                  <c:v>0.7934749821395497</c:v>
                </c:pt>
                <c:pt idx="1">
                  <c:v>0.78700817611727047</c:v>
                </c:pt>
                <c:pt idx="2">
                  <c:v>0.7830973989892307</c:v>
                </c:pt>
                <c:pt idx="3">
                  <c:v>0.77666234487868102</c:v>
                </c:pt>
                <c:pt idx="4">
                  <c:v>0.77090995687031971</c:v>
                </c:pt>
                <c:pt idx="5">
                  <c:v>0.76356468129018584</c:v>
                </c:pt>
                <c:pt idx="6">
                  <c:v>0.75399147990368587</c:v>
                </c:pt>
                <c:pt idx="7">
                  <c:v>0.75029767417246584</c:v>
                </c:pt>
                <c:pt idx="8">
                  <c:v>0.75060460931918604</c:v>
                </c:pt>
                <c:pt idx="9">
                  <c:v>0.75219749689095861</c:v>
                </c:pt>
                <c:pt idx="10">
                  <c:v>0.75431958299155943</c:v>
                </c:pt>
                <c:pt idx="11">
                  <c:v>0.75728838673828491</c:v>
                </c:pt>
                <c:pt idx="12">
                  <c:v>0.75945810070648001</c:v>
                </c:pt>
                <c:pt idx="13">
                  <c:v>0.76491942952398595</c:v>
                </c:pt>
                <c:pt idx="14">
                  <c:v>0.76980393194506924</c:v>
                </c:pt>
                <c:pt idx="15">
                  <c:v>0.76869790701981855</c:v>
                </c:pt>
                <c:pt idx="16">
                  <c:v>0.76421559548064444</c:v>
                </c:pt>
                <c:pt idx="17">
                  <c:v>0.75447834255020774</c:v>
                </c:pt>
                <c:pt idx="18">
                  <c:v>0.73448522213108258</c:v>
                </c:pt>
                <c:pt idx="19">
                  <c:v>0.70781361627814676</c:v>
                </c:pt>
                <c:pt idx="20">
                  <c:v>0.68317942476119931</c:v>
                </c:pt>
                <c:pt idx="21">
                  <c:v>0.6637313788267668</c:v>
                </c:pt>
                <c:pt idx="22">
                  <c:v>0.65530653824782359</c:v>
                </c:pt>
                <c:pt idx="23">
                  <c:v>0.65705289339295636</c:v>
                </c:pt>
                <c:pt idx="24">
                  <c:v>0.66133410949117555</c:v>
                </c:pt>
                <c:pt idx="25">
                  <c:v>0.66194268779932786</c:v>
                </c:pt>
                <c:pt idx="26">
                  <c:v>0.66349323948879424</c:v>
                </c:pt>
                <c:pt idx="27">
                  <c:v>0.66681131426454632</c:v>
                </c:pt>
                <c:pt idx="28">
                  <c:v>0.67061625168682026</c:v>
                </c:pt>
                <c:pt idx="29">
                  <c:v>0.6734527558013389</c:v>
                </c:pt>
                <c:pt idx="30">
                  <c:v>0.67623634006297473</c:v>
                </c:pt>
                <c:pt idx="31">
                  <c:v>0.67639509962162314</c:v>
                </c:pt>
                <c:pt idx="32">
                  <c:v>0.67312465271346533</c:v>
                </c:pt>
                <c:pt idx="33">
                  <c:v>0.666446167279655</c:v>
                </c:pt>
                <c:pt idx="34">
                  <c:v>0.65915381155240393</c:v>
                </c:pt>
                <c:pt idx="35">
                  <c:v>0.65023152435636244</c:v>
                </c:pt>
                <c:pt idx="36">
                  <c:v>0.63346651496308859</c:v>
                </c:pt>
                <c:pt idx="37">
                  <c:v>0.61455825152806098</c:v>
                </c:pt>
                <c:pt idx="38">
                  <c:v>0.59459688302066527</c:v>
                </c:pt>
                <c:pt idx="39">
                  <c:v>0.57675230862858207</c:v>
                </c:pt>
                <c:pt idx="40">
                  <c:v>0.56535337231762506</c:v>
                </c:pt>
                <c:pt idx="41">
                  <c:v>0.5628079273939619</c:v>
                </c:pt>
                <c:pt idx="42">
                  <c:v>0.56062233746990198</c:v>
                </c:pt>
                <c:pt idx="43">
                  <c:v>0.56248511629137676</c:v>
                </c:pt>
                <c:pt idx="44">
                  <c:v>0.56544862805281415</c:v>
                </c:pt>
                <c:pt idx="45">
                  <c:v>0.56567089143492177</c:v>
                </c:pt>
                <c:pt idx="46">
                  <c:v>0.55981266372079486</c:v>
                </c:pt>
                <c:pt idx="47">
                  <c:v>0.55525097240229659</c:v>
                </c:pt>
                <c:pt idx="48">
                  <c:v>0.55636758129812403</c:v>
                </c:pt>
                <c:pt idx="49">
                  <c:v>0.55992379541184867</c:v>
                </c:pt>
              </c:numCache>
            </c:numRef>
          </c:val>
        </c:ser>
        <c:marker val="1"/>
        <c:axId val="93796992"/>
        <c:axId val="9379878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lvs!$G$8:$G$57</c:f>
              <c:numCache>
                <c:formatCode>General</c:formatCode>
                <c:ptCount val="50"/>
                <c:pt idx="0">
                  <c:v>2.6166011022858475E-2</c:v>
                </c:pt>
                <c:pt idx="1">
                  <c:v>2.1289938915701502E-2</c:v>
                </c:pt>
                <c:pt idx="2">
                  <c:v>1.6336782584285735E-2</c:v>
                </c:pt>
                <c:pt idx="3">
                  <c:v>2.2359528926303673E-2</c:v>
                </c:pt>
                <c:pt idx="4">
                  <c:v>3.6844279504551367E-2</c:v>
                </c:pt>
                <c:pt idx="5">
                  <c:v>4.5275412931868472E-2</c:v>
                </c:pt>
                <c:pt idx="6">
                  <c:v>4.766607559481599E-2</c:v>
                </c:pt>
                <c:pt idx="7">
                  <c:v>4.3496320171738212E-2</c:v>
                </c:pt>
                <c:pt idx="8">
                  <c:v>3.1958308941630813E-2</c:v>
                </c:pt>
                <c:pt idx="9">
                  <c:v>1.8263486065990219E-2</c:v>
                </c:pt>
                <c:pt idx="10">
                  <c:v>1.4080058400889007E-2</c:v>
                </c:pt>
                <c:pt idx="11">
                  <c:v>1.1386966981690177E-2</c:v>
                </c:pt>
                <c:pt idx="12">
                  <c:v>1.2018117267314759E-2</c:v>
                </c:pt>
                <c:pt idx="13">
                  <c:v>1.4604243498918515E-2</c:v>
                </c:pt>
                <c:pt idx="14">
                  <c:v>1.6027888899113857E-2</c:v>
                </c:pt>
                <c:pt idx="15">
                  <c:v>1.7655813680129855E-2</c:v>
                </c:pt>
                <c:pt idx="16">
                  <c:v>1.7703635594537599E-2</c:v>
                </c:pt>
                <c:pt idx="17">
                  <c:v>1.8079653182856183E-2</c:v>
                </c:pt>
                <c:pt idx="18">
                  <c:v>3.1755359665803388E-2</c:v>
                </c:pt>
                <c:pt idx="19">
                  <c:v>5.5404657378100138E-2</c:v>
                </c:pt>
                <c:pt idx="20">
                  <c:v>7.3179407190764115E-2</c:v>
                </c:pt>
                <c:pt idx="21">
                  <c:v>8.0200505594560795E-2</c:v>
                </c:pt>
                <c:pt idx="22">
                  <c:v>7.3101797111042893E-2</c:v>
                </c:pt>
                <c:pt idx="23">
                  <c:v>5.343981390903163E-2</c:v>
                </c:pt>
                <c:pt idx="24">
                  <c:v>3.3779006148642321E-2</c:v>
                </c:pt>
                <c:pt idx="25">
                  <c:v>2.5408964752991002E-2</c:v>
                </c:pt>
                <c:pt idx="26">
                  <c:v>2.1826280554715645E-2</c:v>
                </c:pt>
                <c:pt idx="27">
                  <c:v>1.9088955411323372E-2</c:v>
                </c:pt>
                <c:pt idx="28">
                  <c:v>1.6272782881239404E-2</c:v>
                </c:pt>
                <c:pt idx="29">
                  <c:v>1.4727324609803649E-2</c:v>
                </c:pt>
                <c:pt idx="30">
                  <c:v>1.2255278080875025E-2</c:v>
                </c:pt>
                <c:pt idx="31">
                  <c:v>1.2823232912984067E-2</c:v>
                </c:pt>
                <c:pt idx="32">
                  <c:v>1.8345921642896196E-2</c:v>
                </c:pt>
                <c:pt idx="33">
                  <c:v>2.3906595696801019E-2</c:v>
                </c:pt>
                <c:pt idx="34">
                  <c:v>2.7326852422531047E-2</c:v>
                </c:pt>
                <c:pt idx="35">
                  <c:v>3.2075296315686494E-2</c:v>
                </c:pt>
                <c:pt idx="36">
                  <c:v>5.1149620572084345E-2</c:v>
                </c:pt>
                <c:pt idx="37">
                  <c:v>6.7475762316424243E-2</c:v>
                </c:pt>
                <c:pt idx="38">
                  <c:v>7.8431125694148535E-2</c:v>
                </c:pt>
                <c:pt idx="39">
                  <c:v>7.9270050752785287E-2</c:v>
                </c:pt>
                <c:pt idx="40">
                  <c:v>7.063055483164507E-2</c:v>
                </c:pt>
                <c:pt idx="41">
                  <c:v>5.3165224559615386E-2</c:v>
                </c:pt>
                <c:pt idx="42">
                  <c:v>4.9912994120471947E-2</c:v>
                </c:pt>
                <c:pt idx="43">
                  <c:v>4.7784949862001609E-2</c:v>
                </c:pt>
                <c:pt idx="44">
                  <c:v>4.3456633550661143E-2</c:v>
                </c:pt>
                <c:pt idx="45">
                  <c:v>3.9618198001594572E-2</c:v>
                </c:pt>
                <c:pt idx="46">
                  <c:v>5.0235250720924628E-2</c:v>
                </c:pt>
                <c:pt idx="47">
                  <c:v>6.3627088052177233E-2</c:v>
                </c:pt>
                <c:pt idx="48">
                  <c:v>7.7543914730990121E-2</c:v>
                </c:pt>
                <c:pt idx="49">
                  <c:v>8.3183436171586647E-2</c:v>
                </c:pt>
              </c:numCache>
            </c:numRef>
          </c:val>
        </c:ser>
        <c:marker val="1"/>
        <c:axId val="93801856"/>
        <c:axId val="93800320"/>
      </c:lineChart>
      <c:catAx>
        <c:axId val="93796992"/>
        <c:scaling>
          <c:orientation val="minMax"/>
        </c:scaling>
        <c:axPos val="b"/>
        <c:tickLblPos val="nextTo"/>
        <c:crossAx val="93798784"/>
        <c:crosses val="autoZero"/>
        <c:auto val="1"/>
        <c:lblAlgn val="ctr"/>
        <c:lblOffset val="100"/>
      </c:catAx>
      <c:valAx>
        <c:axId val="93798784"/>
        <c:scaling>
          <c:orientation val="minMax"/>
        </c:scaling>
        <c:axPos val="l"/>
        <c:majorGridlines/>
        <c:numFmt formatCode="General" sourceLinked="1"/>
        <c:tickLblPos val="nextTo"/>
        <c:crossAx val="93796992"/>
        <c:crosses val="autoZero"/>
        <c:crossBetween val="between"/>
      </c:valAx>
      <c:valAx>
        <c:axId val="93800320"/>
        <c:scaling>
          <c:orientation val="minMax"/>
        </c:scaling>
        <c:axPos val="r"/>
        <c:numFmt formatCode="General" sourceLinked="1"/>
        <c:tickLblPos val="nextTo"/>
        <c:crossAx val="93801856"/>
        <c:crosses val="max"/>
        <c:crossBetween val="between"/>
      </c:valAx>
      <c:catAx>
        <c:axId val="93801856"/>
        <c:scaling>
          <c:orientation val="minMax"/>
        </c:scaling>
        <c:delete val="1"/>
        <c:axPos val="b"/>
        <c:tickLblPos val="none"/>
        <c:crossAx val="938003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fb!$O$8:$O$57</c:f>
              <c:numCache>
                <c:formatCode>General</c:formatCode>
                <c:ptCount val="50"/>
                <c:pt idx="0">
                  <c:v>0.33333333333333331</c:v>
                </c:pt>
                <c:pt idx="1">
                  <c:v>0.35897435897435898</c:v>
                </c:pt>
                <c:pt idx="2">
                  <c:v>0.33333333333333331</c:v>
                </c:pt>
                <c:pt idx="3">
                  <c:v>0.30769230769230771</c:v>
                </c:pt>
                <c:pt idx="4">
                  <c:v>0.28205128205128205</c:v>
                </c:pt>
                <c:pt idx="5">
                  <c:v>0.25641025641025639</c:v>
                </c:pt>
                <c:pt idx="6">
                  <c:v>0.28205128205128205</c:v>
                </c:pt>
                <c:pt idx="7">
                  <c:v>0.30769230769230771</c:v>
                </c:pt>
                <c:pt idx="8">
                  <c:v>0.33333333333333331</c:v>
                </c:pt>
                <c:pt idx="9">
                  <c:v>0.35897435897435898</c:v>
                </c:pt>
                <c:pt idx="10">
                  <c:v>0.38461538461538464</c:v>
                </c:pt>
                <c:pt idx="11">
                  <c:v>0.41025641025641024</c:v>
                </c:pt>
                <c:pt idx="12">
                  <c:v>0.4358974358974359</c:v>
                </c:pt>
                <c:pt idx="13">
                  <c:v>0.41025641025641024</c:v>
                </c:pt>
                <c:pt idx="14">
                  <c:v>0.38461538461538464</c:v>
                </c:pt>
                <c:pt idx="15">
                  <c:v>0.35897435897435898</c:v>
                </c:pt>
                <c:pt idx="16">
                  <c:v>0.33333333333333331</c:v>
                </c:pt>
                <c:pt idx="17">
                  <c:v>0.30769230769230771</c:v>
                </c:pt>
                <c:pt idx="18">
                  <c:v>0.28205128205128205</c:v>
                </c:pt>
                <c:pt idx="19">
                  <c:v>0.25641025641025639</c:v>
                </c:pt>
                <c:pt idx="20">
                  <c:v>0.23076923076923078</c:v>
                </c:pt>
                <c:pt idx="21">
                  <c:v>0.20512820512820512</c:v>
                </c:pt>
                <c:pt idx="22">
                  <c:v>0.17948717948717949</c:v>
                </c:pt>
                <c:pt idx="23">
                  <c:v>0.15384615384615385</c:v>
                </c:pt>
                <c:pt idx="24">
                  <c:v>0.12820512820512819</c:v>
                </c:pt>
                <c:pt idx="25">
                  <c:v>0.10256410256410256</c:v>
                </c:pt>
                <c:pt idx="26">
                  <c:v>0.12820512820512819</c:v>
                </c:pt>
                <c:pt idx="27">
                  <c:v>0.15384615384615385</c:v>
                </c:pt>
                <c:pt idx="28">
                  <c:v>0.12820512820512819</c:v>
                </c:pt>
                <c:pt idx="29">
                  <c:v>0.10256410256410256</c:v>
                </c:pt>
                <c:pt idx="30">
                  <c:v>7.6923076923076927E-2</c:v>
                </c:pt>
                <c:pt idx="31">
                  <c:v>5.128205128205128E-2</c:v>
                </c:pt>
                <c:pt idx="32">
                  <c:v>2.564102564102564E-2</c:v>
                </c:pt>
                <c:pt idx="33">
                  <c:v>0</c:v>
                </c:pt>
                <c:pt idx="34">
                  <c:v>2.564102564102564E-2</c:v>
                </c:pt>
                <c:pt idx="35">
                  <c:v>5.128205128205128E-2</c:v>
                </c:pt>
                <c:pt idx="36">
                  <c:v>7.6923076923076927E-2</c:v>
                </c:pt>
                <c:pt idx="37">
                  <c:v>0.10256410256410256</c:v>
                </c:pt>
                <c:pt idx="38">
                  <c:v>0.12820512820512819</c:v>
                </c:pt>
                <c:pt idx="39">
                  <c:v>0.10256410256410256</c:v>
                </c:pt>
                <c:pt idx="40">
                  <c:v>0.12820512820512819</c:v>
                </c:pt>
                <c:pt idx="41">
                  <c:v>0.10256410256410256</c:v>
                </c:pt>
                <c:pt idx="42">
                  <c:v>7.6923076923076927E-2</c:v>
                </c:pt>
                <c:pt idx="43">
                  <c:v>5.128205128205128E-2</c:v>
                </c:pt>
                <c:pt idx="44">
                  <c:v>7.6923076923076927E-2</c:v>
                </c:pt>
                <c:pt idx="45">
                  <c:v>5.128205128205128E-2</c:v>
                </c:pt>
                <c:pt idx="46">
                  <c:v>7.6923076923076927E-2</c:v>
                </c:pt>
                <c:pt idx="47">
                  <c:v>0.10256410256410256</c:v>
                </c:pt>
                <c:pt idx="48">
                  <c:v>0.12820512820512819</c:v>
                </c:pt>
                <c:pt idx="49">
                  <c:v>0.10256410256410256</c:v>
                </c:pt>
              </c:numCache>
            </c:numRef>
          </c:xVal>
          <c:yVal>
            <c:numRef>
              <c:f>fb!$N$8:$N$57</c:f>
              <c:numCache>
                <c:formatCode>General</c:formatCode>
                <c:ptCount val="50"/>
                <c:pt idx="0">
                  <c:v>0.75213675213675213</c:v>
                </c:pt>
                <c:pt idx="1">
                  <c:v>0.74358974358974361</c:v>
                </c:pt>
                <c:pt idx="2">
                  <c:v>0.75213675213675213</c:v>
                </c:pt>
                <c:pt idx="3">
                  <c:v>0.76068376068376065</c:v>
                </c:pt>
                <c:pt idx="4">
                  <c:v>0.76923076923076927</c:v>
                </c:pt>
                <c:pt idx="5">
                  <c:v>0.77777777777777779</c:v>
                </c:pt>
                <c:pt idx="6">
                  <c:v>0.78632478632478631</c:v>
                </c:pt>
                <c:pt idx="7">
                  <c:v>0.79487179487179482</c:v>
                </c:pt>
                <c:pt idx="8">
                  <c:v>0.80341880341880345</c:v>
                </c:pt>
                <c:pt idx="9">
                  <c:v>0.81196581196581197</c:v>
                </c:pt>
                <c:pt idx="10">
                  <c:v>0.82051282051282048</c:v>
                </c:pt>
                <c:pt idx="11">
                  <c:v>0.82905982905982911</c:v>
                </c:pt>
                <c:pt idx="12">
                  <c:v>0.83760683760683763</c:v>
                </c:pt>
                <c:pt idx="13">
                  <c:v>0.84615384615384615</c:v>
                </c:pt>
                <c:pt idx="14">
                  <c:v>0.85470085470085466</c:v>
                </c:pt>
                <c:pt idx="15">
                  <c:v>0.86324786324786329</c:v>
                </c:pt>
                <c:pt idx="16">
                  <c:v>0.87179487179487181</c:v>
                </c:pt>
                <c:pt idx="17">
                  <c:v>0.86324786324786329</c:v>
                </c:pt>
                <c:pt idx="18">
                  <c:v>0.85470085470085466</c:v>
                </c:pt>
                <c:pt idx="19">
                  <c:v>0.84615384615384615</c:v>
                </c:pt>
                <c:pt idx="20">
                  <c:v>0.83760683760683763</c:v>
                </c:pt>
                <c:pt idx="21">
                  <c:v>0.82905982905982911</c:v>
                </c:pt>
                <c:pt idx="22">
                  <c:v>0.82051282051282048</c:v>
                </c:pt>
                <c:pt idx="23">
                  <c:v>0.82905982905982911</c:v>
                </c:pt>
                <c:pt idx="24">
                  <c:v>0.83760683760683763</c:v>
                </c:pt>
                <c:pt idx="25">
                  <c:v>0.84615384615384615</c:v>
                </c:pt>
                <c:pt idx="26">
                  <c:v>0.85470085470085466</c:v>
                </c:pt>
                <c:pt idx="27">
                  <c:v>0.86324786324786329</c:v>
                </c:pt>
                <c:pt idx="28">
                  <c:v>0.87179487179487181</c:v>
                </c:pt>
                <c:pt idx="29">
                  <c:v>0.88034188034188032</c:v>
                </c:pt>
                <c:pt idx="30">
                  <c:v>0.88888888888888884</c:v>
                </c:pt>
                <c:pt idx="31">
                  <c:v>0.89743589743589747</c:v>
                </c:pt>
                <c:pt idx="32">
                  <c:v>0.90598290598290598</c:v>
                </c:pt>
                <c:pt idx="33">
                  <c:v>0.9145299145299145</c:v>
                </c:pt>
                <c:pt idx="34">
                  <c:v>0.92307692307692313</c:v>
                </c:pt>
                <c:pt idx="35">
                  <c:v>0.9145299145299145</c:v>
                </c:pt>
                <c:pt idx="36">
                  <c:v>0.92307692307692313</c:v>
                </c:pt>
                <c:pt idx="37">
                  <c:v>0.93162393162393164</c:v>
                </c:pt>
                <c:pt idx="38">
                  <c:v>0.94017094017094016</c:v>
                </c:pt>
                <c:pt idx="39">
                  <c:v>0.94871794871794868</c:v>
                </c:pt>
                <c:pt idx="40">
                  <c:v>0.95726495726495731</c:v>
                </c:pt>
                <c:pt idx="41">
                  <c:v>0.96581196581196582</c:v>
                </c:pt>
                <c:pt idx="42">
                  <c:v>0.97435897435897434</c:v>
                </c:pt>
                <c:pt idx="43">
                  <c:v>0.98290598290598286</c:v>
                </c:pt>
                <c:pt idx="44">
                  <c:v>0.99145299145299148</c:v>
                </c:pt>
                <c:pt idx="45">
                  <c:v>1</c:v>
                </c:pt>
                <c:pt idx="46">
                  <c:v>0.99145299145299148</c:v>
                </c:pt>
                <c:pt idx="47">
                  <c:v>0.98290598290598286</c:v>
                </c:pt>
                <c:pt idx="48">
                  <c:v>0.97435897435897434</c:v>
                </c:pt>
                <c:pt idx="49">
                  <c:v>0.96581196581196582</c:v>
                </c:pt>
              </c:numCache>
            </c:numRef>
          </c:yVal>
        </c:ser>
        <c:axId val="93842432"/>
        <c:axId val="93930240"/>
      </c:scatterChart>
      <c:valAx>
        <c:axId val="93842432"/>
        <c:scaling>
          <c:orientation val="minMax"/>
        </c:scaling>
        <c:axPos val="b"/>
        <c:numFmt formatCode="General" sourceLinked="1"/>
        <c:tickLblPos val="nextTo"/>
        <c:crossAx val="93930240"/>
        <c:crosses val="autoZero"/>
        <c:crossBetween val="midCat"/>
      </c:valAx>
      <c:valAx>
        <c:axId val="93930240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9384243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fb!$B$8:$B$57</c:f>
              <c:numCache>
                <c:formatCode>General</c:formatCode>
                <c:ptCount val="50"/>
                <c:pt idx="0">
                  <c:v>66.34</c:v>
                </c:pt>
                <c:pt idx="1">
                  <c:v>67.900000000000006</c:v>
                </c:pt>
                <c:pt idx="2">
                  <c:v>67.17</c:v>
                </c:pt>
                <c:pt idx="3">
                  <c:v>67.66</c:v>
                </c:pt>
                <c:pt idx="4">
                  <c:v>66.41</c:v>
                </c:pt>
                <c:pt idx="5">
                  <c:v>68.42</c:v>
                </c:pt>
                <c:pt idx="6">
                  <c:v>69.400000000000006</c:v>
                </c:pt>
                <c:pt idx="7">
                  <c:v>69.27</c:v>
                </c:pt>
                <c:pt idx="8">
                  <c:v>71.290000000000006</c:v>
                </c:pt>
                <c:pt idx="9">
                  <c:v>74.98</c:v>
                </c:pt>
                <c:pt idx="10">
                  <c:v>75.19</c:v>
                </c:pt>
                <c:pt idx="11">
                  <c:v>74.92</c:v>
                </c:pt>
                <c:pt idx="12">
                  <c:v>73.709999999999994</c:v>
                </c:pt>
                <c:pt idx="13">
                  <c:v>74.680000000000007</c:v>
                </c:pt>
                <c:pt idx="14">
                  <c:v>72.650000000000006</c:v>
                </c:pt>
                <c:pt idx="15">
                  <c:v>72.36</c:v>
                </c:pt>
                <c:pt idx="16">
                  <c:v>73.510000000000005</c:v>
                </c:pt>
                <c:pt idx="17">
                  <c:v>72.69</c:v>
                </c:pt>
                <c:pt idx="18">
                  <c:v>72.47</c:v>
                </c:pt>
                <c:pt idx="19">
                  <c:v>73.17</c:v>
                </c:pt>
                <c:pt idx="20">
                  <c:v>73.06</c:v>
                </c:pt>
                <c:pt idx="21">
                  <c:v>73.44</c:v>
                </c:pt>
                <c:pt idx="22">
                  <c:v>72.83</c:v>
                </c:pt>
                <c:pt idx="23">
                  <c:v>73.77</c:v>
                </c:pt>
                <c:pt idx="24">
                  <c:v>74.3</c:v>
                </c:pt>
                <c:pt idx="25">
                  <c:v>73.63</c:v>
                </c:pt>
                <c:pt idx="26">
                  <c:v>74.59</c:v>
                </c:pt>
                <c:pt idx="27">
                  <c:v>75.290000000000006</c:v>
                </c:pt>
                <c:pt idx="28">
                  <c:v>74.81</c:v>
                </c:pt>
                <c:pt idx="29">
                  <c:v>74.569999999999993</c:v>
                </c:pt>
                <c:pt idx="30">
                  <c:v>74.569999999999993</c:v>
                </c:pt>
                <c:pt idx="31">
                  <c:v>75.02</c:v>
                </c:pt>
                <c:pt idx="32">
                  <c:v>75.959999999999994</c:v>
                </c:pt>
                <c:pt idx="33">
                  <c:v>74.63</c:v>
                </c:pt>
                <c:pt idx="34">
                  <c:v>73.86</c:v>
                </c:pt>
                <c:pt idx="35">
                  <c:v>74.819999999999993</c:v>
                </c:pt>
                <c:pt idx="36">
                  <c:v>76.680000000000007</c:v>
                </c:pt>
                <c:pt idx="37">
                  <c:v>75.83</c:v>
                </c:pt>
                <c:pt idx="38">
                  <c:v>75.95</c:v>
                </c:pt>
                <c:pt idx="39">
                  <c:v>77.260000000000005</c:v>
                </c:pt>
                <c:pt idx="40">
                  <c:v>77.89</c:v>
                </c:pt>
                <c:pt idx="41">
                  <c:v>76.67</c:v>
                </c:pt>
                <c:pt idx="42">
                  <c:v>77.430000000000007</c:v>
                </c:pt>
                <c:pt idx="43">
                  <c:v>77.92</c:v>
                </c:pt>
                <c:pt idx="44">
                  <c:v>77.48</c:v>
                </c:pt>
                <c:pt idx="45">
                  <c:v>74.58</c:v>
                </c:pt>
                <c:pt idx="46">
                  <c:v>76.08</c:v>
                </c:pt>
                <c:pt idx="47">
                  <c:v>76.430000000000007</c:v>
                </c:pt>
                <c:pt idx="48">
                  <c:v>77</c:v>
                </c:pt>
                <c:pt idx="49">
                  <c:v>77.91</c:v>
                </c:pt>
              </c:numCache>
            </c:numRef>
          </c:val>
        </c:ser>
        <c:marker val="1"/>
        <c:axId val="93959680"/>
        <c:axId val="93961216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fb!$K$8:$K$57</c:f>
              <c:numCache>
                <c:formatCode>General</c:formatCode>
                <c:ptCount val="50"/>
                <c:pt idx="0">
                  <c:v>76.19</c:v>
                </c:pt>
                <c:pt idx="1">
                  <c:v>77.75</c:v>
                </c:pt>
                <c:pt idx="2">
                  <c:v>77.02</c:v>
                </c:pt>
                <c:pt idx="3">
                  <c:v>77.509999999999991</c:v>
                </c:pt>
                <c:pt idx="4">
                  <c:v>76.259999999999991</c:v>
                </c:pt>
                <c:pt idx="5">
                  <c:v>78.27</c:v>
                </c:pt>
                <c:pt idx="6">
                  <c:v>79.25</c:v>
                </c:pt>
                <c:pt idx="7">
                  <c:v>79.11999999999999</c:v>
                </c:pt>
                <c:pt idx="8">
                  <c:v>81.14</c:v>
                </c:pt>
                <c:pt idx="9">
                  <c:v>84.83</c:v>
                </c:pt>
                <c:pt idx="10">
                  <c:v>85.039999999999992</c:v>
                </c:pt>
                <c:pt idx="11">
                  <c:v>84.77</c:v>
                </c:pt>
                <c:pt idx="12">
                  <c:v>83.559999999999988</c:v>
                </c:pt>
                <c:pt idx="13">
                  <c:v>84.53</c:v>
                </c:pt>
                <c:pt idx="14">
                  <c:v>82.5</c:v>
                </c:pt>
                <c:pt idx="15">
                  <c:v>82.21</c:v>
                </c:pt>
                <c:pt idx="16">
                  <c:v>83.36</c:v>
                </c:pt>
                <c:pt idx="17">
                  <c:v>82.539999999999992</c:v>
                </c:pt>
                <c:pt idx="18">
                  <c:v>82.759999999999991</c:v>
                </c:pt>
                <c:pt idx="19">
                  <c:v>82.059999999999988</c:v>
                </c:pt>
                <c:pt idx="20">
                  <c:v>82.169999999999987</c:v>
                </c:pt>
                <c:pt idx="21">
                  <c:v>81.789999999999992</c:v>
                </c:pt>
                <c:pt idx="22">
                  <c:v>82.399999999999991</c:v>
                </c:pt>
                <c:pt idx="23">
                  <c:v>81.459999999999994</c:v>
                </c:pt>
                <c:pt idx="24">
                  <c:v>81.99</c:v>
                </c:pt>
                <c:pt idx="25">
                  <c:v>81.319999999999993</c:v>
                </c:pt>
                <c:pt idx="26">
                  <c:v>82.28</c:v>
                </c:pt>
                <c:pt idx="27">
                  <c:v>82.98</c:v>
                </c:pt>
                <c:pt idx="28">
                  <c:v>82.5</c:v>
                </c:pt>
                <c:pt idx="29">
                  <c:v>82.259999999999991</c:v>
                </c:pt>
                <c:pt idx="30">
                  <c:v>82.259999999999991</c:v>
                </c:pt>
                <c:pt idx="31">
                  <c:v>82.71</c:v>
                </c:pt>
                <c:pt idx="32">
                  <c:v>83.649999999999991</c:v>
                </c:pt>
                <c:pt idx="33">
                  <c:v>82.32</c:v>
                </c:pt>
                <c:pt idx="34">
                  <c:v>81.55</c:v>
                </c:pt>
                <c:pt idx="35">
                  <c:v>82.509999999999991</c:v>
                </c:pt>
                <c:pt idx="36">
                  <c:v>84.37</c:v>
                </c:pt>
                <c:pt idx="37">
                  <c:v>83.52</c:v>
                </c:pt>
                <c:pt idx="38">
                  <c:v>83.64</c:v>
                </c:pt>
                <c:pt idx="39">
                  <c:v>84.95</c:v>
                </c:pt>
                <c:pt idx="40">
                  <c:v>85.58</c:v>
                </c:pt>
                <c:pt idx="41">
                  <c:v>84.36</c:v>
                </c:pt>
                <c:pt idx="42">
                  <c:v>85.12</c:v>
                </c:pt>
                <c:pt idx="43">
                  <c:v>85.61</c:v>
                </c:pt>
                <c:pt idx="44">
                  <c:v>85.17</c:v>
                </c:pt>
                <c:pt idx="45">
                  <c:v>82.27</c:v>
                </c:pt>
                <c:pt idx="46">
                  <c:v>83.77</c:v>
                </c:pt>
                <c:pt idx="47">
                  <c:v>84.12</c:v>
                </c:pt>
                <c:pt idx="48">
                  <c:v>84.69</c:v>
                </c:pt>
                <c:pt idx="49">
                  <c:v>85.6</c:v>
                </c:pt>
              </c:numCache>
            </c:numRef>
          </c:val>
        </c:ser>
        <c:marker val="1"/>
        <c:axId val="93968640"/>
        <c:axId val="93967104"/>
      </c:lineChart>
      <c:catAx>
        <c:axId val="93959680"/>
        <c:scaling>
          <c:orientation val="minMax"/>
        </c:scaling>
        <c:axPos val="b"/>
        <c:tickLblPos val="nextTo"/>
        <c:crossAx val="93961216"/>
        <c:crosses val="autoZero"/>
        <c:auto val="1"/>
        <c:lblAlgn val="ctr"/>
        <c:lblOffset val="100"/>
      </c:catAx>
      <c:valAx>
        <c:axId val="93961216"/>
        <c:scaling>
          <c:orientation val="minMax"/>
          <c:min val="50"/>
        </c:scaling>
        <c:axPos val="l"/>
        <c:majorGridlines/>
        <c:numFmt formatCode="General" sourceLinked="1"/>
        <c:tickLblPos val="nextTo"/>
        <c:crossAx val="93959680"/>
        <c:crosses val="autoZero"/>
        <c:crossBetween val="between"/>
      </c:valAx>
      <c:valAx>
        <c:axId val="93967104"/>
        <c:scaling>
          <c:orientation val="minMax"/>
        </c:scaling>
        <c:axPos val="r"/>
        <c:numFmt formatCode="General" sourceLinked="1"/>
        <c:tickLblPos val="nextTo"/>
        <c:crossAx val="93968640"/>
        <c:crosses val="max"/>
        <c:crossBetween val="between"/>
      </c:valAx>
      <c:catAx>
        <c:axId val="93968640"/>
        <c:scaling>
          <c:orientation val="minMax"/>
        </c:scaling>
        <c:delete val="1"/>
        <c:axPos val="b"/>
        <c:tickLblPos val="none"/>
        <c:crossAx val="9396710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fb!$T$9:$T$57</c:f>
              <c:numCache>
                <c:formatCode>0.00%</c:formatCode>
                <c:ptCount val="49"/>
                <c:pt idx="0">
                  <c:v>6.1648919508547088E-3</c:v>
                </c:pt>
                <c:pt idx="1">
                  <c:v>6.1648919508547088E-3</c:v>
                </c:pt>
                <c:pt idx="2">
                  <c:v>1.5864544570759801E-3</c:v>
                </c:pt>
                <c:pt idx="3">
                  <c:v>1.5864544570759801E-3</c:v>
                </c:pt>
                <c:pt idx="4">
                  <c:v>1.5864544570759801E-3</c:v>
                </c:pt>
                <c:pt idx="5">
                  <c:v>1.5864544570759801E-3</c:v>
                </c:pt>
                <c:pt idx="6">
                  <c:v>4.1995667253323212E-3</c:v>
                </c:pt>
                <c:pt idx="7">
                  <c:v>4.1995667253323212E-3</c:v>
                </c:pt>
                <c:pt idx="8">
                  <c:v>4.1995667253323212E-3</c:v>
                </c:pt>
                <c:pt idx="9">
                  <c:v>4.1995667253323212E-3</c:v>
                </c:pt>
                <c:pt idx="10">
                  <c:v>4.1995667253323212E-3</c:v>
                </c:pt>
                <c:pt idx="11">
                  <c:v>4.1995667253323212E-3</c:v>
                </c:pt>
                <c:pt idx="12">
                  <c:v>4.1995667253323212E-3</c:v>
                </c:pt>
                <c:pt idx="13">
                  <c:v>1.5864544570759801E-3</c:v>
                </c:pt>
                <c:pt idx="14">
                  <c:v>1.5864544570759801E-3</c:v>
                </c:pt>
                <c:pt idx="15">
                  <c:v>1.5864544570759801E-3</c:v>
                </c:pt>
                <c:pt idx="16">
                  <c:v>1.5864544570759801E-3</c:v>
                </c:pt>
                <c:pt idx="17">
                  <c:v>4.5564434532439635E-3</c:v>
                </c:pt>
                <c:pt idx="18">
                  <c:v>4.5564434532439635E-3</c:v>
                </c:pt>
                <c:pt idx="19">
                  <c:v>4.5564434532439635E-3</c:v>
                </c:pt>
                <c:pt idx="20">
                  <c:v>4.5564434532439635E-3</c:v>
                </c:pt>
                <c:pt idx="21">
                  <c:v>4.5564434532439635E-3</c:v>
                </c:pt>
                <c:pt idx="22">
                  <c:v>4.5564434532439635E-3</c:v>
                </c:pt>
                <c:pt idx="23">
                  <c:v>1.5864544570759801E-3</c:v>
                </c:pt>
                <c:pt idx="24">
                  <c:v>1.5864544570759801E-3</c:v>
                </c:pt>
                <c:pt idx="25">
                  <c:v>1.5864544570759801E-3</c:v>
                </c:pt>
                <c:pt idx="26">
                  <c:v>4.1995667253323212E-3</c:v>
                </c:pt>
                <c:pt idx="27">
                  <c:v>4.1995667253323212E-3</c:v>
                </c:pt>
                <c:pt idx="28">
                  <c:v>1.5864544570759801E-3</c:v>
                </c:pt>
                <c:pt idx="29">
                  <c:v>1.5864544570759801E-3</c:v>
                </c:pt>
                <c:pt idx="30">
                  <c:v>1.5864544570759801E-3</c:v>
                </c:pt>
                <c:pt idx="31">
                  <c:v>1.5864544570759801E-3</c:v>
                </c:pt>
                <c:pt idx="32">
                  <c:v>1.5864544570759801E-3</c:v>
                </c:pt>
                <c:pt idx="33">
                  <c:v>1.5864544570759801E-3</c:v>
                </c:pt>
                <c:pt idx="34">
                  <c:v>4.1995667253323212E-3</c:v>
                </c:pt>
                <c:pt idx="35">
                  <c:v>6.1648919508547088E-3</c:v>
                </c:pt>
                <c:pt idx="36">
                  <c:v>4.1995667253323212E-3</c:v>
                </c:pt>
                <c:pt idx="37">
                  <c:v>4.1995667253323212E-3</c:v>
                </c:pt>
                <c:pt idx="38">
                  <c:v>4.1995667253323212E-3</c:v>
                </c:pt>
                <c:pt idx="39">
                  <c:v>1.5864544570759801E-3</c:v>
                </c:pt>
                <c:pt idx="40">
                  <c:v>4.1995667253323212E-3</c:v>
                </c:pt>
                <c:pt idx="41">
                  <c:v>1.5864544570759801E-3</c:v>
                </c:pt>
                <c:pt idx="42">
                  <c:v>1.5864544570759801E-3</c:v>
                </c:pt>
                <c:pt idx="43">
                  <c:v>1.5864544570759801E-3</c:v>
                </c:pt>
                <c:pt idx="44">
                  <c:v>4.1995667253323212E-3</c:v>
                </c:pt>
                <c:pt idx="45">
                  <c:v>1.5864544570759801E-3</c:v>
                </c:pt>
                <c:pt idx="46">
                  <c:v>6.1648919508547088E-3</c:v>
                </c:pt>
                <c:pt idx="47">
                  <c:v>6.1648919508547088E-3</c:v>
                </c:pt>
                <c:pt idx="48">
                  <c:v>6.1648919508547088E-3</c:v>
                </c:pt>
              </c:numCache>
            </c:numRef>
          </c:xVal>
          <c:yVal>
            <c:numRef>
              <c:f>fb!$V$9:$V$57</c:f>
              <c:numCache>
                <c:formatCode>0.00%</c:formatCode>
                <c:ptCount val="49"/>
                <c:pt idx="0">
                  <c:v>2.3515224600542693E-2</c:v>
                </c:pt>
                <c:pt idx="1">
                  <c:v>-1.0751104565537612E-2</c:v>
                </c:pt>
                <c:pt idx="2">
                  <c:v>7.2949233288669771E-3</c:v>
                </c:pt>
                <c:pt idx="3">
                  <c:v>-1.8474726574046706E-2</c:v>
                </c:pt>
                <c:pt idx="4">
                  <c:v>3.0266526125583577E-2</c:v>
                </c:pt>
                <c:pt idx="5">
                  <c:v>1.4323297281496696E-2</c:v>
                </c:pt>
                <c:pt idx="6">
                  <c:v>-1.8731988472623869E-3</c:v>
                </c:pt>
                <c:pt idx="7">
                  <c:v>2.9161253067706228E-2</c:v>
                </c:pt>
                <c:pt idx="8">
                  <c:v>5.1760415205498629E-2</c:v>
                </c:pt>
                <c:pt idx="9">
                  <c:v>2.8007468658308048E-3</c:v>
                </c:pt>
                <c:pt idx="10">
                  <c:v>-3.5909030456177157E-3</c:v>
                </c:pt>
                <c:pt idx="11">
                  <c:v>-1.6150560597971274E-2</c:v>
                </c:pt>
                <c:pt idx="12">
                  <c:v>1.3159679826346672E-2</c:v>
                </c:pt>
                <c:pt idx="13">
                  <c:v>-2.7182645956079284E-2</c:v>
                </c:pt>
                <c:pt idx="14">
                  <c:v>-3.991741225051703E-3</c:v>
                </c:pt>
                <c:pt idx="15">
                  <c:v>1.5892758430071943E-2</c:v>
                </c:pt>
                <c:pt idx="16">
                  <c:v>-1.115494490545514E-2</c:v>
                </c:pt>
                <c:pt idx="17">
                  <c:v>3.0265511074425489E-3</c:v>
                </c:pt>
                <c:pt idx="18">
                  <c:v>-9.659169311439255E-3</c:v>
                </c:pt>
                <c:pt idx="19">
                  <c:v>1.5033483668169937E-3</c:v>
                </c:pt>
                <c:pt idx="20">
                  <c:v>-5.2012044894606552E-3</c:v>
                </c:pt>
                <c:pt idx="21">
                  <c:v>8.3061002178649156E-3</c:v>
                </c:pt>
                <c:pt idx="22">
                  <c:v>-1.2906769188521183E-2</c:v>
                </c:pt>
                <c:pt idx="23">
                  <c:v>7.1844923410600671E-3</c:v>
                </c:pt>
                <c:pt idx="24">
                  <c:v>-9.0174966352624727E-3</c:v>
                </c:pt>
                <c:pt idx="25">
                  <c:v>1.3038163791932745E-2</c:v>
                </c:pt>
                <c:pt idx="26">
                  <c:v>9.3846360101890718E-3</c:v>
                </c:pt>
                <c:pt idx="27">
                  <c:v>-6.3753486518794518E-3</c:v>
                </c:pt>
                <c:pt idx="28">
                  <c:v>-3.2081272557145982E-3</c:v>
                </c:pt>
                <c:pt idx="29">
                  <c:v>0</c:v>
                </c:pt>
                <c:pt idx="30">
                  <c:v>6.0345983639533713E-3</c:v>
                </c:pt>
                <c:pt idx="31">
                  <c:v>1.2529992002132735E-2</c:v>
                </c:pt>
                <c:pt idx="32">
                  <c:v>-1.7509215376513933E-2</c:v>
                </c:pt>
                <c:pt idx="33">
                  <c:v>-1.0317566662200135E-2</c:v>
                </c:pt>
                <c:pt idx="34">
                  <c:v>1.2997562956945489E-2</c:v>
                </c:pt>
                <c:pt idx="35">
                  <c:v>2.4859663191660167E-2</c:v>
                </c:pt>
                <c:pt idx="36">
                  <c:v>-1.1085028690662604E-2</c:v>
                </c:pt>
                <c:pt idx="37">
                  <c:v>1.5824871422920289E-3</c:v>
                </c:pt>
                <c:pt idx="38">
                  <c:v>1.7248189598420043E-2</c:v>
                </c:pt>
                <c:pt idx="39">
                  <c:v>8.1542842350504196E-3</c:v>
                </c:pt>
                <c:pt idx="40">
                  <c:v>-1.5663114648863767E-2</c:v>
                </c:pt>
                <c:pt idx="41">
                  <c:v>9.9126124951089741E-3</c:v>
                </c:pt>
                <c:pt idx="42">
                  <c:v>6.3282965258942897E-3</c:v>
                </c:pt>
                <c:pt idx="43">
                  <c:v>-5.6468172484599299E-3</c:v>
                </c:pt>
                <c:pt idx="44">
                  <c:v>-3.7429013939081122E-2</c:v>
                </c:pt>
                <c:pt idx="45">
                  <c:v>2.0112630732099759E-2</c:v>
                </c:pt>
                <c:pt idx="46">
                  <c:v>4.6004206098844442E-3</c:v>
                </c:pt>
                <c:pt idx="47">
                  <c:v>7.4578045270180969E-3</c:v>
                </c:pt>
                <c:pt idx="48">
                  <c:v>1.1818181818181775E-2</c:v>
                </c:pt>
              </c:numCache>
            </c:numRef>
          </c:yVal>
        </c:ser>
        <c:axId val="93856896"/>
        <c:axId val="93858432"/>
      </c:scatterChart>
      <c:valAx>
        <c:axId val="93856896"/>
        <c:scaling>
          <c:orientation val="minMax"/>
        </c:scaling>
        <c:axPos val="b"/>
        <c:numFmt formatCode="0.00%" sourceLinked="1"/>
        <c:tickLblPos val="nextTo"/>
        <c:crossAx val="93858432"/>
        <c:crosses val="autoZero"/>
        <c:crossBetween val="midCat"/>
      </c:valAx>
      <c:valAx>
        <c:axId val="93858432"/>
        <c:scaling>
          <c:orientation val="minMax"/>
        </c:scaling>
        <c:axPos val="l"/>
        <c:majorGridlines/>
        <c:numFmt formatCode="0.00%" sourceLinked="1"/>
        <c:tickLblPos val="nextTo"/>
        <c:crossAx val="938568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fb!$U$9:$U$57</c:f>
              <c:numCache>
                <c:formatCode>0.00%</c:formatCode>
                <c:ptCount val="49"/>
                <c:pt idx="0">
                  <c:v>6.1648919508547088E-3</c:v>
                </c:pt>
                <c:pt idx="1">
                  <c:v>1.2329783901709418E-2</c:v>
                </c:pt>
                <c:pt idx="2">
                  <c:v>1.3916238358785398E-2</c:v>
                </c:pt>
                <c:pt idx="3">
                  <c:v>1.5502692815861379E-2</c:v>
                </c:pt>
                <c:pt idx="4">
                  <c:v>1.7089147272937359E-2</c:v>
                </c:pt>
                <c:pt idx="5">
                  <c:v>1.8675601730013338E-2</c:v>
                </c:pt>
                <c:pt idx="6">
                  <c:v>2.2875168455345658E-2</c:v>
                </c:pt>
                <c:pt idx="7">
                  <c:v>2.7074735180677979E-2</c:v>
                </c:pt>
                <c:pt idx="8">
                  <c:v>3.1274301906010299E-2</c:v>
                </c:pt>
                <c:pt idx="9">
                  <c:v>3.5473868631342623E-2</c:v>
                </c:pt>
                <c:pt idx="10">
                  <c:v>3.9673435356674946E-2</c:v>
                </c:pt>
                <c:pt idx="11">
                  <c:v>4.387300208200727E-2</c:v>
                </c:pt>
                <c:pt idx="12">
                  <c:v>4.8072568807339594E-2</c:v>
                </c:pt>
                <c:pt idx="13">
                  <c:v>4.9659023264415576E-2</c:v>
                </c:pt>
                <c:pt idx="14">
                  <c:v>5.1245477721491559E-2</c:v>
                </c:pt>
                <c:pt idx="15">
                  <c:v>5.2831932178567541E-2</c:v>
                </c:pt>
                <c:pt idx="16">
                  <c:v>5.4418386635643523E-2</c:v>
                </c:pt>
                <c:pt idx="17">
                  <c:v>5.8974830088887487E-2</c:v>
                </c:pt>
                <c:pt idx="18">
                  <c:v>6.353127354213145E-2</c:v>
                </c:pt>
                <c:pt idx="19">
                  <c:v>6.8087716995375414E-2</c:v>
                </c:pt>
                <c:pt idx="20">
                  <c:v>7.2644160448619377E-2</c:v>
                </c:pt>
                <c:pt idx="21">
                  <c:v>7.7200603901863341E-2</c:v>
                </c:pt>
                <c:pt idx="22">
                  <c:v>8.1757047355107304E-2</c:v>
                </c:pt>
                <c:pt idx="23">
                  <c:v>8.3343501812183279E-2</c:v>
                </c:pt>
                <c:pt idx="24">
                  <c:v>8.4929956269259255E-2</c:v>
                </c:pt>
                <c:pt idx="25">
                  <c:v>8.651641072633523E-2</c:v>
                </c:pt>
                <c:pt idx="26">
                  <c:v>9.0715977451667554E-2</c:v>
                </c:pt>
                <c:pt idx="27">
                  <c:v>9.4915544176999878E-2</c:v>
                </c:pt>
                <c:pt idx="28">
                  <c:v>9.6501998634075853E-2</c:v>
                </c:pt>
                <c:pt idx="29">
                  <c:v>9.8088453091151828E-2</c:v>
                </c:pt>
                <c:pt idx="30">
                  <c:v>9.9674907548227804E-2</c:v>
                </c:pt>
                <c:pt idx="31">
                  <c:v>0.10126136200530378</c:v>
                </c:pt>
                <c:pt idx="32">
                  <c:v>0.10284781646237975</c:v>
                </c:pt>
                <c:pt idx="33">
                  <c:v>0.10443427091945573</c:v>
                </c:pt>
                <c:pt idx="34">
                  <c:v>0.10863383764478805</c:v>
                </c:pt>
                <c:pt idx="35">
                  <c:v>0.11479872959564276</c:v>
                </c:pt>
                <c:pt idx="36">
                  <c:v>0.11899829632097508</c:v>
                </c:pt>
                <c:pt idx="37">
                  <c:v>0.12319786304630741</c:v>
                </c:pt>
                <c:pt idx="38">
                  <c:v>0.12739742977163973</c:v>
                </c:pt>
                <c:pt idx="39">
                  <c:v>0.12898388422871571</c:v>
                </c:pt>
                <c:pt idx="40">
                  <c:v>0.13318345095404802</c:v>
                </c:pt>
                <c:pt idx="41">
                  <c:v>0.13476990541112399</c:v>
                </c:pt>
                <c:pt idx="42">
                  <c:v>0.13635635986819997</c:v>
                </c:pt>
                <c:pt idx="43">
                  <c:v>0.13794281432527594</c:v>
                </c:pt>
                <c:pt idx="44">
                  <c:v>0.14214238105060825</c:v>
                </c:pt>
                <c:pt idx="45">
                  <c:v>0.14372883550768423</c:v>
                </c:pt>
                <c:pt idx="46">
                  <c:v>0.14989372745853893</c:v>
                </c:pt>
                <c:pt idx="47">
                  <c:v>0.15605861940939364</c:v>
                </c:pt>
                <c:pt idx="48">
                  <c:v>0.16222351136024835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fb!$W$9:$W$57</c:f>
              <c:numCache>
                <c:formatCode>0.00%</c:formatCode>
                <c:ptCount val="49"/>
                <c:pt idx="0">
                  <c:v>2.3515224600542693E-2</c:v>
                </c:pt>
                <c:pt idx="1">
                  <c:v>1.2764120035005081E-2</c:v>
                </c:pt>
                <c:pt idx="2">
                  <c:v>2.0059043363872056E-2</c:v>
                </c:pt>
                <c:pt idx="3">
                  <c:v>1.5843167898253498E-3</c:v>
                </c:pt>
                <c:pt idx="4">
                  <c:v>3.1850842915408926E-2</c:v>
                </c:pt>
                <c:pt idx="5">
                  <c:v>4.6174140196905619E-2</c:v>
                </c:pt>
                <c:pt idx="6">
                  <c:v>4.4300941349643234E-2</c:v>
                </c:pt>
                <c:pt idx="7">
                  <c:v>7.3462194417349469E-2</c:v>
                </c:pt>
                <c:pt idx="8">
                  <c:v>0.12522260962284809</c:v>
                </c:pt>
                <c:pt idx="9">
                  <c:v>0.12802335648867891</c:v>
                </c:pt>
                <c:pt idx="10">
                  <c:v>0.1244324534430612</c:v>
                </c:pt>
                <c:pt idx="11">
                  <c:v>0.10828189284508992</c:v>
                </c:pt>
                <c:pt idx="12">
                  <c:v>0.1214415726714366</c:v>
                </c:pt>
                <c:pt idx="13">
                  <c:v>9.4258926715357322E-2</c:v>
                </c:pt>
                <c:pt idx="14">
                  <c:v>9.0267185490305615E-2</c:v>
                </c:pt>
                <c:pt idx="15">
                  <c:v>0.10615994392037756</c:v>
                </c:pt>
                <c:pt idx="16">
                  <c:v>9.5004999014922417E-2</c:v>
                </c:pt>
                <c:pt idx="17">
                  <c:v>9.803155012236496E-2</c:v>
                </c:pt>
                <c:pt idx="18">
                  <c:v>8.8372380810925702E-2</c:v>
                </c:pt>
                <c:pt idx="19">
                  <c:v>8.9875729177742697E-2</c:v>
                </c:pt>
                <c:pt idx="20">
                  <c:v>8.4674524688282043E-2</c:v>
                </c:pt>
                <c:pt idx="21">
                  <c:v>9.2980624906146961E-2</c:v>
                </c:pt>
                <c:pt idx="22">
                  <c:v>8.0073855717625778E-2</c:v>
                </c:pt>
                <c:pt idx="23">
                  <c:v>8.7258348058685847E-2</c:v>
                </c:pt>
                <c:pt idx="24">
                  <c:v>7.824085142342338E-2</c:v>
                </c:pt>
                <c:pt idx="25">
                  <c:v>9.1279015215356127E-2</c:v>
                </c:pt>
                <c:pt idx="26">
                  <c:v>0.1006636512255452</c:v>
                </c:pt>
                <c:pt idx="27">
                  <c:v>9.4288302573665744E-2</c:v>
                </c:pt>
                <c:pt idx="28">
                  <c:v>9.1080175317951151E-2</c:v>
                </c:pt>
                <c:pt idx="29">
                  <c:v>9.1080175317951151E-2</c:v>
                </c:pt>
                <c:pt idx="30">
                  <c:v>9.711477368190452E-2</c:v>
                </c:pt>
                <c:pt idx="31">
                  <c:v>0.10964476568403725</c:v>
                </c:pt>
                <c:pt idx="32">
                  <c:v>9.2135550307523323E-2</c:v>
                </c:pt>
                <c:pt idx="33">
                  <c:v>8.1817983645323195E-2</c:v>
                </c:pt>
                <c:pt idx="34">
                  <c:v>9.481554660226868E-2</c:v>
                </c:pt>
                <c:pt idx="35">
                  <c:v>0.11967520979392884</c:v>
                </c:pt>
                <c:pt idx="36">
                  <c:v>0.10859018110326624</c:v>
                </c:pt>
                <c:pt idx="37">
                  <c:v>0.11017266824555827</c:v>
                </c:pt>
                <c:pt idx="38">
                  <c:v>0.1274208578439783</c:v>
                </c:pt>
                <c:pt idx="39">
                  <c:v>0.13557514207902871</c:v>
                </c:pt>
                <c:pt idx="40">
                  <c:v>0.11991202743016494</c:v>
                </c:pt>
                <c:pt idx="41">
                  <c:v>0.1298246399252739</c:v>
                </c:pt>
                <c:pt idx="42">
                  <c:v>0.13615293645116819</c:v>
                </c:pt>
                <c:pt idx="43">
                  <c:v>0.13050611920270827</c:v>
                </c:pt>
                <c:pt idx="44">
                  <c:v>9.3077105263627141E-2</c:v>
                </c:pt>
                <c:pt idx="45">
                  <c:v>0.1131897359957269</c:v>
                </c:pt>
                <c:pt idx="46">
                  <c:v>0.11779015660561135</c:v>
                </c:pt>
                <c:pt idx="47">
                  <c:v>0.12524796113262945</c:v>
                </c:pt>
                <c:pt idx="48">
                  <c:v>0.13706614295081124</c:v>
                </c:pt>
              </c:numCache>
            </c:numRef>
          </c:val>
        </c:ser>
        <c:marker val="1"/>
        <c:axId val="93895296"/>
        <c:axId val="93901184"/>
      </c:lineChart>
      <c:catAx>
        <c:axId val="93895296"/>
        <c:scaling>
          <c:orientation val="minMax"/>
        </c:scaling>
        <c:axPos val="b"/>
        <c:tickLblPos val="nextTo"/>
        <c:crossAx val="93901184"/>
        <c:crosses val="autoZero"/>
        <c:auto val="1"/>
        <c:lblAlgn val="ctr"/>
        <c:lblOffset val="100"/>
      </c:catAx>
      <c:valAx>
        <c:axId val="93901184"/>
        <c:scaling>
          <c:orientation val="minMax"/>
        </c:scaling>
        <c:axPos val="l"/>
        <c:majorGridlines/>
        <c:numFmt formatCode="0.00%" sourceLinked="1"/>
        <c:tickLblPos val="nextTo"/>
        <c:crossAx val="93895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fb!$F$8:$F$57</c:f>
              <c:numCache>
                <c:formatCode>General</c:formatCode>
                <c:ptCount val="50"/>
                <c:pt idx="0">
                  <c:v>0.79479325570038295</c:v>
                </c:pt>
                <c:pt idx="1">
                  <c:v>0.79268478102171414</c:v>
                </c:pt>
                <c:pt idx="2">
                  <c:v>0.79302108978134911</c:v>
                </c:pt>
                <c:pt idx="3">
                  <c:v>0.79712325111893145</c:v>
                </c:pt>
                <c:pt idx="4">
                  <c:v>0.80215579956400695</c:v>
                </c:pt>
                <c:pt idx="5">
                  <c:v>0.80977107845358387</c:v>
                </c:pt>
                <c:pt idx="6">
                  <c:v>0.81932063616728856</c:v>
                </c:pt>
                <c:pt idx="7">
                  <c:v>0.82705674455134504</c:v>
                </c:pt>
                <c:pt idx="8">
                  <c:v>0.83594677460768174</c:v>
                </c:pt>
                <c:pt idx="9">
                  <c:v>0.84795118488423049</c:v>
                </c:pt>
                <c:pt idx="10">
                  <c:v>0.86285248229092715</c:v>
                </c:pt>
                <c:pt idx="11">
                  <c:v>0.88035161382893568</c:v>
                </c:pt>
                <c:pt idx="12">
                  <c:v>0.8971297960498823</c:v>
                </c:pt>
                <c:pt idx="13">
                  <c:v>0.91329174784898315</c:v>
                </c:pt>
                <c:pt idx="14">
                  <c:v>0.92419963046312936</c:v>
                </c:pt>
                <c:pt idx="15">
                  <c:v>0.93056029643502658</c:v>
                </c:pt>
                <c:pt idx="16">
                  <c:v>0.93370790476622023</c:v>
                </c:pt>
                <c:pt idx="17">
                  <c:v>0.93192768354755418</c:v>
                </c:pt>
                <c:pt idx="18">
                  <c:v>0.9265688954673833</c:v>
                </c:pt>
                <c:pt idx="19">
                  <c:v>0.92211532168335619</c:v>
                </c:pt>
                <c:pt idx="20">
                  <c:v>0.91906437694774645</c:v>
                </c:pt>
                <c:pt idx="21">
                  <c:v>0.91789031702638635</c:v>
                </c:pt>
                <c:pt idx="22">
                  <c:v>0.9169981925921451</c:v>
                </c:pt>
                <c:pt idx="23">
                  <c:v>0.91849144376142222</c:v>
                </c:pt>
                <c:pt idx="24">
                  <c:v>0.92078519033162654</c:v>
                </c:pt>
                <c:pt idx="25">
                  <c:v>0.92261877791035463</c:v>
                </c:pt>
                <c:pt idx="26">
                  <c:v>0.92588016734884993</c:v>
                </c:pt>
                <c:pt idx="27">
                  <c:v>0.9300779853695621</c:v>
                </c:pt>
                <c:pt idx="28">
                  <c:v>0.93400997850241874</c:v>
                </c:pt>
                <c:pt idx="29">
                  <c:v>0.93776274121846481</c:v>
                </c:pt>
                <c:pt idx="30">
                  <c:v>0.94093250162364639</c:v>
                </c:pt>
                <c:pt idx="31">
                  <c:v>0.94404386110649618</c:v>
                </c:pt>
                <c:pt idx="32">
                  <c:v>0.94695484501100036</c:v>
                </c:pt>
                <c:pt idx="33">
                  <c:v>0.94887099941095632</c:v>
                </c:pt>
                <c:pt idx="34">
                  <c:v>0.94950837499433582</c:v>
                </c:pt>
                <c:pt idx="35">
                  <c:v>0.94908345793874971</c:v>
                </c:pt>
                <c:pt idx="36">
                  <c:v>0.95010547407955603</c:v>
                </c:pt>
                <c:pt idx="37">
                  <c:v>0.95215856857325509</c:v>
                </c:pt>
                <c:pt idx="38">
                  <c:v>0.95471109164413681</c:v>
                </c:pt>
                <c:pt idx="39">
                  <c:v>0.95845479214809681</c:v>
                </c:pt>
                <c:pt idx="40">
                  <c:v>0.96341887054630049</c:v>
                </c:pt>
                <c:pt idx="41">
                  <c:v>0.9683275687595343</c:v>
                </c:pt>
                <c:pt idx="42">
                  <c:v>0.97457848127394575</c:v>
                </c:pt>
                <c:pt idx="43">
                  <c:v>0.98084651130007505</c:v>
                </c:pt>
                <c:pt idx="44">
                  <c:v>0.98521751826287496</c:v>
                </c:pt>
                <c:pt idx="45">
                  <c:v>0.98539775559214027</c:v>
                </c:pt>
                <c:pt idx="46">
                  <c:v>0.98485502977943584</c:v>
                </c:pt>
                <c:pt idx="47">
                  <c:v>0.98308588459776369</c:v>
                </c:pt>
                <c:pt idx="48">
                  <c:v>0.98061894908547198</c:v>
                </c:pt>
                <c:pt idx="49">
                  <c:v>0.97951839377325345</c:v>
                </c:pt>
              </c:numCache>
            </c:numRef>
          </c:val>
        </c:ser>
        <c:marker val="1"/>
        <c:axId val="94000640"/>
        <c:axId val="9400217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fb!$G$8:$G$57</c:f>
              <c:numCache>
                <c:formatCode>General</c:formatCode>
                <c:ptCount val="50"/>
                <c:pt idx="0">
                  <c:v>7.2034706416557501E-2</c:v>
                </c:pt>
                <c:pt idx="1">
                  <c:v>6.9650234406301123E-2</c:v>
                </c:pt>
                <c:pt idx="2">
                  <c:v>6.118902703290046E-2</c:v>
                </c:pt>
                <c:pt idx="3">
                  <c:v>5.5606223789256559E-2</c:v>
                </c:pt>
                <c:pt idx="4">
                  <c:v>5.2860190395481954E-2</c:v>
                </c:pt>
                <c:pt idx="5">
                  <c:v>5.2888172269513138E-2</c:v>
                </c:pt>
                <c:pt idx="6">
                  <c:v>5.5835535701685542E-2</c:v>
                </c:pt>
                <c:pt idx="7">
                  <c:v>5.8110616673159803E-2</c:v>
                </c:pt>
                <c:pt idx="8">
                  <c:v>7.1142449440181901E-2</c:v>
                </c:pt>
                <c:pt idx="9">
                  <c:v>9.7855892691887866E-2</c:v>
                </c:pt>
                <c:pt idx="10">
                  <c:v>0.11196450718061221</c:v>
                </c:pt>
                <c:pt idx="11">
                  <c:v>0.11313774501918979</c:v>
                </c:pt>
                <c:pt idx="12">
                  <c:v>0.1038533511313143</c:v>
                </c:pt>
                <c:pt idx="13">
                  <c:v>8.0578879187500951E-2</c:v>
                </c:pt>
                <c:pt idx="14">
                  <c:v>5.8929407335267872E-2</c:v>
                </c:pt>
                <c:pt idx="15">
                  <c:v>5.8445358304536919E-2</c:v>
                </c:pt>
                <c:pt idx="16">
                  <c:v>5.6375366583139574E-2</c:v>
                </c:pt>
                <c:pt idx="17">
                  <c:v>5.383006700870608E-2</c:v>
                </c:pt>
                <c:pt idx="18">
                  <c:v>5.0338092837218781E-2</c:v>
                </c:pt>
                <c:pt idx="19">
                  <c:v>4.7170401200098008E-2</c:v>
                </c:pt>
                <c:pt idx="20">
                  <c:v>4.3958245768922613E-2</c:v>
                </c:pt>
                <c:pt idx="21">
                  <c:v>4.1577058016181632E-2</c:v>
                </c:pt>
                <c:pt idx="22">
                  <c:v>3.8143290993274924E-2</c:v>
                </c:pt>
                <c:pt idx="23">
                  <c:v>3.5934526760092338E-2</c:v>
                </c:pt>
                <c:pt idx="24">
                  <c:v>3.2348445979029208E-2</c:v>
                </c:pt>
                <c:pt idx="25">
                  <c:v>3.501515697475116E-2</c:v>
                </c:pt>
                <c:pt idx="26">
                  <c:v>3.6221646657496172E-2</c:v>
                </c:pt>
                <c:pt idx="27">
                  <c:v>3.6060258243189515E-2</c:v>
                </c:pt>
                <c:pt idx="28">
                  <c:v>3.4381320537798687E-2</c:v>
                </c:pt>
                <c:pt idx="29">
                  <c:v>3.1565201088645474E-2</c:v>
                </c:pt>
                <c:pt idx="30">
                  <c:v>2.6254177733456587E-2</c:v>
                </c:pt>
                <c:pt idx="31">
                  <c:v>2.4175262937025092E-2</c:v>
                </c:pt>
                <c:pt idx="32">
                  <c:v>2.3042219357732117E-2</c:v>
                </c:pt>
                <c:pt idx="33">
                  <c:v>2.6935358005669485E-2</c:v>
                </c:pt>
                <c:pt idx="34">
                  <c:v>2.9942818297669798E-2</c:v>
                </c:pt>
                <c:pt idx="35">
                  <c:v>3.2256764667310908E-2</c:v>
                </c:pt>
                <c:pt idx="36">
                  <c:v>3.5701304054868113E-2</c:v>
                </c:pt>
                <c:pt idx="37">
                  <c:v>3.7831690745621704E-2</c:v>
                </c:pt>
                <c:pt idx="38">
                  <c:v>3.7413210653009683E-2</c:v>
                </c:pt>
                <c:pt idx="39">
                  <c:v>3.9240798906251297E-2</c:v>
                </c:pt>
                <c:pt idx="40">
                  <c:v>3.8623601023142218E-2</c:v>
                </c:pt>
                <c:pt idx="41">
                  <c:v>3.6610432009465135E-2</c:v>
                </c:pt>
                <c:pt idx="42">
                  <c:v>3.6248779677277243E-2</c:v>
                </c:pt>
                <c:pt idx="43">
                  <c:v>3.7762448491789356E-2</c:v>
                </c:pt>
                <c:pt idx="44">
                  <c:v>3.7744829713395218E-2</c:v>
                </c:pt>
                <c:pt idx="45">
                  <c:v>4.2960003276173206E-2</c:v>
                </c:pt>
                <c:pt idx="46">
                  <c:v>4.7917362623992411E-2</c:v>
                </c:pt>
                <c:pt idx="47">
                  <c:v>4.9593693134186399E-2</c:v>
                </c:pt>
                <c:pt idx="48">
                  <c:v>4.695761668202731E-2</c:v>
                </c:pt>
                <c:pt idx="49">
                  <c:v>5.5092611388183152E-2</c:v>
                </c:pt>
              </c:numCache>
            </c:numRef>
          </c:val>
        </c:ser>
        <c:marker val="1"/>
        <c:axId val="94017792"/>
        <c:axId val="94016256"/>
      </c:lineChart>
      <c:catAx>
        <c:axId val="94000640"/>
        <c:scaling>
          <c:orientation val="minMax"/>
        </c:scaling>
        <c:axPos val="b"/>
        <c:tickLblPos val="nextTo"/>
        <c:crossAx val="94002176"/>
        <c:crosses val="autoZero"/>
        <c:auto val="1"/>
        <c:lblAlgn val="ctr"/>
        <c:lblOffset val="100"/>
      </c:catAx>
      <c:valAx>
        <c:axId val="94002176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94000640"/>
        <c:crosses val="autoZero"/>
        <c:crossBetween val="between"/>
      </c:valAx>
      <c:valAx>
        <c:axId val="94016256"/>
        <c:scaling>
          <c:orientation val="minMax"/>
        </c:scaling>
        <c:axPos val="r"/>
        <c:numFmt formatCode="General" sourceLinked="1"/>
        <c:tickLblPos val="nextTo"/>
        <c:crossAx val="94017792"/>
        <c:crosses val="max"/>
        <c:crossBetween val="between"/>
      </c:valAx>
      <c:catAx>
        <c:axId val="94017792"/>
        <c:scaling>
          <c:orientation val="minMax"/>
        </c:scaling>
        <c:delete val="1"/>
        <c:axPos val="b"/>
        <c:tickLblPos val="none"/>
        <c:crossAx val="9401625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xiv!$O$8:$O$57</c:f>
              <c:numCache>
                <c:formatCode>General</c:formatCode>
                <c:ptCount val="50"/>
                <c:pt idx="0">
                  <c:v>0.14705882352941177</c:v>
                </c:pt>
                <c:pt idx="1">
                  <c:v>0.13235294117647059</c:v>
                </c:pt>
                <c:pt idx="2">
                  <c:v>0.11764705882352941</c:v>
                </c:pt>
                <c:pt idx="3">
                  <c:v>0.13235294117647059</c:v>
                </c:pt>
                <c:pt idx="4">
                  <c:v>0.14705882352941177</c:v>
                </c:pt>
                <c:pt idx="5">
                  <c:v>0.16176470588235295</c:v>
                </c:pt>
                <c:pt idx="6">
                  <c:v>0.17647058823529413</c:v>
                </c:pt>
                <c:pt idx="7">
                  <c:v>0.16176470588235295</c:v>
                </c:pt>
                <c:pt idx="8">
                  <c:v>0.14705882352941177</c:v>
                </c:pt>
                <c:pt idx="9">
                  <c:v>0.13235294117647059</c:v>
                </c:pt>
                <c:pt idx="10">
                  <c:v>0.11764705882352941</c:v>
                </c:pt>
                <c:pt idx="11">
                  <c:v>0.13235294117647059</c:v>
                </c:pt>
                <c:pt idx="12">
                  <c:v>0.14705882352941177</c:v>
                </c:pt>
                <c:pt idx="13">
                  <c:v>0.13235294117647059</c:v>
                </c:pt>
                <c:pt idx="14">
                  <c:v>0.14705882352941177</c:v>
                </c:pt>
                <c:pt idx="15">
                  <c:v>0.16176470588235295</c:v>
                </c:pt>
                <c:pt idx="16">
                  <c:v>0.17647058823529413</c:v>
                </c:pt>
                <c:pt idx="17">
                  <c:v>0.16176470588235295</c:v>
                </c:pt>
                <c:pt idx="18">
                  <c:v>0.14705882352941177</c:v>
                </c:pt>
                <c:pt idx="19">
                  <c:v>0.13235294117647059</c:v>
                </c:pt>
                <c:pt idx="20">
                  <c:v>0.11764705882352941</c:v>
                </c:pt>
                <c:pt idx="21">
                  <c:v>0.10294117647058823</c:v>
                </c:pt>
                <c:pt idx="22">
                  <c:v>8.8235294117647065E-2</c:v>
                </c:pt>
                <c:pt idx="23">
                  <c:v>7.3529411764705885E-2</c:v>
                </c:pt>
                <c:pt idx="24">
                  <c:v>5.8823529411764705E-2</c:v>
                </c:pt>
                <c:pt idx="25">
                  <c:v>4.4117647058823532E-2</c:v>
                </c:pt>
                <c:pt idx="26">
                  <c:v>5.8823529411764705E-2</c:v>
                </c:pt>
                <c:pt idx="27">
                  <c:v>4.4117647058823532E-2</c:v>
                </c:pt>
                <c:pt idx="28">
                  <c:v>2.9411764705882353E-2</c:v>
                </c:pt>
                <c:pt idx="29">
                  <c:v>4.4117647058823532E-2</c:v>
                </c:pt>
                <c:pt idx="30">
                  <c:v>2.9411764705882353E-2</c:v>
                </c:pt>
                <c:pt idx="31">
                  <c:v>1.4705882352941176E-2</c:v>
                </c:pt>
                <c:pt idx="32">
                  <c:v>2.9411764705882353E-2</c:v>
                </c:pt>
                <c:pt idx="33">
                  <c:v>1.4705882352941176E-2</c:v>
                </c:pt>
                <c:pt idx="34">
                  <c:v>0</c:v>
                </c:pt>
                <c:pt idx="35">
                  <c:v>1.4705882352941176E-2</c:v>
                </c:pt>
                <c:pt idx="36">
                  <c:v>2.9411764705882353E-2</c:v>
                </c:pt>
                <c:pt idx="37">
                  <c:v>1.4705882352941176E-2</c:v>
                </c:pt>
                <c:pt idx="38">
                  <c:v>2.9411764705882353E-2</c:v>
                </c:pt>
                <c:pt idx="39">
                  <c:v>4.4117647058823532E-2</c:v>
                </c:pt>
                <c:pt idx="40">
                  <c:v>5.8823529411764705E-2</c:v>
                </c:pt>
                <c:pt idx="41">
                  <c:v>4.4117647058823532E-2</c:v>
                </c:pt>
                <c:pt idx="42">
                  <c:v>5.8823529411764705E-2</c:v>
                </c:pt>
                <c:pt idx="43">
                  <c:v>7.3529411764705885E-2</c:v>
                </c:pt>
                <c:pt idx="44">
                  <c:v>5.8823529411764705E-2</c:v>
                </c:pt>
                <c:pt idx="45">
                  <c:v>7.3529411764705885E-2</c:v>
                </c:pt>
                <c:pt idx="46">
                  <c:v>8.8235294117647065E-2</c:v>
                </c:pt>
                <c:pt idx="47">
                  <c:v>7.3529411764705885E-2</c:v>
                </c:pt>
                <c:pt idx="48">
                  <c:v>8.8235294117647065E-2</c:v>
                </c:pt>
                <c:pt idx="49">
                  <c:v>7.3529411764705885E-2</c:v>
                </c:pt>
              </c:numCache>
            </c:numRef>
          </c:xVal>
          <c:yVal>
            <c:numRef>
              <c:f>fb!$N$8:$N$57</c:f>
              <c:numCache>
                <c:formatCode>General</c:formatCode>
                <c:ptCount val="50"/>
                <c:pt idx="0">
                  <c:v>0.75213675213675213</c:v>
                </c:pt>
                <c:pt idx="1">
                  <c:v>0.74358974358974361</c:v>
                </c:pt>
                <c:pt idx="2">
                  <c:v>0.75213675213675213</c:v>
                </c:pt>
                <c:pt idx="3">
                  <c:v>0.76068376068376065</c:v>
                </c:pt>
                <c:pt idx="4">
                  <c:v>0.76923076923076927</c:v>
                </c:pt>
                <c:pt idx="5">
                  <c:v>0.77777777777777779</c:v>
                </c:pt>
                <c:pt idx="6">
                  <c:v>0.78632478632478631</c:v>
                </c:pt>
                <c:pt idx="7">
                  <c:v>0.79487179487179482</c:v>
                </c:pt>
                <c:pt idx="8">
                  <c:v>0.80341880341880345</c:v>
                </c:pt>
                <c:pt idx="9">
                  <c:v>0.81196581196581197</c:v>
                </c:pt>
                <c:pt idx="10">
                  <c:v>0.82051282051282048</c:v>
                </c:pt>
                <c:pt idx="11">
                  <c:v>0.82905982905982911</c:v>
                </c:pt>
                <c:pt idx="12">
                  <c:v>0.83760683760683763</c:v>
                </c:pt>
                <c:pt idx="13">
                  <c:v>0.84615384615384615</c:v>
                </c:pt>
                <c:pt idx="14">
                  <c:v>0.85470085470085466</c:v>
                </c:pt>
                <c:pt idx="15">
                  <c:v>0.86324786324786329</c:v>
                </c:pt>
                <c:pt idx="16">
                  <c:v>0.87179487179487181</c:v>
                </c:pt>
                <c:pt idx="17">
                  <c:v>0.86324786324786329</c:v>
                </c:pt>
                <c:pt idx="18">
                  <c:v>0.85470085470085466</c:v>
                </c:pt>
                <c:pt idx="19">
                  <c:v>0.84615384615384615</c:v>
                </c:pt>
                <c:pt idx="20">
                  <c:v>0.83760683760683763</c:v>
                </c:pt>
                <c:pt idx="21">
                  <c:v>0.82905982905982911</c:v>
                </c:pt>
                <c:pt idx="22">
                  <c:v>0.82051282051282048</c:v>
                </c:pt>
                <c:pt idx="23">
                  <c:v>0.82905982905982911</c:v>
                </c:pt>
                <c:pt idx="24">
                  <c:v>0.83760683760683763</c:v>
                </c:pt>
                <c:pt idx="25">
                  <c:v>0.84615384615384615</c:v>
                </c:pt>
                <c:pt idx="26">
                  <c:v>0.85470085470085466</c:v>
                </c:pt>
                <c:pt idx="27">
                  <c:v>0.86324786324786329</c:v>
                </c:pt>
                <c:pt idx="28">
                  <c:v>0.87179487179487181</c:v>
                </c:pt>
                <c:pt idx="29">
                  <c:v>0.88034188034188032</c:v>
                </c:pt>
                <c:pt idx="30">
                  <c:v>0.88888888888888884</c:v>
                </c:pt>
                <c:pt idx="31">
                  <c:v>0.89743589743589747</c:v>
                </c:pt>
                <c:pt idx="32">
                  <c:v>0.90598290598290598</c:v>
                </c:pt>
                <c:pt idx="33">
                  <c:v>0.9145299145299145</c:v>
                </c:pt>
                <c:pt idx="34">
                  <c:v>0.92307692307692313</c:v>
                </c:pt>
                <c:pt idx="35">
                  <c:v>0.9145299145299145</c:v>
                </c:pt>
                <c:pt idx="36">
                  <c:v>0.92307692307692313</c:v>
                </c:pt>
                <c:pt idx="37">
                  <c:v>0.93162393162393164</c:v>
                </c:pt>
                <c:pt idx="38">
                  <c:v>0.94017094017094016</c:v>
                </c:pt>
                <c:pt idx="39">
                  <c:v>0.94871794871794868</c:v>
                </c:pt>
                <c:pt idx="40">
                  <c:v>0.95726495726495731</c:v>
                </c:pt>
                <c:pt idx="41">
                  <c:v>0.96581196581196582</c:v>
                </c:pt>
                <c:pt idx="42">
                  <c:v>0.97435897435897434</c:v>
                </c:pt>
                <c:pt idx="43">
                  <c:v>0.98290598290598286</c:v>
                </c:pt>
                <c:pt idx="44">
                  <c:v>0.99145299145299148</c:v>
                </c:pt>
                <c:pt idx="45">
                  <c:v>1</c:v>
                </c:pt>
                <c:pt idx="46">
                  <c:v>0.99145299145299148</c:v>
                </c:pt>
                <c:pt idx="47">
                  <c:v>0.98290598290598286</c:v>
                </c:pt>
                <c:pt idx="48">
                  <c:v>0.97435897435897434</c:v>
                </c:pt>
                <c:pt idx="49">
                  <c:v>0.96581196581196582</c:v>
                </c:pt>
              </c:numCache>
            </c:numRef>
          </c:yVal>
        </c:ser>
        <c:axId val="80639104"/>
        <c:axId val="80640640"/>
      </c:scatterChart>
      <c:valAx>
        <c:axId val="80639104"/>
        <c:scaling>
          <c:orientation val="minMax"/>
        </c:scaling>
        <c:axPos val="b"/>
        <c:numFmt formatCode="General" sourceLinked="1"/>
        <c:tickLblPos val="nextTo"/>
        <c:crossAx val="80640640"/>
        <c:crosses val="autoZero"/>
        <c:crossBetween val="midCat"/>
      </c:valAx>
      <c:valAx>
        <c:axId val="80640640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8063910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googl!$O$8:$O$57</c:f>
              <c:numCache>
                <c:formatCode>General</c:formatCode>
                <c:ptCount val="50"/>
                <c:pt idx="0">
                  <c:v>4.1095890410958902E-2</c:v>
                </c:pt>
                <c:pt idx="1">
                  <c:v>2.7397260273972601E-2</c:v>
                </c:pt>
                <c:pt idx="2">
                  <c:v>1.3698630136986301E-2</c:v>
                </c:pt>
                <c:pt idx="3">
                  <c:v>2.7397260273972601E-2</c:v>
                </c:pt>
                <c:pt idx="4">
                  <c:v>4.1095890410958902E-2</c:v>
                </c:pt>
                <c:pt idx="5">
                  <c:v>5.4794520547945202E-2</c:v>
                </c:pt>
                <c:pt idx="6">
                  <c:v>6.8493150684931503E-2</c:v>
                </c:pt>
                <c:pt idx="7">
                  <c:v>8.2191780821917804E-2</c:v>
                </c:pt>
                <c:pt idx="8">
                  <c:v>9.5890410958904104E-2</c:v>
                </c:pt>
                <c:pt idx="9">
                  <c:v>8.2191780821917804E-2</c:v>
                </c:pt>
                <c:pt idx="10">
                  <c:v>6.8493150684931503E-2</c:v>
                </c:pt>
                <c:pt idx="11">
                  <c:v>5.4794520547945202E-2</c:v>
                </c:pt>
                <c:pt idx="12">
                  <c:v>4.1095890410958902E-2</c:v>
                </c:pt>
                <c:pt idx="13">
                  <c:v>5.4794520547945202E-2</c:v>
                </c:pt>
                <c:pt idx="14">
                  <c:v>4.1095890410958902E-2</c:v>
                </c:pt>
                <c:pt idx="15">
                  <c:v>5.4794520547945202E-2</c:v>
                </c:pt>
                <c:pt idx="16">
                  <c:v>6.8493150684931503E-2</c:v>
                </c:pt>
                <c:pt idx="17">
                  <c:v>8.2191780821917804E-2</c:v>
                </c:pt>
                <c:pt idx="18">
                  <c:v>9.5890410958904104E-2</c:v>
                </c:pt>
                <c:pt idx="19">
                  <c:v>8.2191780821917804E-2</c:v>
                </c:pt>
                <c:pt idx="20">
                  <c:v>6.8493150684931503E-2</c:v>
                </c:pt>
                <c:pt idx="21">
                  <c:v>5.4794520547945202E-2</c:v>
                </c:pt>
                <c:pt idx="22">
                  <c:v>4.1095890410958902E-2</c:v>
                </c:pt>
                <c:pt idx="23">
                  <c:v>5.4794520547945202E-2</c:v>
                </c:pt>
                <c:pt idx="24">
                  <c:v>6.8493150684931503E-2</c:v>
                </c:pt>
                <c:pt idx="25">
                  <c:v>8.2191780821917804E-2</c:v>
                </c:pt>
                <c:pt idx="26">
                  <c:v>9.5890410958904104E-2</c:v>
                </c:pt>
                <c:pt idx="27">
                  <c:v>8.2191780821917804E-2</c:v>
                </c:pt>
                <c:pt idx="28">
                  <c:v>6.8493150684931503E-2</c:v>
                </c:pt>
                <c:pt idx="29">
                  <c:v>5.4794520547945202E-2</c:v>
                </c:pt>
                <c:pt idx="30">
                  <c:v>4.1095890410958902E-2</c:v>
                </c:pt>
                <c:pt idx="31">
                  <c:v>2.7397260273972601E-2</c:v>
                </c:pt>
                <c:pt idx="32">
                  <c:v>4.1095890410958902E-2</c:v>
                </c:pt>
                <c:pt idx="33">
                  <c:v>5.4794520547945202E-2</c:v>
                </c:pt>
                <c:pt idx="34">
                  <c:v>6.8493150684931503E-2</c:v>
                </c:pt>
                <c:pt idx="35">
                  <c:v>8.2191780821917804E-2</c:v>
                </c:pt>
                <c:pt idx="36">
                  <c:v>6.8493150684931503E-2</c:v>
                </c:pt>
                <c:pt idx="37">
                  <c:v>8.2191780821917804E-2</c:v>
                </c:pt>
                <c:pt idx="38">
                  <c:v>9.5890410958904104E-2</c:v>
                </c:pt>
                <c:pt idx="39">
                  <c:v>0.1095890410958904</c:v>
                </c:pt>
                <c:pt idx="40">
                  <c:v>0.12328767123287671</c:v>
                </c:pt>
                <c:pt idx="41">
                  <c:v>0.13698630136986301</c:v>
                </c:pt>
                <c:pt idx="42">
                  <c:v>0.12328767123287671</c:v>
                </c:pt>
                <c:pt idx="43">
                  <c:v>0.1095890410958904</c:v>
                </c:pt>
                <c:pt idx="44">
                  <c:v>9.5890410958904104E-2</c:v>
                </c:pt>
                <c:pt idx="45">
                  <c:v>0.1095890410958904</c:v>
                </c:pt>
                <c:pt idx="46">
                  <c:v>0.12328767123287671</c:v>
                </c:pt>
                <c:pt idx="47">
                  <c:v>0.13698630136986301</c:v>
                </c:pt>
                <c:pt idx="48">
                  <c:v>0.15068493150684931</c:v>
                </c:pt>
                <c:pt idx="49">
                  <c:v>0.13698630136986301</c:v>
                </c:pt>
              </c:numCache>
            </c:numRef>
          </c:xVal>
          <c:yVal>
            <c:numRef>
              <c:f>googl!$N$8:$N$57</c:f>
              <c:numCache>
                <c:formatCode>General</c:formatCode>
                <c:ptCount val="50"/>
                <c:pt idx="0">
                  <c:v>0.92121212121212126</c:v>
                </c:pt>
                <c:pt idx="1">
                  <c:v>0.91515151515151516</c:v>
                </c:pt>
                <c:pt idx="2">
                  <c:v>0.92121212121212126</c:v>
                </c:pt>
                <c:pt idx="3">
                  <c:v>0.92727272727272725</c:v>
                </c:pt>
                <c:pt idx="4">
                  <c:v>0.93333333333333335</c:v>
                </c:pt>
                <c:pt idx="5">
                  <c:v>0.93939393939393945</c:v>
                </c:pt>
                <c:pt idx="6">
                  <c:v>0.94545454545454544</c:v>
                </c:pt>
                <c:pt idx="7">
                  <c:v>0.95151515151515154</c:v>
                </c:pt>
                <c:pt idx="8">
                  <c:v>0.95757575757575752</c:v>
                </c:pt>
                <c:pt idx="9">
                  <c:v>0.96363636363636362</c:v>
                </c:pt>
                <c:pt idx="10">
                  <c:v>0.96969696969696972</c:v>
                </c:pt>
                <c:pt idx="11">
                  <c:v>0.96363636363636362</c:v>
                </c:pt>
                <c:pt idx="12">
                  <c:v>0.95757575757575752</c:v>
                </c:pt>
                <c:pt idx="13">
                  <c:v>0.95151515151515154</c:v>
                </c:pt>
                <c:pt idx="14">
                  <c:v>0.94545454545454544</c:v>
                </c:pt>
                <c:pt idx="15">
                  <c:v>0.93939393939393945</c:v>
                </c:pt>
                <c:pt idx="16">
                  <c:v>0.93333333333333335</c:v>
                </c:pt>
                <c:pt idx="17">
                  <c:v>0.92727272727272725</c:v>
                </c:pt>
                <c:pt idx="18">
                  <c:v>0.92121212121212126</c:v>
                </c:pt>
                <c:pt idx="19">
                  <c:v>0.91515151515151516</c:v>
                </c:pt>
                <c:pt idx="20">
                  <c:v>0.90909090909090906</c:v>
                </c:pt>
                <c:pt idx="21">
                  <c:v>0.91515151515151516</c:v>
                </c:pt>
                <c:pt idx="22">
                  <c:v>0.90909090909090906</c:v>
                </c:pt>
                <c:pt idx="23">
                  <c:v>0.91515151515151516</c:v>
                </c:pt>
                <c:pt idx="24">
                  <c:v>0.92121212121212126</c:v>
                </c:pt>
                <c:pt idx="25">
                  <c:v>0.92727272727272725</c:v>
                </c:pt>
                <c:pt idx="26">
                  <c:v>0.93333333333333335</c:v>
                </c:pt>
                <c:pt idx="27">
                  <c:v>0.93939393939393945</c:v>
                </c:pt>
                <c:pt idx="28">
                  <c:v>0.94545454545454544</c:v>
                </c:pt>
                <c:pt idx="29">
                  <c:v>0.95151515151515154</c:v>
                </c:pt>
                <c:pt idx="30">
                  <c:v>0.95757575757575752</c:v>
                </c:pt>
                <c:pt idx="31">
                  <c:v>0.96363636363636362</c:v>
                </c:pt>
                <c:pt idx="32">
                  <c:v>0.95757575757575752</c:v>
                </c:pt>
                <c:pt idx="33">
                  <c:v>0.95151515151515154</c:v>
                </c:pt>
                <c:pt idx="34">
                  <c:v>0.94545454545454544</c:v>
                </c:pt>
                <c:pt idx="35">
                  <c:v>0.93939393939393945</c:v>
                </c:pt>
                <c:pt idx="36">
                  <c:v>0.93333333333333335</c:v>
                </c:pt>
                <c:pt idx="37">
                  <c:v>0.92727272727272725</c:v>
                </c:pt>
                <c:pt idx="38">
                  <c:v>0.93333333333333335</c:v>
                </c:pt>
                <c:pt idx="39">
                  <c:v>0.93939393939393945</c:v>
                </c:pt>
                <c:pt idx="40">
                  <c:v>0.94545454545454544</c:v>
                </c:pt>
                <c:pt idx="41">
                  <c:v>0.95151515151515154</c:v>
                </c:pt>
                <c:pt idx="42">
                  <c:v>0.95757575757575752</c:v>
                </c:pt>
                <c:pt idx="43">
                  <c:v>0.95151515151515154</c:v>
                </c:pt>
                <c:pt idx="44">
                  <c:v>0.94545454545454544</c:v>
                </c:pt>
                <c:pt idx="45">
                  <c:v>0.93939393939393945</c:v>
                </c:pt>
                <c:pt idx="46">
                  <c:v>0.93333333333333335</c:v>
                </c:pt>
                <c:pt idx="47">
                  <c:v>0.92727272727272725</c:v>
                </c:pt>
                <c:pt idx="48">
                  <c:v>0.93333333333333335</c:v>
                </c:pt>
                <c:pt idx="49">
                  <c:v>0.93939393939393945</c:v>
                </c:pt>
              </c:numCache>
            </c:numRef>
          </c:yVal>
        </c:ser>
        <c:axId val="94209920"/>
        <c:axId val="94211456"/>
      </c:scatterChart>
      <c:valAx>
        <c:axId val="94209920"/>
        <c:scaling>
          <c:orientation val="minMax"/>
        </c:scaling>
        <c:axPos val="b"/>
        <c:numFmt formatCode="General" sourceLinked="1"/>
        <c:tickLblPos val="nextTo"/>
        <c:crossAx val="94211456"/>
        <c:crosses val="autoZero"/>
        <c:crossBetween val="midCat"/>
      </c:valAx>
      <c:valAx>
        <c:axId val="94211456"/>
        <c:scaling>
          <c:orientation val="minMax"/>
          <c:min val="0.85000000000000064"/>
        </c:scaling>
        <c:axPos val="l"/>
        <c:majorGridlines/>
        <c:numFmt formatCode="General" sourceLinked="1"/>
        <c:tickLblPos val="nextTo"/>
        <c:crossAx val="94209920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googl!$B$8:$B$57</c:f>
              <c:numCache>
                <c:formatCode>General</c:formatCode>
                <c:ptCount val="50"/>
                <c:pt idx="0">
                  <c:v>586.65</c:v>
                </c:pt>
                <c:pt idx="1">
                  <c:v>594.26</c:v>
                </c:pt>
                <c:pt idx="2">
                  <c:v>593.05999999999995</c:v>
                </c:pt>
                <c:pt idx="3">
                  <c:v>590.62</c:v>
                </c:pt>
                <c:pt idx="4">
                  <c:v>580.82000000000005</c:v>
                </c:pt>
                <c:pt idx="5">
                  <c:v>605.11</c:v>
                </c:pt>
                <c:pt idx="6">
                  <c:v>598.44000000000005</c:v>
                </c:pt>
                <c:pt idx="7">
                  <c:v>603.57000000000005</c:v>
                </c:pt>
                <c:pt idx="8">
                  <c:v>605.19000000000005</c:v>
                </c:pt>
                <c:pt idx="9">
                  <c:v>603.01</c:v>
                </c:pt>
                <c:pt idx="10">
                  <c:v>598.08000000000004</c:v>
                </c:pt>
                <c:pt idx="11">
                  <c:v>599.02</c:v>
                </c:pt>
                <c:pt idx="12">
                  <c:v>593.95000000000005</c:v>
                </c:pt>
                <c:pt idx="13">
                  <c:v>595.44000000000005</c:v>
                </c:pt>
                <c:pt idx="14">
                  <c:v>579.54999999999995</c:v>
                </c:pt>
                <c:pt idx="15">
                  <c:v>573.6</c:v>
                </c:pt>
                <c:pt idx="16">
                  <c:v>582.27</c:v>
                </c:pt>
                <c:pt idx="17">
                  <c:v>573.14</c:v>
                </c:pt>
                <c:pt idx="18">
                  <c:v>574.49</c:v>
                </c:pt>
                <c:pt idx="19">
                  <c:v>571.80999999999995</c:v>
                </c:pt>
                <c:pt idx="20">
                  <c:v>577.94000000000005</c:v>
                </c:pt>
                <c:pt idx="21">
                  <c:v>577.25</c:v>
                </c:pt>
                <c:pt idx="22">
                  <c:v>572.12</c:v>
                </c:pt>
                <c:pt idx="23">
                  <c:v>584.55999999999995</c:v>
                </c:pt>
                <c:pt idx="24">
                  <c:v>584.65</c:v>
                </c:pt>
                <c:pt idx="25">
                  <c:v>583.71</c:v>
                </c:pt>
                <c:pt idx="26">
                  <c:v>592.70000000000005</c:v>
                </c:pt>
                <c:pt idx="27">
                  <c:v>597.11</c:v>
                </c:pt>
                <c:pt idx="28">
                  <c:v>595.41</c:v>
                </c:pt>
                <c:pt idx="29">
                  <c:v>592.41999999999996</c:v>
                </c:pt>
                <c:pt idx="30">
                  <c:v>592.54</c:v>
                </c:pt>
                <c:pt idx="31">
                  <c:v>590.57000000000005</c:v>
                </c:pt>
                <c:pt idx="32">
                  <c:v>588.12</c:v>
                </c:pt>
                <c:pt idx="33">
                  <c:v>583</c:v>
                </c:pt>
                <c:pt idx="34">
                  <c:v>580.32000000000005</c:v>
                </c:pt>
                <c:pt idx="35">
                  <c:v>582.36</c:v>
                </c:pt>
                <c:pt idx="36">
                  <c:v>588.63</c:v>
                </c:pt>
                <c:pt idx="37">
                  <c:v>589.52</c:v>
                </c:pt>
                <c:pt idx="38">
                  <c:v>593.14</c:v>
                </c:pt>
                <c:pt idx="39">
                  <c:v>597.78</c:v>
                </c:pt>
                <c:pt idx="40">
                  <c:v>601.63</c:v>
                </c:pt>
                <c:pt idx="41">
                  <c:v>591.97</c:v>
                </c:pt>
                <c:pt idx="42">
                  <c:v>593.41999999999996</c:v>
                </c:pt>
                <c:pt idx="43">
                  <c:v>591.11</c:v>
                </c:pt>
                <c:pt idx="44">
                  <c:v>584.9</c:v>
                </c:pt>
                <c:pt idx="45">
                  <c:v>581.64</c:v>
                </c:pt>
                <c:pt idx="46">
                  <c:v>588.78</c:v>
                </c:pt>
                <c:pt idx="47">
                  <c:v>593.29</c:v>
                </c:pt>
                <c:pt idx="48">
                  <c:v>597.27</c:v>
                </c:pt>
                <c:pt idx="49">
                  <c:v>605.4</c:v>
                </c:pt>
              </c:numCache>
            </c:numRef>
          </c:val>
        </c:ser>
        <c:marker val="1"/>
        <c:axId val="94056832"/>
        <c:axId val="9405836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googl!$K$8:$K$57</c:f>
              <c:numCache>
                <c:formatCode>General</c:formatCode>
                <c:ptCount val="50"/>
                <c:pt idx="0">
                  <c:v>516.17999999999995</c:v>
                </c:pt>
                <c:pt idx="1">
                  <c:v>523.79</c:v>
                </c:pt>
                <c:pt idx="2">
                  <c:v>522.58999999999992</c:v>
                </c:pt>
                <c:pt idx="3">
                  <c:v>520.15</c:v>
                </c:pt>
                <c:pt idx="4">
                  <c:v>529.94999999999993</c:v>
                </c:pt>
                <c:pt idx="5">
                  <c:v>505.65999999999997</c:v>
                </c:pt>
                <c:pt idx="6">
                  <c:v>512.32999999999993</c:v>
                </c:pt>
                <c:pt idx="7">
                  <c:v>507.19999999999993</c:v>
                </c:pt>
                <c:pt idx="8">
                  <c:v>505.57999999999993</c:v>
                </c:pt>
                <c:pt idx="9">
                  <c:v>507.76</c:v>
                </c:pt>
                <c:pt idx="10">
                  <c:v>502.83000000000004</c:v>
                </c:pt>
                <c:pt idx="11">
                  <c:v>503.77</c:v>
                </c:pt>
                <c:pt idx="12">
                  <c:v>498.70000000000005</c:v>
                </c:pt>
                <c:pt idx="13">
                  <c:v>500.19000000000005</c:v>
                </c:pt>
                <c:pt idx="14">
                  <c:v>484.29999999999995</c:v>
                </c:pt>
                <c:pt idx="15">
                  <c:v>478.35</c:v>
                </c:pt>
                <c:pt idx="16">
                  <c:v>487.02</c:v>
                </c:pt>
                <c:pt idx="17">
                  <c:v>477.89</c:v>
                </c:pt>
                <c:pt idx="18">
                  <c:v>479.24</c:v>
                </c:pt>
                <c:pt idx="19">
                  <c:v>476.55999999999995</c:v>
                </c:pt>
                <c:pt idx="20">
                  <c:v>482.69000000000005</c:v>
                </c:pt>
                <c:pt idx="21">
                  <c:v>482</c:v>
                </c:pt>
                <c:pt idx="22">
                  <c:v>476.87</c:v>
                </c:pt>
                <c:pt idx="23">
                  <c:v>489.30999999999995</c:v>
                </c:pt>
                <c:pt idx="24">
                  <c:v>489.21999999999991</c:v>
                </c:pt>
                <c:pt idx="25">
                  <c:v>490.15999999999985</c:v>
                </c:pt>
                <c:pt idx="26">
                  <c:v>481.16999999999985</c:v>
                </c:pt>
                <c:pt idx="27">
                  <c:v>476.75999999999988</c:v>
                </c:pt>
                <c:pt idx="28">
                  <c:v>475.05999999999983</c:v>
                </c:pt>
                <c:pt idx="29">
                  <c:v>472.06999999999982</c:v>
                </c:pt>
                <c:pt idx="30">
                  <c:v>472.18999999999983</c:v>
                </c:pt>
                <c:pt idx="31">
                  <c:v>470.21999999999991</c:v>
                </c:pt>
                <c:pt idx="32">
                  <c:v>467.76999999999987</c:v>
                </c:pt>
                <c:pt idx="33">
                  <c:v>462.64999999999986</c:v>
                </c:pt>
                <c:pt idx="34">
                  <c:v>459.96999999999991</c:v>
                </c:pt>
                <c:pt idx="35">
                  <c:v>462.00999999999988</c:v>
                </c:pt>
                <c:pt idx="36">
                  <c:v>468.27999999999986</c:v>
                </c:pt>
                <c:pt idx="37">
                  <c:v>469.16999999999985</c:v>
                </c:pt>
                <c:pt idx="38">
                  <c:v>472.78999999999985</c:v>
                </c:pt>
                <c:pt idx="39">
                  <c:v>468.14999999999986</c:v>
                </c:pt>
                <c:pt idx="40">
                  <c:v>464.29999999999984</c:v>
                </c:pt>
                <c:pt idx="41">
                  <c:v>473.95999999999981</c:v>
                </c:pt>
                <c:pt idx="42">
                  <c:v>472.50999999999988</c:v>
                </c:pt>
                <c:pt idx="43">
                  <c:v>470.19999999999993</c:v>
                </c:pt>
                <c:pt idx="44">
                  <c:v>463.9899999999999</c:v>
                </c:pt>
                <c:pt idx="45">
                  <c:v>460.7299999999999</c:v>
                </c:pt>
                <c:pt idx="46">
                  <c:v>467.86999999999989</c:v>
                </c:pt>
                <c:pt idx="47">
                  <c:v>472.37999999999988</c:v>
                </c:pt>
                <c:pt idx="48">
                  <c:v>476.3599999999999</c:v>
                </c:pt>
                <c:pt idx="49">
                  <c:v>468.2299999999999</c:v>
                </c:pt>
              </c:numCache>
            </c:numRef>
          </c:val>
        </c:ser>
        <c:marker val="1"/>
        <c:axId val="94065792"/>
        <c:axId val="94059904"/>
      </c:lineChart>
      <c:catAx>
        <c:axId val="94056832"/>
        <c:scaling>
          <c:orientation val="minMax"/>
        </c:scaling>
        <c:axPos val="b"/>
        <c:tickLblPos val="nextTo"/>
        <c:crossAx val="94058368"/>
        <c:crosses val="autoZero"/>
        <c:auto val="1"/>
        <c:lblAlgn val="ctr"/>
        <c:lblOffset val="100"/>
      </c:catAx>
      <c:valAx>
        <c:axId val="94058368"/>
        <c:scaling>
          <c:orientation val="minMax"/>
        </c:scaling>
        <c:axPos val="l"/>
        <c:majorGridlines/>
        <c:numFmt formatCode="General" sourceLinked="1"/>
        <c:tickLblPos val="nextTo"/>
        <c:crossAx val="94056832"/>
        <c:crosses val="autoZero"/>
        <c:crossBetween val="between"/>
      </c:valAx>
      <c:valAx>
        <c:axId val="94059904"/>
        <c:scaling>
          <c:orientation val="minMax"/>
        </c:scaling>
        <c:axPos val="r"/>
        <c:numFmt formatCode="General" sourceLinked="1"/>
        <c:tickLblPos val="nextTo"/>
        <c:crossAx val="94065792"/>
        <c:crosses val="max"/>
        <c:crossBetween val="between"/>
      </c:valAx>
      <c:catAx>
        <c:axId val="94065792"/>
        <c:scaling>
          <c:orientation val="minMax"/>
        </c:scaling>
        <c:delete val="1"/>
        <c:axPos val="b"/>
        <c:tickLblPos val="none"/>
        <c:crossAx val="9405990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googl!$T$9:$T$57</c:f>
              <c:numCache>
                <c:formatCode>0.00%</c:formatCode>
                <c:ptCount val="49"/>
                <c:pt idx="0">
                  <c:v>1.9998011131774716E-3</c:v>
                </c:pt>
                <c:pt idx="1">
                  <c:v>1.1603457534134539E-3</c:v>
                </c:pt>
                <c:pt idx="2">
                  <c:v>2.0222167876217285E-3</c:v>
                </c:pt>
                <c:pt idx="3">
                  <c:v>1.4459803851715723E-3</c:v>
                </c:pt>
                <c:pt idx="4">
                  <c:v>1.4459803851715723E-3</c:v>
                </c:pt>
                <c:pt idx="5">
                  <c:v>1.4459803851715723E-3</c:v>
                </c:pt>
                <c:pt idx="6">
                  <c:v>1.4459803851715723E-3</c:v>
                </c:pt>
                <c:pt idx="7">
                  <c:v>1.4459803851715723E-3</c:v>
                </c:pt>
                <c:pt idx="8">
                  <c:v>1.4459803851715723E-3</c:v>
                </c:pt>
                <c:pt idx="9">
                  <c:v>2.0222167876217285E-3</c:v>
                </c:pt>
                <c:pt idx="10">
                  <c:v>2.0222167876217285E-3</c:v>
                </c:pt>
                <c:pt idx="11">
                  <c:v>1.1603457534134539E-3</c:v>
                </c:pt>
                <c:pt idx="12">
                  <c:v>1.1603457534134539E-3</c:v>
                </c:pt>
                <c:pt idx="13">
                  <c:v>1.9998011131774716E-3</c:v>
                </c:pt>
                <c:pt idx="14">
                  <c:v>1.1603457534134539E-3</c:v>
                </c:pt>
                <c:pt idx="15">
                  <c:v>1.9998011131774716E-3</c:v>
                </c:pt>
                <c:pt idx="16">
                  <c:v>1.9998011131774716E-3</c:v>
                </c:pt>
                <c:pt idx="17">
                  <c:v>1.9998011131774716E-3</c:v>
                </c:pt>
                <c:pt idx="18">
                  <c:v>1.9998011131774716E-3</c:v>
                </c:pt>
                <c:pt idx="19">
                  <c:v>1.1603457534134539E-3</c:v>
                </c:pt>
                <c:pt idx="20">
                  <c:v>1.1603457534134539E-3</c:v>
                </c:pt>
                <c:pt idx="21">
                  <c:v>2.0222167876217285E-3</c:v>
                </c:pt>
                <c:pt idx="22">
                  <c:v>1.1603457534134539E-3</c:v>
                </c:pt>
                <c:pt idx="23">
                  <c:v>1.4459803851715723E-3</c:v>
                </c:pt>
                <c:pt idx="24">
                  <c:v>1.4459803851715723E-3</c:v>
                </c:pt>
                <c:pt idx="25">
                  <c:v>1.4459803851715723E-3</c:v>
                </c:pt>
                <c:pt idx="26">
                  <c:v>1.4459803851715723E-3</c:v>
                </c:pt>
                <c:pt idx="27">
                  <c:v>2.0222167876217285E-3</c:v>
                </c:pt>
                <c:pt idx="28">
                  <c:v>2.0222167876217285E-3</c:v>
                </c:pt>
                <c:pt idx="29">
                  <c:v>2.0222167876217285E-3</c:v>
                </c:pt>
                <c:pt idx="30">
                  <c:v>2.0222167876217285E-3</c:v>
                </c:pt>
                <c:pt idx="31">
                  <c:v>2.0222167876217285E-3</c:v>
                </c:pt>
                <c:pt idx="32">
                  <c:v>1.9998011131774716E-3</c:v>
                </c:pt>
                <c:pt idx="33">
                  <c:v>1.9998011131774716E-3</c:v>
                </c:pt>
                <c:pt idx="34">
                  <c:v>1.9998011131774716E-3</c:v>
                </c:pt>
                <c:pt idx="35">
                  <c:v>1.9998011131774716E-3</c:v>
                </c:pt>
                <c:pt idx="36">
                  <c:v>1.1603457534134539E-3</c:v>
                </c:pt>
                <c:pt idx="37">
                  <c:v>1.9998011131774716E-3</c:v>
                </c:pt>
                <c:pt idx="38">
                  <c:v>1.4459803851715723E-3</c:v>
                </c:pt>
                <c:pt idx="39">
                  <c:v>1.4459803851715723E-3</c:v>
                </c:pt>
                <c:pt idx="40">
                  <c:v>1.4459803851715723E-3</c:v>
                </c:pt>
                <c:pt idx="41">
                  <c:v>1.4459803851715723E-3</c:v>
                </c:pt>
                <c:pt idx="42">
                  <c:v>2.0222167876217285E-3</c:v>
                </c:pt>
                <c:pt idx="43">
                  <c:v>1.1603457534134539E-3</c:v>
                </c:pt>
                <c:pt idx="44">
                  <c:v>1.1603457534134539E-3</c:v>
                </c:pt>
                <c:pt idx="45">
                  <c:v>1.9998011131774716E-3</c:v>
                </c:pt>
                <c:pt idx="46">
                  <c:v>1.9998011131774716E-3</c:v>
                </c:pt>
                <c:pt idx="47">
                  <c:v>1.9998011131774716E-3</c:v>
                </c:pt>
                <c:pt idx="48">
                  <c:v>1.4459803851715723E-3</c:v>
                </c:pt>
              </c:numCache>
            </c:numRef>
          </c:xVal>
          <c:yVal>
            <c:numRef>
              <c:f>googl!$V$9:$V$57</c:f>
              <c:numCache>
                <c:formatCode>0.00%</c:formatCode>
                <c:ptCount val="49"/>
                <c:pt idx="0">
                  <c:v>1.2971959430665668E-2</c:v>
                </c:pt>
                <c:pt idx="1">
                  <c:v>-2.0193181435735966E-3</c:v>
                </c:pt>
                <c:pt idx="2">
                  <c:v>-4.1142548814621475E-3</c:v>
                </c:pt>
                <c:pt idx="3">
                  <c:v>1.6592733060173979E-2</c:v>
                </c:pt>
                <c:pt idx="4">
                  <c:v>-4.1820185255328608E-2</c:v>
                </c:pt>
                <c:pt idx="5">
                  <c:v>1.1022789244930605E-2</c:v>
                </c:pt>
                <c:pt idx="6">
                  <c:v>-8.5722879486665252E-3</c:v>
                </c:pt>
                <c:pt idx="7">
                  <c:v>-2.6840300213728388E-3</c:v>
                </c:pt>
                <c:pt idx="8">
                  <c:v>3.6021745237034045E-3</c:v>
                </c:pt>
                <c:pt idx="9">
                  <c:v>-8.1756521450721386E-3</c:v>
                </c:pt>
                <c:pt idx="10">
                  <c:v>1.5716960941679053E-3</c:v>
                </c:pt>
                <c:pt idx="11">
                  <c:v>-8.4638242462688005E-3</c:v>
                </c:pt>
                <c:pt idx="12">
                  <c:v>2.508628672447191E-3</c:v>
                </c:pt>
                <c:pt idx="13">
                  <c:v>-2.6686148058578697E-2</c:v>
                </c:pt>
                <c:pt idx="14">
                  <c:v>-1.0266586144422279E-2</c:v>
                </c:pt>
                <c:pt idx="15">
                  <c:v>1.5115062761506204E-2</c:v>
                </c:pt>
                <c:pt idx="16">
                  <c:v>-1.5680010991464433E-2</c:v>
                </c:pt>
                <c:pt idx="17">
                  <c:v>2.3554454409045306E-3</c:v>
                </c:pt>
                <c:pt idx="18">
                  <c:v>-4.6650072237986104E-3</c:v>
                </c:pt>
                <c:pt idx="19">
                  <c:v>1.0720344170266538E-2</c:v>
                </c:pt>
                <c:pt idx="20">
                  <c:v>-1.1938955600928375E-3</c:v>
                </c:pt>
                <c:pt idx="21">
                  <c:v>-8.8869640537028935E-3</c:v>
                </c:pt>
                <c:pt idx="22">
                  <c:v>2.1743690134936624E-2</c:v>
                </c:pt>
                <c:pt idx="23">
                  <c:v>-1.5396195429046093E-4</c:v>
                </c:pt>
                <c:pt idx="24">
                  <c:v>1.607799538185138E-3</c:v>
                </c:pt>
                <c:pt idx="25">
                  <c:v>-1.5401483613438195E-2</c:v>
                </c:pt>
                <c:pt idx="26">
                  <c:v>-7.4405264045891142E-3</c:v>
                </c:pt>
                <c:pt idx="27">
                  <c:v>-2.8470466078277796E-3</c:v>
                </c:pt>
                <c:pt idx="28">
                  <c:v>-5.0217497186812602E-3</c:v>
                </c:pt>
                <c:pt idx="29">
                  <c:v>2.0255899530739096E-4</c:v>
                </c:pt>
                <c:pt idx="30">
                  <c:v>-3.3246700644680759E-3</c:v>
                </c:pt>
                <c:pt idx="31">
                  <c:v>-4.1485344667017377E-3</c:v>
                </c:pt>
                <c:pt idx="32">
                  <c:v>-8.705706318438422E-3</c:v>
                </c:pt>
                <c:pt idx="33">
                  <c:v>-4.5969125214407377E-3</c:v>
                </c:pt>
                <c:pt idx="34">
                  <c:v>3.5153019023986135E-3</c:v>
                </c:pt>
                <c:pt idx="35">
                  <c:v>1.076653616319799E-2</c:v>
                </c:pt>
                <c:pt idx="36">
                  <c:v>1.5119854577578214E-3</c:v>
                </c:pt>
                <c:pt idx="37">
                  <c:v>6.1405889537250727E-3</c:v>
                </c:pt>
                <c:pt idx="38">
                  <c:v>-7.8227737127827945E-3</c:v>
                </c:pt>
                <c:pt idx="39">
                  <c:v>-6.4404965037305074E-3</c:v>
                </c:pt>
                <c:pt idx="40">
                  <c:v>1.6056380167212354E-2</c:v>
                </c:pt>
                <c:pt idx="41">
                  <c:v>-2.4494484517795356E-3</c:v>
                </c:pt>
                <c:pt idx="42">
                  <c:v>-3.8926898318222265E-3</c:v>
                </c:pt>
                <c:pt idx="43">
                  <c:v>-1.0505658845223455E-2</c:v>
                </c:pt>
                <c:pt idx="44">
                  <c:v>-5.573602325183777E-3</c:v>
                </c:pt>
                <c:pt idx="45">
                  <c:v>1.227563441303897E-2</c:v>
                </c:pt>
                <c:pt idx="46">
                  <c:v>7.6599069261863361E-3</c:v>
                </c:pt>
                <c:pt idx="47">
                  <c:v>6.7083551045863214E-3</c:v>
                </c:pt>
                <c:pt idx="48">
                  <c:v>-1.3611934301069861E-2</c:v>
                </c:pt>
              </c:numCache>
            </c:numRef>
          </c:yVal>
        </c:ser>
        <c:axId val="94097408"/>
        <c:axId val="94098944"/>
      </c:scatterChart>
      <c:valAx>
        <c:axId val="94097408"/>
        <c:scaling>
          <c:orientation val="minMax"/>
        </c:scaling>
        <c:axPos val="b"/>
        <c:numFmt formatCode="0.00%" sourceLinked="1"/>
        <c:tickLblPos val="nextTo"/>
        <c:crossAx val="94098944"/>
        <c:crosses val="autoZero"/>
        <c:crossBetween val="midCat"/>
      </c:valAx>
      <c:valAx>
        <c:axId val="94098944"/>
        <c:scaling>
          <c:orientation val="minMax"/>
        </c:scaling>
        <c:axPos val="l"/>
        <c:majorGridlines/>
        <c:numFmt formatCode="0.00%" sourceLinked="1"/>
        <c:tickLblPos val="nextTo"/>
        <c:crossAx val="940974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googl!$U$9:$U$57</c:f>
              <c:numCache>
                <c:formatCode>0.00%</c:formatCode>
                <c:ptCount val="49"/>
                <c:pt idx="0">
                  <c:v>1.9998011131774716E-3</c:v>
                </c:pt>
                <c:pt idx="1">
                  <c:v>3.1601468665909257E-3</c:v>
                </c:pt>
                <c:pt idx="2">
                  <c:v>5.1823636542126543E-3</c:v>
                </c:pt>
                <c:pt idx="3">
                  <c:v>6.6283440393842263E-3</c:v>
                </c:pt>
                <c:pt idx="4">
                  <c:v>8.0743244245557993E-3</c:v>
                </c:pt>
                <c:pt idx="5">
                  <c:v>9.5203048097273722E-3</c:v>
                </c:pt>
                <c:pt idx="6">
                  <c:v>1.0966285194898945E-2</c:v>
                </c:pt>
                <c:pt idx="7">
                  <c:v>1.2412265580070518E-2</c:v>
                </c:pt>
                <c:pt idx="8">
                  <c:v>1.3858245965242091E-2</c:v>
                </c:pt>
                <c:pt idx="9">
                  <c:v>1.5880462752863818E-2</c:v>
                </c:pt>
                <c:pt idx="10">
                  <c:v>1.7902679540485546E-2</c:v>
                </c:pt>
                <c:pt idx="11">
                  <c:v>1.9063025293899E-2</c:v>
                </c:pt>
                <c:pt idx="12">
                  <c:v>2.0223371047312453E-2</c:v>
                </c:pt>
                <c:pt idx="13">
                  <c:v>2.2223172160489926E-2</c:v>
                </c:pt>
                <c:pt idx="14">
                  <c:v>2.338351791390338E-2</c:v>
                </c:pt>
                <c:pt idx="15">
                  <c:v>2.5383319027080853E-2</c:v>
                </c:pt>
                <c:pt idx="16">
                  <c:v>2.7383120140258323E-2</c:v>
                </c:pt>
                <c:pt idx="17">
                  <c:v>2.9382921253435793E-2</c:v>
                </c:pt>
                <c:pt idx="18">
                  <c:v>3.1382722366613262E-2</c:v>
                </c:pt>
                <c:pt idx="19">
                  <c:v>3.2543068120026719E-2</c:v>
                </c:pt>
                <c:pt idx="20">
                  <c:v>3.3703413873440176E-2</c:v>
                </c:pt>
                <c:pt idx="21">
                  <c:v>3.5725630661061908E-2</c:v>
                </c:pt>
                <c:pt idx="22">
                  <c:v>3.6885976414475365E-2</c:v>
                </c:pt>
                <c:pt idx="23">
                  <c:v>3.8331956799646939E-2</c:v>
                </c:pt>
                <c:pt idx="24">
                  <c:v>3.9777937184818514E-2</c:v>
                </c:pt>
                <c:pt idx="25">
                  <c:v>4.1223917569990089E-2</c:v>
                </c:pt>
                <c:pt idx="26">
                  <c:v>4.2669897955161663E-2</c:v>
                </c:pt>
                <c:pt idx="27">
                  <c:v>4.4692114742783395E-2</c:v>
                </c:pt>
                <c:pt idx="28">
                  <c:v>4.671433153040512E-2</c:v>
                </c:pt>
                <c:pt idx="29">
                  <c:v>4.8736548318026846E-2</c:v>
                </c:pt>
                <c:pt idx="30">
                  <c:v>5.0758765105648571E-2</c:v>
                </c:pt>
                <c:pt idx="31">
                  <c:v>5.2780981893270296E-2</c:v>
                </c:pt>
                <c:pt idx="32">
                  <c:v>5.4780783006447765E-2</c:v>
                </c:pt>
                <c:pt idx="33">
                  <c:v>5.6780584119625235E-2</c:v>
                </c:pt>
                <c:pt idx="34">
                  <c:v>5.8780385232802705E-2</c:v>
                </c:pt>
                <c:pt idx="35">
                  <c:v>6.0780186345980175E-2</c:v>
                </c:pt>
                <c:pt idx="36">
                  <c:v>6.1940532099393632E-2</c:v>
                </c:pt>
                <c:pt idx="37">
                  <c:v>6.3940333212571102E-2</c:v>
                </c:pt>
                <c:pt idx="38">
                  <c:v>6.5386313597742676E-2</c:v>
                </c:pt>
                <c:pt idx="39">
                  <c:v>6.6832293982914251E-2</c:v>
                </c:pt>
                <c:pt idx="40">
                  <c:v>6.8278274368085826E-2</c:v>
                </c:pt>
                <c:pt idx="41">
                  <c:v>6.97242547532574E-2</c:v>
                </c:pt>
                <c:pt idx="42">
                  <c:v>7.1746471540879125E-2</c:v>
                </c:pt>
                <c:pt idx="43">
                  <c:v>7.2906817294292575E-2</c:v>
                </c:pt>
                <c:pt idx="44">
                  <c:v>7.4067163047706025E-2</c:v>
                </c:pt>
                <c:pt idx="45">
                  <c:v>7.6066964160883502E-2</c:v>
                </c:pt>
                <c:pt idx="46">
                  <c:v>7.8066765274060979E-2</c:v>
                </c:pt>
                <c:pt idx="47">
                  <c:v>8.0066566387238455E-2</c:v>
                </c:pt>
                <c:pt idx="48">
                  <c:v>8.151254677241003E-2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googl!$W$9:$W$57</c:f>
              <c:numCache>
                <c:formatCode>0.00%</c:formatCode>
                <c:ptCount val="49"/>
                <c:pt idx="0">
                  <c:v>1.2971959430665668E-2</c:v>
                </c:pt>
                <c:pt idx="1">
                  <c:v>1.0952641287092071E-2</c:v>
                </c:pt>
                <c:pt idx="2">
                  <c:v>6.8383864056299239E-3</c:v>
                </c:pt>
                <c:pt idx="3">
                  <c:v>2.3431119465803903E-2</c:v>
                </c:pt>
                <c:pt idx="4">
                  <c:v>-1.8389065789524706E-2</c:v>
                </c:pt>
                <c:pt idx="5">
                  <c:v>-7.3662765445941004E-3</c:v>
                </c:pt>
                <c:pt idx="6">
                  <c:v>-1.5938564493260626E-2</c:v>
                </c:pt>
                <c:pt idx="7">
                  <c:v>-1.8622594514633464E-2</c:v>
                </c:pt>
                <c:pt idx="8">
                  <c:v>-1.5020419990930059E-2</c:v>
                </c:pt>
                <c:pt idx="9">
                  <c:v>-2.3196072136002197E-2</c:v>
                </c:pt>
                <c:pt idx="10">
                  <c:v>-2.1624376041834294E-2</c:v>
                </c:pt>
                <c:pt idx="11">
                  <c:v>-3.0088200288103092E-2</c:v>
                </c:pt>
                <c:pt idx="12">
                  <c:v>-2.7579571615655902E-2</c:v>
                </c:pt>
                <c:pt idx="13">
                  <c:v>-5.4265719674234603E-2</c:v>
                </c:pt>
                <c:pt idx="14">
                  <c:v>-6.4532305818656877E-2</c:v>
                </c:pt>
                <c:pt idx="15">
                  <c:v>-4.9417243057150673E-2</c:v>
                </c:pt>
                <c:pt idx="16">
                  <c:v>-6.5097254048615105E-2</c:v>
                </c:pt>
                <c:pt idx="17">
                  <c:v>-6.2741808607710572E-2</c:v>
                </c:pt>
                <c:pt idx="18">
                  <c:v>-6.7406815831509176E-2</c:v>
                </c:pt>
                <c:pt idx="19">
                  <c:v>-5.6686471661242639E-2</c:v>
                </c:pt>
                <c:pt idx="20">
                  <c:v>-5.788036722133548E-2</c:v>
                </c:pt>
                <c:pt idx="21">
                  <c:v>-6.6767331275038366E-2</c:v>
                </c:pt>
                <c:pt idx="22">
                  <c:v>-4.5023641140101739E-2</c:v>
                </c:pt>
                <c:pt idx="23">
                  <c:v>-4.5177603094392199E-2</c:v>
                </c:pt>
                <c:pt idx="24">
                  <c:v>-4.3569803556207064E-2</c:v>
                </c:pt>
                <c:pt idx="25">
                  <c:v>-5.897128716964526E-2</c:v>
                </c:pt>
                <c:pt idx="26">
                  <c:v>-6.6411813574234368E-2</c:v>
                </c:pt>
                <c:pt idx="27">
                  <c:v>-6.9258860182062149E-2</c:v>
                </c:pt>
                <c:pt idx="28">
                  <c:v>-7.4280609900743408E-2</c:v>
                </c:pt>
                <c:pt idx="29">
                  <c:v>-7.407805090543601E-2</c:v>
                </c:pt>
                <c:pt idx="30">
                  <c:v>-7.7402720969904082E-2</c:v>
                </c:pt>
                <c:pt idx="31">
                  <c:v>-8.1551255436605824E-2</c:v>
                </c:pt>
                <c:pt idx="32">
                  <c:v>-9.0256961755044246E-2</c:v>
                </c:pt>
                <c:pt idx="33">
                  <c:v>-9.4853874276484978E-2</c:v>
                </c:pt>
                <c:pt idx="34">
                  <c:v>-9.1338572374086366E-2</c:v>
                </c:pt>
                <c:pt idx="35">
                  <c:v>-8.0572036210888376E-2</c:v>
                </c:pt>
                <c:pt idx="36">
                  <c:v>-7.9060050753130551E-2</c:v>
                </c:pt>
                <c:pt idx="37">
                  <c:v>-7.2919461799405477E-2</c:v>
                </c:pt>
                <c:pt idx="38">
                  <c:v>-8.0742235512188273E-2</c:v>
                </c:pt>
                <c:pt idx="39">
                  <c:v>-8.7182732015918779E-2</c:v>
                </c:pt>
                <c:pt idx="40">
                  <c:v>-7.1126351848706429E-2</c:v>
                </c:pt>
                <c:pt idx="41">
                  <c:v>-7.3575800300485966E-2</c:v>
                </c:pt>
                <c:pt idx="42">
                  <c:v>-7.7468490132308193E-2</c:v>
                </c:pt>
                <c:pt idx="43">
                  <c:v>-8.7974148977531641E-2</c:v>
                </c:pt>
                <c:pt idx="44">
                  <c:v>-9.3547751302715421E-2</c:v>
                </c:pt>
                <c:pt idx="45">
                  <c:v>-8.1272116889676449E-2</c:v>
                </c:pt>
                <c:pt idx="46">
                  <c:v>-7.3612209963490119E-2</c:v>
                </c:pt>
                <c:pt idx="47">
                  <c:v>-6.6903854858903794E-2</c:v>
                </c:pt>
                <c:pt idx="48">
                  <c:v>-8.051578915997365E-2</c:v>
                </c:pt>
              </c:numCache>
            </c:numRef>
          </c:val>
        </c:ser>
        <c:marker val="1"/>
        <c:axId val="94119424"/>
        <c:axId val="94120960"/>
      </c:lineChart>
      <c:catAx>
        <c:axId val="94119424"/>
        <c:scaling>
          <c:orientation val="minMax"/>
        </c:scaling>
        <c:axPos val="b"/>
        <c:tickLblPos val="nextTo"/>
        <c:crossAx val="94120960"/>
        <c:crosses val="autoZero"/>
        <c:auto val="1"/>
        <c:lblAlgn val="ctr"/>
        <c:lblOffset val="100"/>
      </c:catAx>
      <c:valAx>
        <c:axId val="94120960"/>
        <c:scaling>
          <c:orientation val="minMax"/>
        </c:scaling>
        <c:axPos val="l"/>
        <c:majorGridlines/>
        <c:numFmt formatCode="0.00%" sourceLinked="1"/>
        <c:tickLblPos val="nextTo"/>
        <c:crossAx val="94119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googl!$F$8:$F$57</c:f>
              <c:numCache>
                <c:formatCode>General</c:formatCode>
                <c:ptCount val="50"/>
                <c:pt idx="0">
                  <c:v>0.92954705607512411</c:v>
                </c:pt>
                <c:pt idx="1">
                  <c:v>0.92925599546558202</c:v>
                </c:pt>
                <c:pt idx="2">
                  <c:v>0.93326861064515831</c:v>
                </c:pt>
                <c:pt idx="3">
                  <c:v>0.9399974723683906</c:v>
                </c:pt>
                <c:pt idx="4">
                  <c:v>0.94190755761851119</c:v>
                </c:pt>
                <c:pt idx="5">
                  <c:v>0.94764355798616673</c:v>
                </c:pt>
                <c:pt idx="6">
                  <c:v>0.95193574454069863</c:v>
                </c:pt>
                <c:pt idx="7">
                  <c:v>0.95702739033525563</c:v>
                </c:pt>
                <c:pt idx="8">
                  <c:v>0.96467826313411009</c:v>
                </c:pt>
                <c:pt idx="9">
                  <c:v>0.97275615248512159</c:v>
                </c:pt>
                <c:pt idx="10">
                  <c:v>0.97795790344447264</c:v>
                </c:pt>
                <c:pt idx="11">
                  <c:v>0.97608611564297576</c:v>
                </c:pt>
                <c:pt idx="12">
                  <c:v>0.97324444495507689</c:v>
                </c:pt>
                <c:pt idx="13">
                  <c:v>0.96837492436253891</c:v>
                </c:pt>
                <c:pt idx="14">
                  <c:v>0.95916534540468923</c:v>
                </c:pt>
                <c:pt idx="15">
                  <c:v>0.9468268648942606</c:v>
                </c:pt>
                <c:pt idx="16">
                  <c:v>0.93603943105310305</c:v>
                </c:pt>
                <c:pt idx="17">
                  <c:v>0.92427828458068095</c:v>
                </c:pt>
                <c:pt idx="18">
                  <c:v>0.9146790290830823</c:v>
                </c:pt>
                <c:pt idx="19">
                  <c:v>0.90687879623459466</c:v>
                </c:pt>
                <c:pt idx="20">
                  <c:v>0.90532870700153933</c:v>
                </c:pt>
                <c:pt idx="21">
                  <c:v>0.90542062087823694</c:v>
                </c:pt>
                <c:pt idx="22">
                  <c:v>0.90362255566534155</c:v>
                </c:pt>
                <c:pt idx="23">
                  <c:v>0.90696975267507651</c:v>
                </c:pt>
                <c:pt idx="24">
                  <c:v>0.91177225273252283</c:v>
                </c:pt>
                <c:pt idx="25">
                  <c:v>0.91717506529714965</c:v>
                </c:pt>
                <c:pt idx="26">
                  <c:v>0.92385126802852369</c:v>
                </c:pt>
                <c:pt idx="27">
                  <c:v>0.93341509838614545</c:v>
                </c:pt>
                <c:pt idx="28">
                  <c:v>0.94327860627924953</c:v>
                </c:pt>
                <c:pt idx="29">
                  <c:v>0.94887960814050554</c:v>
                </c:pt>
                <c:pt idx="30">
                  <c:v>0.95307317876483055</c:v>
                </c:pt>
                <c:pt idx="31">
                  <c:v>0.95456390695251858</c:v>
                </c:pt>
                <c:pt idx="32">
                  <c:v>0.95172127882840418</c:v>
                </c:pt>
                <c:pt idx="33">
                  <c:v>0.94609538362554257</c:v>
                </c:pt>
                <c:pt idx="34">
                  <c:v>0.93953407324004057</c:v>
                </c:pt>
                <c:pt idx="35">
                  <c:v>0.93357977741522835</c:v>
                </c:pt>
                <c:pt idx="36">
                  <c:v>0.93013779422014886</c:v>
                </c:pt>
                <c:pt idx="37">
                  <c:v>0.92987258438842768</c:v>
                </c:pt>
                <c:pt idx="38">
                  <c:v>0.93335860964942474</c:v>
                </c:pt>
                <c:pt idx="39">
                  <c:v>0.94074427261655813</c:v>
                </c:pt>
                <c:pt idx="40">
                  <c:v>0.95024969936502834</c:v>
                </c:pt>
                <c:pt idx="41">
                  <c:v>0.9562901644492442</c:v>
                </c:pt>
                <c:pt idx="42">
                  <c:v>0.95894800738374786</c:v>
                </c:pt>
                <c:pt idx="43">
                  <c:v>0.958902050445399</c:v>
                </c:pt>
                <c:pt idx="44">
                  <c:v>0.95447199307582087</c:v>
                </c:pt>
                <c:pt idx="45">
                  <c:v>0.94655016582795237</c:v>
                </c:pt>
                <c:pt idx="46">
                  <c:v>0.94006545033969857</c:v>
                </c:pt>
                <c:pt idx="47">
                  <c:v>0.93864940217682702</c:v>
                </c:pt>
                <c:pt idx="48">
                  <c:v>0.94054416844749766</c:v>
                </c:pt>
                <c:pt idx="49">
                  <c:v>0.94813280789233823</c:v>
                </c:pt>
              </c:numCache>
            </c:numRef>
          </c:val>
        </c:ser>
        <c:marker val="1"/>
        <c:axId val="94155136"/>
        <c:axId val="9415667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googl!$G$8:$G$57</c:f>
              <c:numCache>
                <c:formatCode>General</c:formatCode>
                <c:ptCount val="50"/>
                <c:pt idx="0">
                  <c:v>2.5489568502801475E-2</c:v>
                </c:pt>
                <c:pt idx="1">
                  <c:v>2.4722887488457478E-2</c:v>
                </c:pt>
                <c:pt idx="2">
                  <c:v>2.8833680988591757E-2</c:v>
                </c:pt>
                <c:pt idx="3">
                  <c:v>2.9464243012865082E-2</c:v>
                </c:pt>
                <c:pt idx="4">
                  <c:v>3.8060341180409164E-2</c:v>
                </c:pt>
                <c:pt idx="5">
                  <c:v>6.4185990044919261E-2</c:v>
                </c:pt>
                <c:pt idx="6">
                  <c:v>8.0958056956600105E-2</c:v>
                </c:pt>
                <c:pt idx="7">
                  <c:v>8.1635708793654643E-2</c:v>
                </c:pt>
                <c:pt idx="8">
                  <c:v>5.7176229945442046E-2</c:v>
                </c:pt>
                <c:pt idx="9">
                  <c:v>2.713771195014366E-2</c:v>
                </c:pt>
                <c:pt idx="10">
                  <c:v>1.8741009708594991E-2</c:v>
                </c:pt>
                <c:pt idx="11">
                  <c:v>1.5823648651134385E-2</c:v>
                </c:pt>
                <c:pt idx="12">
                  <c:v>1.7752491529352037E-2</c:v>
                </c:pt>
                <c:pt idx="13">
                  <c:v>1.6747418337803188E-2</c:v>
                </c:pt>
                <c:pt idx="14">
                  <c:v>2.3207552028724786E-2</c:v>
                </c:pt>
                <c:pt idx="15">
                  <c:v>3.2968755173441347E-2</c:v>
                </c:pt>
                <c:pt idx="16">
                  <c:v>3.776529407220193E-2</c:v>
                </c:pt>
                <c:pt idx="17">
                  <c:v>3.8012883478465612E-2</c:v>
                </c:pt>
                <c:pt idx="18">
                  <c:v>2.8657829968986935E-2</c:v>
                </c:pt>
                <c:pt idx="19">
                  <c:v>2.0206680131410006E-2</c:v>
                </c:pt>
                <c:pt idx="20">
                  <c:v>1.8245830896067634E-2</c:v>
                </c:pt>
                <c:pt idx="21">
                  <c:v>1.5632714175873093E-2</c:v>
                </c:pt>
                <c:pt idx="22">
                  <c:v>1.6308894456278211E-2</c:v>
                </c:pt>
                <c:pt idx="23">
                  <c:v>2.1363691547010722E-2</c:v>
                </c:pt>
                <c:pt idx="24">
                  <c:v>2.2302544689336002E-2</c:v>
                </c:pt>
                <c:pt idx="25">
                  <c:v>2.5681238756387476E-2</c:v>
                </c:pt>
                <c:pt idx="26">
                  <c:v>2.5559835332810931E-2</c:v>
                </c:pt>
                <c:pt idx="27">
                  <c:v>1.9970495289179276E-2</c:v>
                </c:pt>
                <c:pt idx="28">
                  <c:v>1.5219574646550488E-2</c:v>
                </c:pt>
                <c:pt idx="29">
                  <c:v>9.033518381581996E-3</c:v>
                </c:pt>
                <c:pt idx="30">
                  <c:v>5.0279411818807225E-3</c:v>
                </c:pt>
                <c:pt idx="31">
                  <c:v>6.5535775381593041E-3</c:v>
                </c:pt>
                <c:pt idx="32">
                  <c:v>1.0866710077587823E-2</c:v>
                </c:pt>
                <c:pt idx="33">
                  <c:v>1.4765231531044327E-2</c:v>
                </c:pt>
                <c:pt idx="34">
                  <c:v>1.8908399277465682E-2</c:v>
                </c:pt>
                <c:pt idx="35">
                  <c:v>1.8007438718862779E-2</c:v>
                </c:pt>
                <c:pt idx="36">
                  <c:v>1.8243255671931163E-2</c:v>
                </c:pt>
                <c:pt idx="37">
                  <c:v>2.0472663995791347E-2</c:v>
                </c:pt>
                <c:pt idx="38">
                  <c:v>2.3500023912795549E-2</c:v>
                </c:pt>
                <c:pt idx="39">
                  <c:v>2.8039040397908922E-2</c:v>
                </c:pt>
                <c:pt idx="40">
                  <c:v>2.8967960532850667E-2</c:v>
                </c:pt>
                <c:pt idx="41">
                  <c:v>2.8794316848219963E-2</c:v>
                </c:pt>
                <c:pt idx="42">
                  <c:v>2.4492588872824395E-2</c:v>
                </c:pt>
                <c:pt idx="43">
                  <c:v>2.0686775488280885E-2</c:v>
                </c:pt>
                <c:pt idx="44">
                  <c:v>2.2286357566192454E-2</c:v>
                </c:pt>
                <c:pt idx="45">
                  <c:v>2.4640112426928016E-2</c:v>
                </c:pt>
                <c:pt idx="46">
                  <c:v>2.7888573730506471E-2</c:v>
                </c:pt>
                <c:pt idx="47">
                  <c:v>2.8493015624252726E-2</c:v>
                </c:pt>
                <c:pt idx="48">
                  <c:v>2.6506782036707987E-2</c:v>
                </c:pt>
                <c:pt idx="49">
                  <c:v>4.5663874387924394E-2</c:v>
                </c:pt>
              </c:numCache>
            </c:numRef>
          </c:val>
        </c:ser>
        <c:marker val="1"/>
        <c:axId val="94168192"/>
        <c:axId val="94158208"/>
      </c:lineChart>
      <c:catAx>
        <c:axId val="94155136"/>
        <c:scaling>
          <c:orientation val="minMax"/>
        </c:scaling>
        <c:axPos val="b"/>
        <c:tickLblPos val="nextTo"/>
        <c:crossAx val="94156672"/>
        <c:crosses val="autoZero"/>
        <c:auto val="1"/>
        <c:lblAlgn val="ctr"/>
        <c:lblOffset val="100"/>
      </c:catAx>
      <c:valAx>
        <c:axId val="94156672"/>
        <c:scaling>
          <c:orientation val="minMax"/>
        </c:scaling>
        <c:axPos val="l"/>
        <c:majorGridlines/>
        <c:numFmt formatCode="General" sourceLinked="1"/>
        <c:tickLblPos val="nextTo"/>
        <c:crossAx val="94155136"/>
        <c:crosses val="autoZero"/>
        <c:crossBetween val="between"/>
      </c:valAx>
      <c:valAx>
        <c:axId val="94158208"/>
        <c:scaling>
          <c:orientation val="minMax"/>
        </c:scaling>
        <c:axPos val="r"/>
        <c:numFmt formatCode="General" sourceLinked="1"/>
        <c:tickLblPos val="nextTo"/>
        <c:crossAx val="94168192"/>
        <c:crosses val="max"/>
        <c:crossBetween val="between"/>
      </c:valAx>
      <c:catAx>
        <c:axId val="94168192"/>
        <c:scaling>
          <c:orientation val="minMax"/>
        </c:scaling>
        <c:delete val="1"/>
        <c:axPos val="b"/>
        <c:tickLblPos val="none"/>
        <c:crossAx val="941582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yhoo!$O$8:$O$57</c:f>
              <c:numCache>
                <c:formatCode>General</c:formatCode>
                <c:ptCount val="50"/>
                <c:pt idx="0">
                  <c:v>0.10638297872340426</c:v>
                </c:pt>
                <c:pt idx="1">
                  <c:v>0.1276595744680851</c:v>
                </c:pt>
                <c:pt idx="2">
                  <c:v>0.14893617021276595</c:v>
                </c:pt>
                <c:pt idx="3">
                  <c:v>0.1702127659574468</c:v>
                </c:pt>
                <c:pt idx="4">
                  <c:v>0.19148936170212766</c:v>
                </c:pt>
                <c:pt idx="5">
                  <c:v>0.21276595744680851</c:v>
                </c:pt>
                <c:pt idx="6">
                  <c:v>0.23404255319148937</c:v>
                </c:pt>
                <c:pt idx="7">
                  <c:v>0.21276595744680851</c:v>
                </c:pt>
                <c:pt idx="8">
                  <c:v>0.19148936170212766</c:v>
                </c:pt>
                <c:pt idx="9">
                  <c:v>0.1702127659574468</c:v>
                </c:pt>
                <c:pt idx="10">
                  <c:v>0.19148936170212766</c:v>
                </c:pt>
                <c:pt idx="11">
                  <c:v>0.21276595744680851</c:v>
                </c:pt>
                <c:pt idx="12">
                  <c:v>0.19148936170212766</c:v>
                </c:pt>
                <c:pt idx="13">
                  <c:v>0.1702127659574468</c:v>
                </c:pt>
                <c:pt idx="14">
                  <c:v>0.14893617021276595</c:v>
                </c:pt>
                <c:pt idx="15">
                  <c:v>0.1276595744680851</c:v>
                </c:pt>
                <c:pt idx="16">
                  <c:v>0.14893617021276595</c:v>
                </c:pt>
                <c:pt idx="17">
                  <c:v>0.1276595744680851</c:v>
                </c:pt>
                <c:pt idx="18">
                  <c:v>0.10638297872340426</c:v>
                </c:pt>
                <c:pt idx="19">
                  <c:v>8.5106382978723402E-2</c:v>
                </c:pt>
                <c:pt idx="20">
                  <c:v>6.3829787234042548E-2</c:v>
                </c:pt>
                <c:pt idx="21">
                  <c:v>4.2553191489361701E-2</c:v>
                </c:pt>
                <c:pt idx="22">
                  <c:v>2.1276595744680851E-2</c:v>
                </c:pt>
                <c:pt idx="23">
                  <c:v>0</c:v>
                </c:pt>
                <c:pt idx="24">
                  <c:v>2.1276595744680851E-2</c:v>
                </c:pt>
                <c:pt idx="25">
                  <c:v>4.2553191489361701E-2</c:v>
                </c:pt>
                <c:pt idx="26">
                  <c:v>6.3829787234042548E-2</c:v>
                </c:pt>
                <c:pt idx="27">
                  <c:v>8.5106382978723402E-2</c:v>
                </c:pt>
                <c:pt idx="28">
                  <c:v>0.10638297872340426</c:v>
                </c:pt>
                <c:pt idx="29">
                  <c:v>0.1276595744680851</c:v>
                </c:pt>
                <c:pt idx="30">
                  <c:v>0.14893617021276595</c:v>
                </c:pt>
                <c:pt idx="31">
                  <c:v>0.1276595744680851</c:v>
                </c:pt>
                <c:pt idx="32">
                  <c:v>0.10638297872340426</c:v>
                </c:pt>
                <c:pt idx="33">
                  <c:v>8.5106382978723402E-2</c:v>
                </c:pt>
                <c:pt idx="34">
                  <c:v>0.10638297872340426</c:v>
                </c:pt>
                <c:pt idx="35">
                  <c:v>0.1276595744680851</c:v>
                </c:pt>
                <c:pt idx="36">
                  <c:v>0.14893617021276595</c:v>
                </c:pt>
                <c:pt idx="37">
                  <c:v>0.1702127659574468</c:v>
                </c:pt>
                <c:pt idx="38">
                  <c:v>0.19148936170212766</c:v>
                </c:pt>
                <c:pt idx="39">
                  <c:v>0.1702127659574468</c:v>
                </c:pt>
                <c:pt idx="40">
                  <c:v>0.19148936170212766</c:v>
                </c:pt>
                <c:pt idx="41">
                  <c:v>0.21276595744680851</c:v>
                </c:pt>
                <c:pt idx="42">
                  <c:v>0.23404255319148937</c:v>
                </c:pt>
                <c:pt idx="43">
                  <c:v>0.25531914893617019</c:v>
                </c:pt>
                <c:pt idx="44">
                  <c:v>0.27659574468085107</c:v>
                </c:pt>
                <c:pt idx="45">
                  <c:v>0.2978723404255319</c:v>
                </c:pt>
                <c:pt idx="46">
                  <c:v>0.31914893617021278</c:v>
                </c:pt>
                <c:pt idx="47">
                  <c:v>0.34042553191489361</c:v>
                </c:pt>
                <c:pt idx="48">
                  <c:v>0.36170212765957449</c:v>
                </c:pt>
                <c:pt idx="49">
                  <c:v>0.38297872340425532</c:v>
                </c:pt>
              </c:numCache>
            </c:numRef>
          </c:xVal>
          <c:yVal>
            <c:numRef>
              <c:f>yhoo!$N$8:$N$57</c:f>
              <c:numCache>
                <c:formatCode>General</c:formatCode>
                <c:ptCount val="50"/>
                <c:pt idx="0">
                  <c:v>0.88050314465408808</c:v>
                </c:pt>
                <c:pt idx="1">
                  <c:v>0.87421383647798745</c:v>
                </c:pt>
                <c:pt idx="2">
                  <c:v>0.86792452830188682</c:v>
                </c:pt>
                <c:pt idx="3">
                  <c:v>0.86163522012578619</c:v>
                </c:pt>
                <c:pt idx="4">
                  <c:v>0.85534591194968557</c:v>
                </c:pt>
                <c:pt idx="5">
                  <c:v>0.84905660377358494</c:v>
                </c:pt>
                <c:pt idx="6">
                  <c:v>0.84276729559748431</c:v>
                </c:pt>
                <c:pt idx="7">
                  <c:v>0.83647798742138368</c:v>
                </c:pt>
                <c:pt idx="8">
                  <c:v>0.83018867924528306</c:v>
                </c:pt>
                <c:pt idx="9">
                  <c:v>0.83647798742138368</c:v>
                </c:pt>
                <c:pt idx="10">
                  <c:v>0.84276729559748431</c:v>
                </c:pt>
                <c:pt idx="11">
                  <c:v>0.84905660377358494</c:v>
                </c:pt>
                <c:pt idx="12">
                  <c:v>0.85534591194968557</c:v>
                </c:pt>
                <c:pt idx="13">
                  <c:v>0.86163522012578619</c:v>
                </c:pt>
                <c:pt idx="14">
                  <c:v>0.86792452830188682</c:v>
                </c:pt>
                <c:pt idx="15">
                  <c:v>0.87421383647798745</c:v>
                </c:pt>
                <c:pt idx="16">
                  <c:v>0.88050314465408808</c:v>
                </c:pt>
                <c:pt idx="17">
                  <c:v>0.87421383647798745</c:v>
                </c:pt>
                <c:pt idx="18">
                  <c:v>0.86792452830188682</c:v>
                </c:pt>
                <c:pt idx="19">
                  <c:v>0.86163522012578619</c:v>
                </c:pt>
                <c:pt idx="20">
                  <c:v>0.85534591194968557</c:v>
                </c:pt>
                <c:pt idx="21">
                  <c:v>0.84905660377358494</c:v>
                </c:pt>
                <c:pt idx="22">
                  <c:v>0.84276729559748431</c:v>
                </c:pt>
                <c:pt idx="23">
                  <c:v>0.83647798742138368</c:v>
                </c:pt>
                <c:pt idx="24">
                  <c:v>0.84276729559748431</c:v>
                </c:pt>
                <c:pt idx="25">
                  <c:v>0.84905660377358494</c:v>
                </c:pt>
                <c:pt idx="26">
                  <c:v>0.85534591194968557</c:v>
                </c:pt>
                <c:pt idx="27">
                  <c:v>0.86163522012578619</c:v>
                </c:pt>
                <c:pt idx="28">
                  <c:v>0.86792452830188682</c:v>
                </c:pt>
                <c:pt idx="29">
                  <c:v>0.87421383647798745</c:v>
                </c:pt>
                <c:pt idx="30">
                  <c:v>0.88050314465408808</c:v>
                </c:pt>
                <c:pt idx="31">
                  <c:v>0.8867924528301887</c:v>
                </c:pt>
                <c:pt idx="32">
                  <c:v>0.89308176100628933</c:v>
                </c:pt>
                <c:pt idx="33">
                  <c:v>0.89937106918238996</c:v>
                </c:pt>
                <c:pt idx="34">
                  <c:v>0.90566037735849059</c:v>
                </c:pt>
                <c:pt idx="35">
                  <c:v>0.91194968553459121</c:v>
                </c:pt>
                <c:pt idx="36">
                  <c:v>0.91823899371069184</c:v>
                </c:pt>
                <c:pt idx="37">
                  <c:v>0.92452830188679247</c:v>
                </c:pt>
                <c:pt idx="38">
                  <c:v>0.9308176100628931</c:v>
                </c:pt>
                <c:pt idx="39">
                  <c:v>0.93710691823899372</c:v>
                </c:pt>
                <c:pt idx="40">
                  <c:v>0.94339622641509435</c:v>
                </c:pt>
                <c:pt idx="41">
                  <c:v>0.94968553459119498</c:v>
                </c:pt>
                <c:pt idx="42">
                  <c:v>0.95597484276729561</c:v>
                </c:pt>
                <c:pt idx="43">
                  <c:v>0.96226415094339623</c:v>
                </c:pt>
                <c:pt idx="44">
                  <c:v>0.96855345911949686</c:v>
                </c:pt>
                <c:pt idx="45">
                  <c:v>0.97484276729559749</c:v>
                </c:pt>
                <c:pt idx="46">
                  <c:v>0.98113207547169812</c:v>
                </c:pt>
                <c:pt idx="47">
                  <c:v>0.98742138364779874</c:v>
                </c:pt>
                <c:pt idx="48">
                  <c:v>0.99371069182389937</c:v>
                </c:pt>
                <c:pt idx="49">
                  <c:v>1</c:v>
                </c:pt>
              </c:numCache>
            </c:numRef>
          </c:yVal>
        </c:ser>
        <c:axId val="94438144"/>
        <c:axId val="94439680"/>
      </c:scatterChart>
      <c:valAx>
        <c:axId val="94438144"/>
        <c:scaling>
          <c:orientation val="minMax"/>
        </c:scaling>
        <c:axPos val="b"/>
        <c:numFmt formatCode="General" sourceLinked="1"/>
        <c:tickLblPos val="nextTo"/>
        <c:crossAx val="94439680"/>
        <c:crosses val="autoZero"/>
        <c:crossBetween val="midCat"/>
      </c:valAx>
      <c:valAx>
        <c:axId val="94439680"/>
        <c:scaling>
          <c:orientation val="minMax"/>
        </c:scaling>
        <c:axPos val="l"/>
        <c:majorGridlines/>
        <c:numFmt formatCode="General" sourceLinked="1"/>
        <c:tickLblPos val="nextTo"/>
        <c:crossAx val="9443814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yhoo!$B$8:$B$57</c:f>
              <c:numCache>
                <c:formatCode>General</c:formatCode>
                <c:ptCount val="50"/>
                <c:pt idx="0">
                  <c:v>35.43</c:v>
                </c:pt>
                <c:pt idx="1">
                  <c:v>35.700000000000003</c:v>
                </c:pt>
                <c:pt idx="2">
                  <c:v>35.61</c:v>
                </c:pt>
                <c:pt idx="3">
                  <c:v>33.79</c:v>
                </c:pt>
                <c:pt idx="4">
                  <c:v>33.21</c:v>
                </c:pt>
                <c:pt idx="5">
                  <c:v>33.33</c:v>
                </c:pt>
                <c:pt idx="6">
                  <c:v>33.28</c:v>
                </c:pt>
                <c:pt idx="7">
                  <c:v>33.6</c:v>
                </c:pt>
                <c:pt idx="8">
                  <c:v>34.71</c:v>
                </c:pt>
                <c:pt idx="9">
                  <c:v>36.17</c:v>
                </c:pt>
                <c:pt idx="10">
                  <c:v>36.119999999999997</c:v>
                </c:pt>
                <c:pt idx="11">
                  <c:v>35.9</c:v>
                </c:pt>
                <c:pt idx="12">
                  <c:v>35.68</c:v>
                </c:pt>
                <c:pt idx="13">
                  <c:v>36.6</c:v>
                </c:pt>
                <c:pt idx="14">
                  <c:v>35.81</c:v>
                </c:pt>
                <c:pt idx="15">
                  <c:v>35.619999999999997</c:v>
                </c:pt>
                <c:pt idx="16">
                  <c:v>36.53</c:v>
                </c:pt>
                <c:pt idx="17">
                  <c:v>35.700000000000003</c:v>
                </c:pt>
                <c:pt idx="18">
                  <c:v>35.79</c:v>
                </c:pt>
                <c:pt idx="19">
                  <c:v>35.659999999999997</c:v>
                </c:pt>
                <c:pt idx="20">
                  <c:v>35.909999999999997</c:v>
                </c:pt>
                <c:pt idx="21">
                  <c:v>35.79</c:v>
                </c:pt>
                <c:pt idx="22">
                  <c:v>35.520000000000003</c:v>
                </c:pt>
                <c:pt idx="23">
                  <c:v>36.19</c:v>
                </c:pt>
                <c:pt idx="24">
                  <c:v>36.36</c:v>
                </c:pt>
                <c:pt idx="25">
                  <c:v>36.47</c:v>
                </c:pt>
                <c:pt idx="26">
                  <c:v>37.380000000000003</c:v>
                </c:pt>
                <c:pt idx="27">
                  <c:v>37.83</c:v>
                </c:pt>
                <c:pt idx="28">
                  <c:v>37.5</c:v>
                </c:pt>
                <c:pt idx="29">
                  <c:v>37.64</c:v>
                </c:pt>
                <c:pt idx="30">
                  <c:v>38.01</c:v>
                </c:pt>
                <c:pt idx="31">
                  <c:v>37.71</c:v>
                </c:pt>
                <c:pt idx="32">
                  <c:v>37.79</c:v>
                </c:pt>
                <c:pt idx="33">
                  <c:v>38.18</c:v>
                </c:pt>
                <c:pt idx="34">
                  <c:v>38.31</c:v>
                </c:pt>
                <c:pt idx="35">
                  <c:v>38.51</c:v>
                </c:pt>
                <c:pt idx="36">
                  <c:v>39.270000000000003</c:v>
                </c:pt>
                <c:pt idx="37">
                  <c:v>38.869999999999997</c:v>
                </c:pt>
                <c:pt idx="38">
                  <c:v>39.19</c:v>
                </c:pt>
                <c:pt idx="39">
                  <c:v>39.590000000000003</c:v>
                </c:pt>
                <c:pt idx="40">
                  <c:v>41.81</c:v>
                </c:pt>
                <c:pt idx="41">
                  <c:v>40.78</c:v>
                </c:pt>
                <c:pt idx="42">
                  <c:v>41.14</c:v>
                </c:pt>
                <c:pt idx="43">
                  <c:v>41.26</c:v>
                </c:pt>
                <c:pt idx="44">
                  <c:v>42.88</c:v>
                </c:pt>
                <c:pt idx="45">
                  <c:v>42.55</c:v>
                </c:pt>
                <c:pt idx="46">
                  <c:v>42.71</c:v>
                </c:pt>
                <c:pt idx="47">
                  <c:v>42.59</c:v>
                </c:pt>
                <c:pt idx="48">
                  <c:v>42.09</c:v>
                </c:pt>
                <c:pt idx="49">
                  <c:v>40.93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yhoo!$K$8:$K$57</c:f>
              <c:numCache>
                <c:formatCode>General</c:formatCode>
                <c:ptCount val="50"/>
                <c:pt idx="0">
                  <c:v>43.019999999999982</c:v>
                </c:pt>
                <c:pt idx="1">
                  <c:v>43.289999999999985</c:v>
                </c:pt>
                <c:pt idx="2">
                  <c:v>43.199999999999982</c:v>
                </c:pt>
                <c:pt idx="3">
                  <c:v>41.379999999999981</c:v>
                </c:pt>
                <c:pt idx="4">
                  <c:v>40.799999999999983</c:v>
                </c:pt>
                <c:pt idx="5">
                  <c:v>40.91999999999998</c:v>
                </c:pt>
                <c:pt idx="6">
                  <c:v>40.869999999999983</c:v>
                </c:pt>
                <c:pt idx="7">
                  <c:v>41.189999999999984</c:v>
                </c:pt>
                <c:pt idx="8">
                  <c:v>42.299999999999983</c:v>
                </c:pt>
                <c:pt idx="9">
                  <c:v>43.759999999999984</c:v>
                </c:pt>
                <c:pt idx="10">
                  <c:v>43.809999999999988</c:v>
                </c:pt>
                <c:pt idx="11">
                  <c:v>43.809999999999988</c:v>
                </c:pt>
                <c:pt idx="12">
                  <c:v>43.809999999999988</c:v>
                </c:pt>
                <c:pt idx="13">
                  <c:v>42.889999999999986</c:v>
                </c:pt>
                <c:pt idx="14">
                  <c:v>43.679999999999986</c:v>
                </c:pt>
                <c:pt idx="15">
                  <c:v>43.86999999999999</c:v>
                </c:pt>
                <c:pt idx="16">
                  <c:v>42.959999999999987</c:v>
                </c:pt>
                <c:pt idx="17">
                  <c:v>42.959999999999987</c:v>
                </c:pt>
                <c:pt idx="18">
                  <c:v>43.049999999999983</c:v>
                </c:pt>
                <c:pt idx="19">
                  <c:v>42.91999999999998</c:v>
                </c:pt>
                <c:pt idx="20">
                  <c:v>43.16999999999998</c:v>
                </c:pt>
                <c:pt idx="21">
                  <c:v>43.049999999999983</c:v>
                </c:pt>
                <c:pt idx="22">
                  <c:v>42.779999999999987</c:v>
                </c:pt>
                <c:pt idx="23">
                  <c:v>43.449999999999982</c:v>
                </c:pt>
                <c:pt idx="24">
                  <c:v>43.619999999999983</c:v>
                </c:pt>
                <c:pt idx="25">
                  <c:v>43.619999999999983</c:v>
                </c:pt>
                <c:pt idx="26">
                  <c:v>43.619999999999983</c:v>
                </c:pt>
                <c:pt idx="27">
                  <c:v>43.619999999999983</c:v>
                </c:pt>
                <c:pt idx="28">
                  <c:v>43.619999999999983</c:v>
                </c:pt>
                <c:pt idx="29">
                  <c:v>43.619999999999983</c:v>
                </c:pt>
                <c:pt idx="30">
                  <c:v>43.619999999999983</c:v>
                </c:pt>
                <c:pt idx="31">
                  <c:v>43.619999999999983</c:v>
                </c:pt>
                <c:pt idx="32">
                  <c:v>43.539999999999985</c:v>
                </c:pt>
                <c:pt idx="33">
                  <c:v>43.149999999999984</c:v>
                </c:pt>
                <c:pt idx="34">
                  <c:v>43.019999999999982</c:v>
                </c:pt>
                <c:pt idx="35">
                  <c:v>43.019999999999982</c:v>
                </c:pt>
                <c:pt idx="36">
                  <c:v>43.019999999999982</c:v>
                </c:pt>
                <c:pt idx="37">
                  <c:v>43.019999999999982</c:v>
                </c:pt>
                <c:pt idx="38">
                  <c:v>43.019999999999982</c:v>
                </c:pt>
                <c:pt idx="39">
                  <c:v>43.019999999999982</c:v>
                </c:pt>
                <c:pt idx="40">
                  <c:v>40.799999999999983</c:v>
                </c:pt>
                <c:pt idx="41">
                  <c:v>40.799999999999983</c:v>
                </c:pt>
                <c:pt idx="42">
                  <c:v>40.799999999999983</c:v>
                </c:pt>
                <c:pt idx="43">
                  <c:v>40.799999999999983</c:v>
                </c:pt>
                <c:pt idx="44">
                  <c:v>40.799999999999983</c:v>
                </c:pt>
                <c:pt idx="45">
                  <c:v>40.799999999999983</c:v>
                </c:pt>
                <c:pt idx="46">
                  <c:v>40.799999999999983</c:v>
                </c:pt>
                <c:pt idx="47">
                  <c:v>40.799999999999983</c:v>
                </c:pt>
                <c:pt idx="48">
                  <c:v>40.799999999999983</c:v>
                </c:pt>
                <c:pt idx="49">
                  <c:v>40.799999999999983</c:v>
                </c:pt>
              </c:numCache>
            </c:numRef>
          </c:val>
        </c:ser>
        <c:marker val="1"/>
        <c:axId val="94463872"/>
        <c:axId val="94465408"/>
      </c:lineChart>
      <c:catAx>
        <c:axId val="94463872"/>
        <c:scaling>
          <c:orientation val="minMax"/>
        </c:scaling>
        <c:axPos val="b"/>
        <c:tickLblPos val="nextTo"/>
        <c:crossAx val="94465408"/>
        <c:crosses val="autoZero"/>
        <c:auto val="1"/>
        <c:lblAlgn val="ctr"/>
        <c:lblOffset val="100"/>
      </c:catAx>
      <c:valAx>
        <c:axId val="94465408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9446387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yhoo!$T$9:$T$57</c:f>
              <c:numCache>
                <c:formatCode>0.00%</c:formatCode>
                <c:ptCount val="49"/>
                <c:pt idx="0">
                  <c:v>2.3407822755442645E-3</c:v>
                </c:pt>
                <c:pt idx="1">
                  <c:v>2.3407822755442645E-3</c:v>
                </c:pt>
                <c:pt idx="2">
                  <c:v>2.3407822755442645E-3</c:v>
                </c:pt>
                <c:pt idx="3">
                  <c:v>2.3407822755442645E-3</c:v>
                </c:pt>
                <c:pt idx="4">
                  <c:v>2.3407822755442645E-3</c:v>
                </c:pt>
                <c:pt idx="5">
                  <c:v>2.3407822755442645E-3</c:v>
                </c:pt>
                <c:pt idx="6">
                  <c:v>2.3407822755442645E-3</c:v>
                </c:pt>
                <c:pt idx="7">
                  <c:v>4.9949448840925469E-3</c:v>
                </c:pt>
                <c:pt idx="8">
                  <c:v>4.9949448840925469E-3</c:v>
                </c:pt>
                <c:pt idx="9">
                  <c:v>1.8457011655414279E-3</c:v>
                </c:pt>
                <c:pt idx="10">
                  <c:v>0</c:v>
                </c:pt>
                <c:pt idx="11">
                  <c:v>0</c:v>
                </c:pt>
                <c:pt idx="12">
                  <c:v>1.8457011655414279E-3</c:v>
                </c:pt>
                <c:pt idx="13">
                  <c:v>1.8457011655414279E-3</c:v>
                </c:pt>
                <c:pt idx="14">
                  <c:v>1.8457011655414279E-3</c:v>
                </c:pt>
                <c:pt idx="15">
                  <c:v>1.8457011655414279E-3</c:v>
                </c:pt>
                <c:pt idx="16">
                  <c:v>0</c:v>
                </c:pt>
                <c:pt idx="17">
                  <c:v>4.9949448840925469E-3</c:v>
                </c:pt>
                <c:pt idx="18">
                  <c:v>4.9949448840925469E-3</c:v>
                </c:pt>
                <c:pt idx="19">
                  <c:v>4.9949448840925469E-3</c:v>
                </c:pt>
                <c:pt idx="20">
                  <c:v>4.9949448840925469E-3</c:v>
                </c:pt>
                <c:pt idx="21">
                  <c:v>4.9949448840925469E-3</c:v>
                </c:pt>
                <c:pt idx="22">
                  <c:v>4.9949448840925469E-3</c:v>
                </c:pt>
                <c:pt idx="23">
                  <c:v>4.9949448840925469E-3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1.8457011655414279E-3</c:v>
                </c:pt>
                <c:pt idx="32">
                  <c:v>1.8457011655414279E-3</c:v>
                </c:pt>
                <c:pt idx="33">
                  <c:v>1.8457011655414279E-3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1.8457011655414279E-3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yhoo!$V$9:$V$57</c:f>
              <c:numCache>
                <c:formatCode>0.00%</c:formatCode>
                <c:ptCount val="49"/>
                <c:pt idx="0">
                  <c:v>7.6206604572397162E-3</c:v>
                </c:pt>
                <c:pt idx="1">
                  <c:v>-2.5210084033614397E-3</c:v>
                </c:pt>
                <c:pt idx="2">
                  <c:v>-5.1109238977815226E-2</c:v>
                </c:pt>
                <c:pt idx="3">
                  <c:v>-1.7164841669132829E-2</c:v>
                </c:pt>
                <c:pt idx="4">
                  <c:v>3.6133694670279267E-3</c:v>
                </c:pt>
                <c:pt idx="5">
                  <c:v>-1.500150015001415E-3</c:v>
                </c:pt>
                <c:pt idx="6">
                  <c:v>9.6153846153846229E-3</c:v>
                </c:pt>
                <c:pt idx="7">
                  <c:v>3.3035714285714265E-2</c:v>
                </c:pt>
                <c:pt idx="8">
                  <c:v>4.2062806107749949E-2</c:v>
                </c:pt>
                <c:pt idx="9">
                  <c:v>1.3823610727123103E-3</c:v>
                </c:pt>
                <c:pt idx="10">
                  <c:v>0</c:v>
                </c:pt>
                <c:pt idx="11">
                  <c:v>0</c:v>
                </c:pt>
                <c:pt idx="12">
                  <c:v>-2.5784753363228746E-2</c:v>
                </c:pt>
                <c:pt idx="13">
                  <c:v>2.1584699453551889E-2</c:v>
                </c:pt>
                <c:pt idx="14">
                  <c:v>5.3057805082380571E-3</c:v>
                </c:pt>
                <c:pt idx="15">
                  <c:v>-2.5547445255474557E-2</c:v>
                </c:pt>
                <c:pt idx="16">
                  <c:v>0</c:v>
                </c:pt>
                <c:pt idx="17">
                  <c:v>2.521008403361241E-3</c:v>
                </c:pt>
                <c:pt idx="18">
                  <c:v>-3.6322995250070568E-3</c:v>
                </c:pt>
                <c:pt idx="19">
                  <c:v>7.0106561974200791E-3</c:v>
                </c:pt>
                <c:pt idx="20">
                  <c:v>-3.3416875522137971E-3</c:v>
                </c:pt>
                <c:pt idx="21">
                  <c:v>-7.5440067057836275E-3</c:v>
                </c:pt>
                <c:pt idx="22">
                  <c:v>1.8862612612612458E-2</c:v>
                </c:pt>
                <c:pt idx="23">
                  <c:v>4.6974302293451703E-3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-2.1214531954388302E-3</c:v>
                </c:pt>
                <c:pt idx="32">
                  <c:v>-1.0320190526594353E-2</c:v>
                </c:pt>
                <c:pt idx="33">
                  <c:v>-3.4049240440021623E-3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-5.6074766355140152E-2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94492928"/>
        <c:axId val="94498816"/>
      </c:scatterChart>
      <c:valAx>
        <c:axId val="94492928"/>
        <c:scaling>
          <c:orientation val="minMax"/>
        </c:scaling>
        <c:axPos val="b"/>
        <c:numFmt formatCode="0.00%" sourceLinked="1"/>
        <c:tickLblPos val="nextTo"/>
        <c:crossAx val="94498816"/>
        <c:crosses val="autoZero"/>
        <c:crossBetween val="midCat"/>
      </c:valAx>
      <c:valAx>
        <c:axId val="94498816"/>
        <c:scaling>
          <c:orientation val="minMax"/>
        </c:scaling>
        <c:axPos val="l"/>
        <c:majorGridlines/>
        <c:numFmt formatCode="0.00%" sourceLinked="1"/>
        <c:tickLblPos val="nextTo"/>
        <c:crossAx val="944929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yhoo!$U$9:$U$57</c:f>
              <c:numCache>
                <c:formatCode>0.00%</c:formatCode>
                <c:ptCount val="49"/>
                <c:pt idx="0">
                  <c:v>2.3407822755442645E-3</c:v>
                </c:pt>
                <c:pt idx="1">
                  <c:v>4.681564551088529E-3</c:v>
                </c:pt>
                <c:pt idx="2">
                  <c:v>7.022346826632794E-3</c:v>
                </c:pt>
                <c:pt idx="3">
                  <c:v>9.363129102177058E-3</c:v>
                </c:pt>
                <c:pt idx="4">
                  <c:v>1.1703911377721322E-2</c:v>
                </c:pt>
                <c:pt idx="5">
                  <c:v>1.4044693653265586E-2</c:v>
                </c:pt>
                <c:pt idx="6">
                  <c:v>1.6385475928809852E-2</c:v>
                </c:pt>
                <c:pt idx="7">
                  <c:v>2.1380420812902399E-2</c:v>
                </c:pt>
                <c:pt idx="8">
                  <c:v>2.6375365696994946E-2</c:v>
                </c:pt>
                <c:pt idx="9">
                  <c:v>2.8221066862536375E-2</c:v>
                </c:pt>
                <c:pt idx="10">
                  <c:v>2.8221066862536375E-2</c:v>
                </c:pt>
                <c:pt idx="11">
                  <c:v>2.8221066862536375E-2</c:v>
                </c:pt>
                <c:pt idx="12">
                  <c:v>3.0066768028077805E-2</c:v>
                </c:pt>
                <c:pt idx="13">
                  <c:v>3.1912469193619231E-2</c:v>
                </c:pt>
                <c:pt idx="14">
                  <c:v>3.3758170359160657E-2</c:v>
                </c:pt>
                <c:pt idx="15">
                  <c:v>3.5603871524702083E-2</c:v>
                </c:pt>
                <c:pt idx="16">
                  <c:v>3.5603871524702083E-2</c:v>
                </c:pt>
                <c:pt idx="17">
                  <c:v>4.0598816408794633E-2</c:v>
                </c:pt>
                <c:pt idx="18">
                  <c:v>4.5593761292887183E-2</c:v>
                </c:pt>
                <c:pt idx="19">
                  <c:v>5.0588706176979734E-2</c:v>
                </c:pt>
                <c:pt idx="20">
                  <c:v>5.5583651061072284E-2</c:v>
                </c:pt>
                <c:pt idx="21">
                  <c:v>6.0578595945164834E-2</c:v>
                </c:pt>
                <c:pt idx="22">
                  <c:v>6.5573540829257385E-2</c:v>
                </c:pt>
                <c:pt idx="23">
                  <c:v>7.0568485713349935E-2</c:v>
                </c:pt>
                <c:pt idx="24">
                  <c:v>7.0568485713349935E-2</c:v>
                </c:pt>
                <c:pt idx="25">
                  <c:v>7.0568485713349935E-2</c:v>
                </c:pt>
                <c:pt idx="26">
                  <c:v>7.0568485713349935E-2</c:v>
                </c:pt>
                <c:pt idx="27">
                  <c:v>7.0568485713349935E-2</c:v>
                </c:pt>
                <c:pt idx="28">
                  <c:v>7.0568485713349935E-2</c:v>
                </c:pt>
                <c:pt idx="29">
                  <c:v>7.0568485713349935E-2</c:v>
                </c:pt>
                <c:pt idx="30">
                  <c:v>7.0568485713349935E-2</c:v>
                </c:pt>
                <c:pt idx="31">
                  <c:v>7.2414186878891368E-2</c:v>
                </c:pt>
                <c:pt idx="32">
                  <c:v>7.4259888044432801E-2</c:v>
                </c:pt>
                <c:pt idx="33">
                  <c:v>7.6105589209974234E-2</c:v>
                </c:pt>
                <c:pt idx="34">
                  <c:v>7.6105589209974234E-2</c:v>
                </c:pt>
                <c:pt idx="35">
                  <c:v>7.6105589209974234E-2</c:v>
                </c:pt>
                <c:pt idx="36">
                  <c:v>7.6105589209974234E-2</c:v>
                </c:pt>
                <c:pt idx="37">
                  <c:v>7.6105589209974234E-2</c:v>
                </c:pt>
                <c:pt idx="38">
                  <c:v>7.6105589209974234E-2</c:v>
                </c:pt>
                <c:pt idx="39">
                  <c:v>7.7951290375515667E-2</c:v>
                </c:pt>
                <c:pt idx="40">
                  <c:v>7.7951290375515667E-2</c:v>
                </c:pt>
                <c:pt idx="41">
                  <c:v>7.7951290375515667E-2</c:v>
                </c:pt>
                <c:pt idx="42">
                  <c:v>7.7951290375515667E-2</c:v>
                </c:pt>
                <c:pt idx="43">
                  <c:v>7.7951290375515667E-2</c:v>
                </c:pt>
                <c:pt idx="44">
                  <c:v>7.7951290375515667E-2</c:v>
                </c:pt>
                <c:pt idx="45">
                  <c:v>7.7951290375515667E-2</c:v>
                </c:pt>
                <c:pt idx="46">
                  <c:v>7.7951290375515667E-2</c:v>
                </c:pt>
                <c:pt idx="47">
                  <c:v>7.7951290375515667E-2</c:v>
                </c:pt>
                <c:pt idx="48">
                  <c:v>7.7951290375515667E-2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yhoo!$W$9:$W$57</c:f>
              <c:numCache>
                <c:formatCode>0.00%</c:formatCode>
                <c:ptCount val="49"/>
                <c:pt idx="0">
                  <c:v>7.6206604572397162E-3</c:v>
                </c:pt>
                <c:pt idx="1">
                  <c:v>5.0996520538782765E-3</c:v>
                </c:pt>
                <c:pt idx="2">
                  <c:v>-4.6009586923936946E-2</c:v>
                </c:pt>
                <c:pt idx="3">
                  <c:v>-6.3174428593069779E-2</c:v>
                </c:pt>
                <c:pt idx="4">
                  <c:v>-5.956105912604185E-2</c:v>
                </c:pt>
                <c:pt idx="5">
                  <c:v>-6.1061209141043266E-2</c:v>
                </c:pt>
                <c:pt idx="6">
                  <c:v>-5.1445824525658643E-2</c:v>
                </c:pt>
                <c:pt idx="7">
                  <c:v>-1.8410110239944377E-2</c:v>
                </c:pt>
                <c:pt idx="8">
                  <c:v>2.3652695867805572E-2</c:v>
                </c:pt>
                <c:pt idx="9">
                  <c:v>2.5035056940517882E-2</c:v>
                </c:pt>
                <c:pt idx="10">
                  <c:v>2.5035056940517882E-2</c:v>
                </c:pt>
                <c:pt idx="11">
                  <c:v>2.5035056940517882E-2</c:v>
                </c:pt>
                <c:pt idx="12">
                  <c:v>-7.4969642271086392E-4</c:v>
                </c:pt>
                <c:pt idx="13">
                  <c:v>2.0835003030841025E-2</c:v>
                </c:pt>
                <c:pt idx="14">
                  <c:v>2.6140783539079081E-2</c:v>
                </c:pt>
                <c:pt idx="15">
                  <c:v>5.9333828360452409E-4</c:v>
                </c:pt>
                <c:pt idx="16">
                  <c:v>5.9333828360452409E-4</c:v>
                </c:pt>
                <c:pt idx="17">
                  <c:v>3.1143466869657651E-3</c:v>
                </c:pt>
                <c:pt idx="18">
                  <c:v>-5.1795283804129165E-4</c:v>
                </c:pt>
                <c:pt idx="19">
                  <c:v>6.4927033593787879E-3</c:v>
                </c:pt>
                <c:pt idx="20">
                  <c:v>3.1510158071649907E-3</c:v>
                </c:pt>
                <c:pt idx="21">
                  <c:v>-4.3929908986186372E-3</c:v>
                </c:pt>
                <c:pt idx="22">
                  <c:v>1.4469621713993821E-2</c:v>
                </c:pt>
                <c:pt idx="23">
                  <c:v>1.9167051943338991E-2</c:v>
                </c:pt>
                <c:pt idx="24">
                  <c:v>1.9167051943338991E-2</c:v>
                </c:pt>
                <c:pt idx="25">
                  <c:v>1.9167051943338991E-2</c:v>
                </c:pt>
                <c:pt idx="26">
                  <c:v>1.9167051943338991E-2</c:v>
                </c:pt>
                <c:pt idx="27">
                  <c:v>1.9167051943338991E-2</c:v>
                </c:pt>
                <c:pt idx="28">
                  <c:v>1.9167051943338991E-2</c:v>
                </c:pt>
                <c:pt idx="29">
                  <c:v>1.9167051943338991E-2</c:v>
                </c:pt>
                <c:pt idx="30">
                  <c:v>1.9167051943338991E-2</c:v>
                </c:pt>
                <c:pt idx="31">
                  <c:v>1.7045598747900161E-2</c:v>
                </c:pt>
                <c:pt idx="32">
                  <c:v>6.7254082213058074E-3</c:v>
                </c:pt>
                <c:pt idx="33">
                  <c:v>3.3204841773036451E-3</c:v>
                </c:pt>
                <c:pt idx="34">
                  <c:v>3.3204841773036451E-3</c:v>
                </c:pt>
                <c:pt idx="35">
                  <c:v>3.3204841773036451E-3</c:v>
                </c:pt>
                <c:pt idx="36">
                  <c:v>3.3204841773036451E-3</c:v>
                </c:pt>
                <c:pt idx="37">
                  <c:v>3.3204841773036451E-3</c:v>
                </c:pt>
                <c:pt idx="38">
                  <c:v>3.3204841773036451E-3</c:v>
                </c:pt>
                <c:pt idx="39">
                  <c:v>-5.2754282177836509E-2</c:v>
                </c:pt>
                <c:pt idx="40">
                  <c:v>-5.2754282177836509E-2</c:v>
                </c:pt>
                <c:pt idx="41">
                  <c:v>-5.2754282177836509E-2</c:v>
                </c:pt>
                <c:pt idx="42">
                  <c:v>-5.2754282177836509E-2</c:v>
                </c:pt>
                <c:pt idx="43">
                  <c:v>-5.2754282177836509E-2</c:v>
                </c:pt>
                <c:pt idx="44">
                  <c:v>-5.2754282177836509E-2</c:v>
                </c:pt>
                <c:pt idx="45">
                  <c:v>-5.2754282177836509E-2</c:v>
                </c:pt>
                <c:pt idx="46">
                  <c:v>-5.2754282177836509E-2</c:v>
                </c:pt>
                <c:pt idx="47">
                  <c:v>-5.2754282177836509E-2</c:v>
                </c:pt>
                <c:pt idx="48">
                  <c:v>-5.2754282177836509E-2</c:v>
                </c:pt>
              </c:numCache>
            </c:numRef>
          </c:val>
        </c:ser>
        <c:marker val="1"/>
        <c:axId val="94523392"/>
        <c:axId val="94524928"/>
      </c:lineChart>
      <c:catAx>
        <c:axId val="94523392"/>
        <c:scaling>
          <c:orientation val="minMax"/>
        </c:scaling>
        <c:axPos val="b"/>
        <c:tickLblPos val="nextTo"/>
        <c:crossAx val="94524928"/>
        <c:crosses val="autoZero"/>
        <c:auto val="1"/>
        <c:lblAlgn val="ctr"/>
        <c:lblOffset val="100"/>
      </c:catAx>
      <c:valAx>
        <c:axId val="94524928"/>
        <c:scaling>
          <c:orientation val="minMax"/>
        </c:scaling>
        <c:axPos val="l"/>
        <c:majorGridlines/>
        <c:numFmt formatCode="0.00%" sourceLinked="1"/>
        <c:tickLblPos val="nextTo"/>
        <c:crossAx val="94523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yhoo!$F$8:$F$57</c:f>
              <c:numCache>
                <c:formatCode>General</c:formatCode>
                <c:ptCount val="50"/>
                <c:pt idx="0">
                  <c:v>0.75962791533725793</c:v>
                </c:pt>
                <c:pt idx="1">
                  <c:v>0.75728366212795262</c:v>
                </c:pt>
                <c:pt idx="2">
                  <c:v>0.75727242768765246</c:v>
                </c:pt>
                <c:pt idx="3">
                  <c:v>0.75590182597103006</c:v>
                </c:pt>
                <c:pt idx="4">
                  <c:v>0.75132191914198854</c:v>
                </c:pt>
                <c:pt idx="5">
                  <c:v>0.74224074656600625</c:v>
                </c:pt>
                <c:pt idx="6">
                  <c:v>0.73050450126574684</c:v>
                </c:pt>
                <c:pt idx="7">
                  <c:v>0.71839751943558161</c:v>
                </c:pt>
                <c:pt idx="8">
                  <c:v>0.71151080753156881</c:v>
                </c:pt>
                <c:pt idx="9">
                  <c:v>0.7151208076813611</c:v>
                </c:pt>
                <c:pt idx="10">
                  <c:v>0.72844110906394643</c:v>
                </c:pt>
                <c:pt idx="11">
                  <c:v>0.7443790350364744</c:v>
                </c:pt>
                <c:pt idx="12">
                  <c:v>0.75882278044907825</c:v>
                </c:pt>
                <c:pt idx="13">
                  <c:v>0.77273850716757286</c:v>
                </c:pt>
                <c:pt idx="14">
                  <c:v>0.78143770877334884</c:v>
                </c:pt>
                <c:pt idx="15">
                  <c:v>0.78360595575128433</c:v>
                </c:pt>
                <c:pt idx="16">
                  <c:v>0.78385685825132168</c:v>
                </c:pt>
                <c:pt idx="17">
                  <c:v>0.78357225243038398</c:v>
                </c:pt>
                <c:pt idx="18">
                  <c:v>0.78317155739301036</c:v>
                </c:pt>
                <c:pt idx="19">
                  <c:v>0.78181967974355493</c:v>
                </c:pt>
                <c:pt idx="20">
                  <c:v>0.77961023981785216</c:v>
                </c:pt>
                <c:pt idx="21">
                  <c:v>0.77915711739241145</c:v>
                </c:pt>
                <c:pt idx="22">
                  <c:v>0.77769664015338769</c:v>
                </c:pt>
                <c:pt idx="23">
                  <c:v>0.77656196168306879</c:v>
                </c:pt>
                <c:pt idx="24">
                  <c:v>0.77883880825057272</c:v>
                </c:pt>
                <c:pt idx="25">
                  <c:v>0.78214547851226046</c:v>
                </c:pt>
                <c:pt idx="26">
                  <c:v>0.78859404724456628</c:v>
                </c:pt>
                <c:pt idx="27">
                  <c:v>0.79773513683548247</c:v>
                </c:pt>
                <c:pt idx="28">
                  <c:v>0.80792102937431653</c:v>
                </c:pt>
                <c:pt idx="29">
                  <c:v>0.81792342605491397</c:v>
                </c:pt>
                <c:pt idx="30">
                  <c:v>0.82641666292185312</c:v>
                </c:pt>
                <c:pt idx="31">
                  <c:v>0.83300753456462795</c:v>
                </c:pt>
                <c:pt idx="32">
                  <c:v>0.83734028370706559</c:v>
                </c:pt>
                <c:pt idx="33">
                  <c:v>0.83973696430443834</c:v>
                </c:pt>
                <c:pt idx="34">
                  <c:v>0.8423246303869143</c:v>
                </c:pt>
                <c:pt idx="35">
                  <c:v>0.84644766997708165</c:v>
                </c:pt>
                <c:pt idx="36">
                  <c:v>0.85247681960484722</c:v>
                </c:pt>
                <c:pt idx="37">
                  <c:v>0.85850971404604604</c:v>
                </c:pt>
                <c:pt idx="38">
                  <c:v>0.8657109902784641</c:v>
                </c:pt>
                <c:pt idx="39">
                  <c:v>0.87323432046615423</c:v>
                </c:pt>
                <c:pt idx="40">
                  <c:v>0.88576072140085982</c:v>
                </c:pt>
                <c:pt idx="41">
                  <c:v>0.89889378211177506</c:v>
                </c:pt>
                <c:pt idx="42">
                  <c:v>0.91206803577045781</c:v>
                </c:pt>
                <c:pt idx="43">
                  <c:v>0.92415254872002273</c:v>
                </c:pt>
                <c:pt idx="44">
                  <c:v>0.93989574439401402</c:v>
                </c:pt>
                <c:pt idx="45">
                  <c:v>0.95438068275438515</c:v>
                </c:pt>
                <c:pt idx="46">
                  <c:v>0.96634910648751449</c:v>
                </c:pt>
                <c:pt idx="47">
                  <c:v>0.97419823544391004</c:v>
                </c:pt>
                <c:pt idx="48">
                  <c:v>0.98185263410176893</c:v>
                </c:pt>
                <c:pt idx="49">
                  <c:v>0.98259036234814767</c:v>
                </c:pt>
              </c:numCache>
            </c:numRef>
          </c:val>
        </c:ser>
        <c:marker val="1"/>
        <c:axId val="94554752"/>
        <c:axId val="9456064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yhoo!$G$8:$G$57</c:f>
              <c:numCache>
                <c:formatCode>General</c:formatCode>
                <c:ptCount val="50"/>
                <c:pt idx="0">
                  <c:v>5.4303369133441214E-2</c:v>
                </c:pt>
                <c:pt idx="1">
                  <c:v>5.506638755240735E-2</c:v>
                </c:pt>
                <c:pt idx="2">
                  <c:v>6.5638046371850042E-2</c:v>
                </c:pt>
                <c:pt idx="3">
                  <c:v>9.9790864303795385E-2</c:v>
                </c:pt>
                <c:pt idx="4">
                  <c:v>0.12836998030891983</c:v>
                </c:pt>
                <c:pt idx="5">
                  <c:v>0.139909530780297</c:v>
                </c:pt>
                <c:pt idx="6">
                  <c:v>0.13187218760238192</c:v>
                </c:pt>
                <c:pt idx="7">
                  <c:v>0.10433507510997718</c:v>
                </c:pt>
                <c:pt idx="8">
                  <c:v>8.5654323731457788E-2</c:v>
                </c:pt>
                <c:pt idx="9">
                  <c:v>9.8184578158013389E-2</c:v>
                </c:pt>
                <c:pt idx="10">
                  <c:v>0.110729894954656</c:v>
                </c:pt>
                <c:pt idx="11">
                  <c:v>0.11018241217669497</c:v>
                </c:pt>
                <c:pt idx="12">
                  <c:v>9.3656729710706238E-2</c:v>
                </c:pt>
                <c:pt idx="13">
                  <c:v>7.4066161179359824E-2</c:v>
                </c:pt>
                <c:pt idx="14">
                  <c:v>5.8928091745208709E-2</c:v>
                </c:pt>
                <c:pt idx="15">
                  <c:v>5.8983391268250314E-2</c:v>
                </c:pt>
                <c:pt idx="16">
                  <c:v>5.767302757013721E-2</c:v>
                </c:pt>
                <c:pt idx="17">
                  <c:v>5.4751127771522967E-2</c:v>
                </c:pt>
                <c:pt idx="18">
                  <c:v>4.3137502939037141E-2</c:v>
                </c:pt>
                <c:pt idx="19">
                  <c:v>3.8509755353360063E-2</c:v>
                </c:pt>
                <c:pt idx="20">
                  <c:v>3.4618013919629945E-2</c:v>
                </c:pt>
                <c:pt idx="21">
                  <c:v>2.9145873616840061E-2</c:v>
                </c:pt>
                <c:pt idx="22">
                  <c:v>2.4931834962923442E-2</c:v>
                </c:pt>
                <c:pt idx="23">
                  <c:v>2.8264768716369824E-2</c:v>
                </c:pt>
                <c:pt idx="24">
                  <c:v>2.9534995260665876E-2</c:v>
                </c:pt>
                <c:pt idx="25">
                  <c:v>3.1804625685103463E-2</c:v>
                </c:pt>
                <c:pt idx="26">
                  <c:v>3.8200708018893338E-2</c:v>
                </c:pt>
                <c:pt idx="27">
                  <c:v>4.2723831506953247E-2</c:v>
                </c:pt>
                <c:pt idx="28">
                  <c:v>4.4210706182659189E-2</c:v>
                </c:pt>
                <c:pt idx="29">
                  <c:v>4.5650031268480308E-2</c:v>
                </c:pt>
                <c:pt idx="30">
                  <c:v>4.3096940788885693E-2</c:v>
                </c:pt>
                <c:pt idx="31">
                  <c:v>3.8596929601482192E-2</c:v>
                </c:pt>
                <c:pt idx="32">
                  <c:v>3.483336206225221E-2</c:v>
                </c:pt>
                <c:pt idx="33">
                  <c:v>4.1336680971126617E-2</c:v>
                </c:pt>
                <c:pt idx="34">
                  <c:v>4.709334381990956E-2</c:v>
                </c:pt>
                <c:pt idx="35">
                  <c:v>4.7761050560938913E-2</c:v>
                </c:pt>
                <c:pt idx="36">
                  <c:v>5.0892923548534398E-2</c:v>
                </c:pt>
                <c:pt idx="37">
                  <c:v>5.248210984180262E-2</c:v>
                </c:pt>
                <c:pt idx="38">
                  <c:v>4.704576923024039E-2</c:v>
                </c:pt>
                <c:pt idx="39">
                  <c:v>5.3580850365165592E-2</c:v>
                </c:pt>
                <c:pt idx="40">
                  <c:v>9.5498013829630732E-2</c:v>
                </c:pt>
                <c:pt idx="41">
                  <c:v>0.13963615813813604</c:v>
                </c:pt>
                <c:pt idx="42">
                  <c:v>0.16919450319740995</c:v>
                </c:pt>
                <c:pt idx="43">
                  <c:v>0.17473838038146922</c:v>
                </c:pt>
                <c:pt idx="44">
                  <c:v>0.18054645528682317</c:v>
                </c:pt>
                <c:pt idx="45">
                  <c:v>0.18399470054570774</c:v>
                </c:pt>
                <c:pt idx="46">
                  <c:v>0.21042231010757531</c:v>
                </c:pt>
                <c:pt idx="47">
                  <c:v>0.22973398104441348</c:v>
                </c:pt>
                <c:pt idx="48">
                  <c:v>0.25972102240618172</c:v>
                </c:pt>
                <c:pt idx="49">
                  <c:v>0.36763817912070518</c:v>
                </c:pt>
              </c:numCache>
            </c:numRef>
          </c:val>
        </c:ser>
        <c:marker val="1"/>
        <c:axId val="94563712"/>
        <c:axId val="94562176"/>
      </c:lineChart>
      <c:catAx>
        <c:axId val="94554752"/>
        <c:scaling>
          <c:orientation val="minMax"/>
        </c:scaling>
        <c:axPos val="b"/>
        <c:tickLblPos val="nextTo"/>
        <c:crossAx val="94560640"/>
        <c:crosses val="autoZero"/>
        <c:auto val="1"/>
        <c:lblAlgn val="ctr"/>
        <c:lblOffset val="100"/>
      </c:catAx>
      <c:valAx>
        <c:axId val="94560640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94554752"/>
        <c:crosses val="autoZero"/>
        <c:crossBetween val="between"/>
      </c:valAx>
      <c:valAx>
        <c:axId val="94562176"/>
        <c:scaling>
          <c:orientation val="minMax"/>
        </c:scaling>
        <c:axPos val="r"/>
        <c:numFmt formatCode="General" sourceLinked="1"/>
        <c:tickLblPos val="nextTo"/>
        <c:crossAx val="94563712"/>
        <c:crosses val="max"/>
        <c:crossBetween val="between"/>
      </c:valAx>
      <c:catAx>
        <c:axId val="94563712"/>
        <c:scaling>
          <c:orientation val="minMax"/>
        </c:scaling>
        <c:delete val="1"/>
        <c:axPos val="b"/>
        <c:tickLblPos val="none"/>
        <c:crossAx val="945621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xiv!$B$8:$B$57</c:f>
              <c:numCache>
                <c:formatCode>General</c:formatCode>
                <c:ptCount val="50"/>
                <c:pt idx="0">
                  <c:v>45.27</c:v>
                </c:pt>
                <c:pt idx="1">
                  <c:v>46.56</c:v>
                </c:pt>
                <c:pt idx="2">
                  <c:v>45.72</c:v>
                </c:pt>
                <c:pt idx="3">
                  <c:v>46.79</c:v>
                </c:pt>
                <c:pt idx="4">
                  <c:v>42.29</c:v>
                </c:pt>
                <c:pt idx="5">
                  <c:v>45.43</c:v>
                </c:pt>
                <c:pt idx="6">
                  <c:v>44.32</c:v>
                </c:pt>
                <c:pt idx="7">
                  <c:v>45.22</c:v>
                </c:pt>
                <c:pt idx="8">
                  <c:v>44.82</c:v>
                </c:pt>
                <c:pt idx="9">
                  <c:v>45.16</c:v>
                </c:pt>
                <c:pt idx="10">
                  <c:v>43.84</c:v>
                </c:pt>
                <c:pt idx="11">
                  <c:v>44.08</c:v>
                </c:pt>
                <c:pt idx="12">
                  <c:v>44.12</c:v>
                </c:pt>
                <c:pt idx="13">
                  <c:v>43.39</c:v>
                </c:pt>
                <c:pt idx="14">
                  <c:v>39.729999999999997</c:v>
                </c:pt>
                <c:pt idx="15">
                  <c:v>37.75</c:v>
                </c:pt>
                <c:pt idx="16">
                  <c:v>39.29</c:v>
                </c:pt>
                <c:pt idx="17">
                  <c:v>36.590000000000003</c:v>
                </c:pt>
                <c:pt idx="18">
                  <c:v>36.409999999999997</c:v>
                </c:pt>
                <c:pt idx="19">
                  <c:v>35.65</c:v>
                </c:pt>
                <c:pt idx="20">
                  <c:v>37.08</c:v>
                </c:pt>
                <c:pt idx="21">
                  <c:v>38.56</c:v>
                </c:pt>
                <c:pt idx="22">
                  <c:v>38.83</c:v>
                </c:pt>
                <c:pt idx="23">
                  <c:v>41.04</c:v>
                </c:pt>
                <c:pt idx="24">
                  <c:v>42.38</c:v>
                </c:pt>
                <c:pt idx="25">
                  <c:v>42.36</c:v>
                </c:pt>
                <c:pt idx="26">
                  <c:v>43.95</c:v>
                </c:pt>
                <c:pt idx="27">
                  <c:v>44.37</c:v>
                </c:pt>
                <c:pt idx="28">
                  <c:v>44.03</c:v>
                </c:pt>
                <c:pt idx="29">
                  <c:v>43.9</c:v>
                </c:pt>
                <c:pt idx="30">
                  <c:v>44.06</c:v>
                </c:pt>
                <c:pt idx="31">
                  <c:v>44.52</c:v>
                </c:pt>
                <c:pt idx="32">
                  <c:v>44.14</c:v>
                </c:pt>
                <c:pt idx="33">
                  <c:v>43.83</c:v>
                </c:pt>
                <c:pt idx="34">
                  <c:v>43.08</c:v>
                </c:pt>
                <c:pt idx="35">
                  <c:v>43.38</c:v>
                </c:pt>
                <c:pt idx="36">
                  <c:v>43.1</c:v>
                </c:pt>
                <c:pt idx="37">
                  <c:v>43.6</c:v>
                </c:pt>
                <c:pt idx="38">
                  <c:v>43.49</c:v>
                </c:pt>
                <c:pt idx="39">
                  <c:v>44.38</c:v>
                </c:pt>
                <c:pt idx="40">
                  <c:v>44.28</c:v>
                </c:pt>
                <c:pt idx="41">
                  <c:v>43.08</c:v>
                </c:pt>
                <c:pt idx="42">
                  <c:v>43.37</c:v>
                </c:pt>
                <c:pt idx="43">
                  <c:v>43.49</c:v>
                </c:pt>
                <c:pt idx="44">
                  <c:v>42.5</c:v>
                </c:pt>
                <c:pt idx="45">
                  <c:v>41.42</c:v>
                </c:pt>
                <c:pt idx="46">
                  <c:v>43.45</c:v>
                </c:pt>
                <c:pt idx="47">
                  <c:v>43.84</c:v>
                </c:pt>
                <c:pt idx="48">
                  <c:v>44.49</c:v>
                </c:pt>
                <c:pt idx="49">
                  <c:v>44.47</c:v>
                </c:pt>
              </c:numCache>
            </c:numRef>
          </c:val>
        </c:ser>
        <c:marker val="1"/>
        <c:axId val="81857920"/>
        <c:axId val="8185971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xiv!$K$8:$K$57</c:f>
              <c:numCache>
                <c:formatCode>General</c:formatCode>
                <c:ptCount val="50"/>
                <c:pt idx="0">
                  <c:v>53.810000000000088</c:v>
                </c:pt>
                <c:pt idx="1">
                  <c:v>55.100000000000087</c:v>
                </c:pt>
                <c:pt idx="2">
                  <c:v>55.94000000000009</c:v>
                </c:pt>
                <c:pt idx="3">
                  <c:v>54.87000000000009</c:v>
                </c:pt>
                <c:pt idx="4">
                  <c:v>50.37000000000009</c:v>
                </c:pt>
                <c:pt idx="5">
                  <c:v>53.51000000000009</c:v>
                </c:pt>
                <c:pt idx="6">
                  <c:v>52.400000000000091</c:v>
                </c:pt>
                <c:pt idx="7">
                  <c:v>53.30000000000009</c:v>
                </c:pt>
                <c:pt idx="8">
                  <c:v>53.700000000000088</c:v>
                </c:pt>
                <c:pt idx="9">
                  <c:v>53.360000000000092</c:v>
                </c:pt>
                <c:pt idx="10">
                  <c:v>54.680000000000085</c:v>
                </c:pt>
                <c:pt idx="11">
                  <c:v>54.44000000000009</c:v>
                </c:pt>
                <c:pt idx="12">
                  <c:v>54.480000000000089</c:v>
                </c:pt>
                <c:pt idx="13">
                  <c:v>53.750000000000092</c:v>
                </c:pt>
                <c:pt idx="14">
                  <c:v>57.410000000000096</c:v>
                </c:pt>
                <c:pt idx="15">
                  <c:v>55.430000000000099</c:v>
                </c:pt>
                <c:pt idx="16">
                  <c:v>56.970000000000098</c:v>
                </c:pt>
                <c:pt idx="17">
                  <c:v>54.270000000000103</c:v>
                </c:pt>
                <c:pt idx="18">
                  <c:v>54.450000000000109</c:v>
                </c:pt>
                <c:pt idx="19">
                  <c:v>55.210000000000107</c:v>
                </c:pt>
                <c:pt idx="20">
                  <c:v>53.780000000000108</c:v>
                </c:pt>
                <c:pt idx="21">
                  <c:v>52.300000000000104</c:v>
                </c:pt>
                <c:pt idx="22">
                  <c:v>52.030000000000108</c:v>
                </c:pt>
                <c:pt idx="23">
                  <c:v>49.820000000000107</c:v>
                </c:pt>
                <c:pt idx="24">
                  <c:v>51.16000000000011</c:v>
                </c:pt>
                <c:pt idx="25">
                  <c:v>51.140000000000107</c:v>
                </c:pt>
                <c:pt idx="26">
                  <c:v>52.730000000000111</c:v>
                </c:pt>
                <c:pt idx="27">
                  <c:v>53.150000000000105</c:v>
                </c:pt>
                <c:pt idx="28">
                  <c:v>52.810000000000109</c:v>
                </c:pt>
                <c:pt idx="29">
                  <c:v>52.680000000000106</c:v>
                </c:pt>
                <c:pt idx="30">
                  <c:v>52.84000000000011</c:v>
                </c:pt>
                <c:pt idx="31">
                  <c:v>53.300000000000111</c:v>
                </c:pt>
                <c:pt idx="32">
                  <c:v>52.920000000000108</c:v>
                </c:pt>
                <c:pt idx="33">
                  <c:v>52.610000000000106</c:v>
                </c:pt>
                <c:pt idx="34">
                  <c:v>51.860000000000106</c:v>
                </c:pt>
                <c:pt idx="35">
                  <c:v>52.16000000000011</c:v>
                </c:pt>
                <c:pt idx="36">
                  <c:v>51.880000000000109</c:v>
                </c:pt>
                <c:pt idx="37">
                  <c:v>52.380000000000109</c:v>
                </c:pt>
                <c:pt idx="38">
                  <c:v>52.490000000000109</c:v>
                </c:pt>
                <c:pt idx="39">
                  <c:v>53.380000000000109</c:v>
                </c:pt>
                <c:pt idx="40">
                  <c:v>53.280000000000108</c:v>
                </c:pt>
                <c:pt idx="41">
                  <c:v>52.080000000000105</c:v>
                </c:pt>
                <c:pt idx="42">
                  <c:v>52.370000000000104</c:v>
                </c:pt>
                <c:pt idx="43">
                  <c:v>52.490000000000109</c:v>
                </c:pt>
                <c:pt idx="44">
                  <c:v>51.500000000000107</c:v>
                </c:pt>
                <c:pt idx="45">
                  <c:v>52.580000000000105</c:v>
                </c:pt>
                <c:pt idx="46">
                  <c:v>54.610000000000106</c:v>
                </c:pt>
                <c:pt idx="47">
                  <c:v>55.000000000000107</c:v>
                </c:pt>
                <c:pt idx="48">
                  <c:v>54.350000000000108</c:v>
                </c:pt>
                <c:pt idx="49">
                  <c:v>54.330000000000105</c:v>
                </c:pt>
              </c:numCache>
            </c:numRef>
          </c:val>
        </c:ser>
        <c:marker val="1"/>
        <c:axId val="81871232"/>
        <c:axId val="81861248"/>
      </c:lineChart>
      <c:catAx>
        <c:axId val="81857920"/>
        <c:scaling>
          <c:orientation val="minMax"/>
        </c:scaling>
        <c:axPos val="b"/>
        <c:tickLblPos val="nextTo"/>
        <c:crossAx val="81859712"/>
        <c:crosses val="autoZero"/>
        <c:auto val="1"/>
        <c:lblAlgn val="ctr"/>
        <c:lblOffset val="100"/>
      </c:catAx>
      <c:valAx>
        <c:axId val="81859712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81857920"/>
        <c:crosses val="autoZero"/>
        <c:crossBetween val="between"/>
      </c:valAx>
      <c:valAx>
        <c:axId val="81861248"/>
        <c:scaling>
          <c:orientation val="minMax"/>
        </c:scaling>
        <c:axPos val="r"/>
        <c:numFmt formatCode="General" sourceLinked="1"/>
        <c:tickLblPos val="nextTo"/>
        <c:crossAx val="81871232"/>
        <c:crosses val="max"/>
        <c:crossBetween val="between"/>
      </c:valAx>
      <c:catAx>
        <c:axId val="81871232"/>
        <c:scaling>
          <c:orientation val="minMax"/>
        </c:scaling>
        <c:delete val="1"/>
        <c:axPos val="b"/>
        <c:tickLblPos val="none"/>
        <c:crossAx val="8186124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lnkd!$O$8:$O$57</c:f>
              <c:numCache>
                <c:formatCode>General</c:formatCode>
                <c:ptCount val="50"/>
                <c:pt idx="0">
                  <c:v>0.25</c:v>
                </c:pt>
                <c:pt idx="1">
                  <c:v>0.22500000000000001</c:v>
                </c:pt>
                <c:pt idx="2">
                  <c:v>0.2</c:v>
                </c:pt>
                <c:pt idx="3">
                  <c:v>0.17499999999999999</c:v>
                </c:pt>
                <c:pt idx="4">
                  <c:v>0.15</c:v>
                </c:pt>
                <c:pt idx="5">
                  <c:v>0.125</c:v>
                </c:pt>
                <c:pt idx="6">
                  <c:v>0.1</c:v>
                </c:pt>
                <c:pt idx="7">
                  <c:v>7.4999999999999997E-2</c:v>
                </c:pt>
                <c:pt idx="8">
                  <c:v>0.1</c:v>
                </c:pt>
                <c:pt idx="9">
                  <c:v>0.125</c:v>
                </c:pt>
                <c:pt idx="10">
                  <c:v>0.15</c:v>
                </c:pt>
                <c:pt idx="11">
                  <c:v>0.17499999999999999</c:v>
                </c:pt>
                <c:pt idx="12">
                  <c:v>0.15</c:v>
                </c:pt>
                <c:pt idx="13">
                  <c:v>0.125</c:v>
                </c:pt>
                <c:pt idx="14">
                  <c:v>0.15</c:v>
                </c:pt>
                <c:pt idx="15">
                  <c:v>0.17499999999999999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0.2</c:v>
                </c:pt>
                <c:pt idx="19">
                  <c:v>0.17499999999999999</c:v>
                </c:pt>
                <c:pt idx="20">
                  <c:v>0.15</c:v>
                </c:pt>
                <c:pt idx="21">
                  <c:v>0.125</c:v>
                </c:pt>
                <c:pt idx="22">
                  <c:v>0.1</c:v>
                </c:pt>
                <c:pt idx="23">
                  <c:v>7.4999999999999997E-2</c:v>
                </c:pt>
                <c:pt idx="24">
                  <c:v>0.05</c:v>
                </c:pt>
                <c:pt idx="25">
                  <c:v>2.5000000000000001E-2</c:v>
                </c:pt>
                <c:pt idx="26">
                  <c:v>0.05</c:v>
                </c:pt>
                <c:pt idx="27">
                  <c:v>7.4999999999999997E-2</c:v>
                </c:pt>
                <c:pt idx="28">
                  <c:v>0.1</c:v>
                </c:pt>
                <c:pt idx="29">
                  <c:v>7.4999999999999997E-2</c:v>
                </c:pt>
                <c:pt idx="30">
                  <c:v>0.05</c:v>
                </c:pt>
                <c:pt idx="31">
                  <c:v>2.5000000000000001E-2</c:v>
                </c:pt>
                <c:pt idx="32">
                  <c:v>0.05</c:v>
                </c:pt>
                <c:pt idx="33">
                  <c:v>7.4999999999999997E-2</c:v>
                </c:pt>
                <c:pt idx="34">
                  <c:v>0.05</c:v>
                </c:pt>
                <c:pt idx="35">
                  <c:v>2.5000000000000001E-2</c:v>
                </c:pt>
                <c:pt idx="36">
                  <c:v>0</c:v>
                </c:pt>
                <c:pt idx="37">
                  <c:v>2.5000000000000001E-2</c:v>
                </c:pt>
                <c:pt idx="38">
                  <c:v>0.05</c:v>
                </c:pt>
                <c:pt idx="39">
                  <c:v>7.4999999999999997E-2</c:v>
                </c:pt>
                <c:pt idx="40">
                  <c:v>0.1</c:v>
                </c:pt>
                <c:pt idx="41">
                  <c:v>7.4999999999999997E-2</c:v>
                </c:pt>
                <c:pt idx="42">
                  <c:v>0.05</c:v>
                </c:pt>
                <c:pt idx="43">
                  <c:v>2.5000000000000001E-2</c:v>
                </c:pt>
                <c:pt idx="44">
                  <c:v>0.05</c:v>
                </c:pt>
                <c:pt idx="45">
                  <c:v>7.4999999999999997E-2</c:v>
                </c:pt>
                <c:pt idx="46">
                  <c:v>0.1</c:v>
                </c:pt>
                <c:pt idx="47">
                  <c:v>0.125</c:v>
                </c:pt>
                <c:pt idx="48">
                  <c:v>0.15</c:v>
                </c:pt>
                <c:pt idx="49">
                  <c:v>0.125</c:v>
                </c:pt>
              </c:numCache>
            </c:numRef>
          </c:xVal>
          <c:yVal>
            <c:numRef>
              <c:f>lnkd!$N$8:$N$57</c:f>
              <c:numCache>
                <c:formatCode>General</c:formatCode>
                <c:ptCount val="50"/>
                <c:pt idx="0">
                  <c:v>0.70731707317073167</c:v>
                </c:pt>
                <c:pt idx="1">
                  <c:v>0.71951219512195119</c:v>
                </c:pt>
                <c:pt idx="2">
                  <c:v>0.73170731707317072</c:v>
                </c:pt>
                <c:pt idx="3">
                  <c:v>0.71951219512195119</c:v>
                </c:pt>
                <c:pt idx="4">
                  <c:v>0.70731707317073167</c:v>
                </c:pt>
                <c:pt idx="5">
                  <c:v>0.71951219512195119</c:v>
                </c:pt>
                <c:pt idx="6">
                  <c:v>0.73170731707317072</c:v>
                </c:pt>
                <c:pt idx="7">
                  <c:v>0.74390243902439024</c:v>
                </c:pt>
                <c:pt idx="8">
                  <c:v>0.75609756097560976</c:v>
                </c:pt>
                <c:pt idx="9">
                  <c:v>0.76829268292682928</c:v>
                </c:pt>
                <c:pt idx="10">
                  <c:v>0.78048780487804881</c:v>
                </c:pt>
                <c:pt idx="11">
                  <c:v>0.76829268292682928</c:v>
                </c:pt>
                <c:pt idx="12">
                  <c:v>0.78048780487804881</c:v>
                </c:pt>
                <c:pt idx="13">
                  <c:v>0.79268292682926833</c:v>
                </c:pt>
                <c:pt idx="14">
                  <c:v>0.80487804878048785</c:v>
                </c:pt>
                <c:pt idx="15">
                  <c:v>0.81707317073170727</c:v>
                </c:pt>
                <c:pt idx="16">
                  <c:v>0.82926829268292679</c:v>
                </c:pt>
                <c:pt idx="17">
                  <c:v>0.84146341463414631</c:v>
                </c:pt>
                <c:pt idx="18">
                  <c:v>0.85365853658536583</c:v>
                </c:pt>
                <c:pt idx="19">
                  <c:v>0.86585365853658536</c:v>
                </c:pt>
                <c:pt idx="20">
                  <c:v>0.87804878048780488</c:v>
                </c:pt>
                <c:pt idx="21">
                  <c:v>0.8902439024390244</c:v>
                </c:pt>
                <c:pt idx="22">
                  <c:v>0.90243902439024393</c:v>
                </c:pt>
                <c:pt idx="23">
                  <c:v>0.91463414634146345</c:v>
                </c:pt>
                <c:pt idx="24">
                  <c:v>0.92682926829268297</c:v>
                </c:pt>
                <c:pt idx="25">
                  <c:v>0.93902439024390238</c:v>
                </c:pt>
                <c:pt idx="26">
                  <c:v>0.95121951219512191</c:v>
                </c:pt>
                <c:pt idx="27">
                  <c:v>0.93902439024390238</c:v>
                </c:pt>
                <c:pt idx="28">
                  <c:v>0.92682926829268297</c:v>
                </c:pt>
                <c:pt idx="29">
                  <c:v>0.93902439024390238</c:v>
                </c:pt>
                <c:pt idx="30">
                  <c:v>0.95121951219512191</c:v>
                </c:pt>
                <c:pt idx="31">
                  <c:v>0.96341463414634143</c:v>
                </c:pt>
                <c:pt idx="32">
                  <c:v>0.95121951219512191</c:v>
                </c:pt>
                <c:pt idx="33">
                  <c:v>0.96341463414634143</c:v>
                </c:pt>
                <c:pt idx="34">
                  <c:v>0.95121951219512191</c:v>
                </c:pt>
                <c:pt idx="35">
                  <c:v>0.96341463414634143</c:v>
                </c:pt>
                <c:pt idx="36">
                  <c:v>0.97560975609756095</c:v>
                </c:pt>
                <c:pt idx="37">
                  <c:v>0.96341463414634143</c:v>
                </c:pt>
                <c:pt idx="38">
                  <c:v>0.97560975609756095</c:v>
                </c:pt>
                <c:pt idx="39">
                  <c:v>0.98780487804878048</c:v>
                </c:pt>
                <c:pt idx="40">
                  <c:v>1</c:v>
                </c:pt>
                <c:pt idx="41">
                  <c:v>0.98780487804878048</c:v>
                </c:pt>
                <c:pt idx="42">
                  <c:v>1</c:v>
                </c:pt>
                <c:pt idx="43">
                  <c:v>0.98780487804878048</c:v>
                </c:pt>
                <c:pt idx="44">
                  <c:v>0.97560975609756095</c:v>
                </c:pt>
                <c:pt idx="45">
                  <c:v>0.96341463414634143</c:v>
                </c:pt>
                <c:pt idx="46">
                  <c:v>0.95121951219512191</c:v>
                </c:pt>
                <c:pt idx="47">
                  <c:v>0.96341463414634143</c:v>
                </c:pt>
                <c:pt idx="48">
                  <c:v>0.95121951219512191</c:v>
                </c:pt>
                <c:pt idx="49">
                  <c:v>0.96341463414634143</c:v>
                </c:pt>
              </c:numCache>
            </c:numRef>
          </c:yVal>
        </c:ser>
        <c:axId val="94698496"/>
        <c:axId val="95109888"/>
      </c:scatterChart>
      <c:valAx>
        <c:axId val="94698496"/>
        <c:scaling>
          <c:orientation val="minMax"/>
        </c:scaling>
        <c:axPos val="b"/>
        <c:numFmt formatCode="General" sourceLinked="1"/>
        <c:tickLblPos val="nextTo"/>
        <c:crossAx val="95109888"/>
        <c:crosses val="autoZero"/>
        <c:crossBetween val="midCat"/>
      </c:valAx>
      <c:valAx>
        <c:axId val="95109888"/>
        <c:scaling>
          <c:orientation val="minMax"/>
        </c:scaling>
        <c:axPos val="l"/>
        <c:majorGridlines/>
        <c:numFmt formatCode="General" sourceLinked="1"/>
        <c:tickLblPos val="nextTo"/>
        <c:crossAx val="94698496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lnkd!$B$8:$B$57</c:f>
              <c:numCache>
                <c:formatCode>General</c:formatCode>
                <c:ptCount val="50"/>
                <c:pt idx="0">
                  <c:v>156.58000000000001</c:v>
                </c:pt>
                <c:pt idx="1">
                  <c:v>159.69999999999999</c:v>
                </c:pt>
                <c:pt idx="2">
                  <c:v>158.51</c:v>
                </c:pt>
                <c:pt idx="3">
                  <c:v>157.66999999999999</c:v>
                </c:pt>
                <c:pt idx="4">
                  <c:v>157.21</c:v>
                </c:pt>
                <c:pt idx="5">
                  <c:v>159.99</c:v>
                </c:pt>
                <c:pt idx="6">
                  <c:v>161.96</c:v>
                </c:pt>
                <c:pt idx="7">
                  <c:v>165.5</c:v>
                </c:pt>
                <c:pt idx="8">
                  <c:v>171.78</c:v>
                </c:pt>
                <c:pt idx="9">
                  <c:v>178.05</c:v>
                </c:pt>
                <c:pt idx="10">
                  <c:v>177.44</c:v>
                </c:pt>
                <c:pt idx="11">
                  <c:v>178</c:v>
                </c:pt>
                <c:pt idx="12">
                  <c:v>179.74</c:v>
                </c:pt>
                <c:pt idx="13">
                  <c:v>187.29</c:v>
                </c:pt>
                <c:pt idx="14">
                  <c:v>180.64</c:v>
                </c:pt>
                <c:pt idx="15">
                  <c:v>201.78</c:v>
                </c:pt>
                <c:pt idx="16">
                  <c:v>202.5</c:v>
                </c:pt>
                <c:pt idx="17">
                  <c:v>204.65</c:v>
                </c:pt>
                <c:pt idx="18">
                  <c:v>203.57</c:v>
                </c:pt>
                <c:pt idx="19">
                  <c:v>206.76</c:v>
                </c:pt>
                <c:pt idx="20">
                  <c:v>208.12</c:v>
                </c:pt>
                <c:pt idx="21">
                  <c:v>212.9</c:v>
                </c:pt>
                <c:pt idx="22">
                  <c:v>213.38</c:v>
                </c:pt>
                <c:pt idx="23">
                  <c:v>215.14</c:v>
                </c:pt>
                <c:pt idx="24">
                  <c:v>218.36</c:v>
                </c:pt>
                <c:pt idx="25">
                  <c:v>219.86</c:v>
                </c:pt>
                <c:pt idx="26">
                  <c:v>218.66</c:v>
                </c:pt>
                <c:pt idx="27">
                  <c:v>216.71</c:v>
                </c:pt>
                <c:pt idx="28">
                  <c:v>217.92</c:v>
                </c:pt>
                <c:pt idx="29">
                  <c:v>219.2</c:v>
                </c:pt>
                <c:pt idx="30">
                  <c:v>226.4</c:v>
                </c:pt>
                <c:pt idx="31">
                  <c:v>222.48</c:v>
                </c:pt>
                <c:pt idx="32">
                  <c:v>225.36</c:v>
                </c:pt>
                <c:pt idx="33">
                  <c:v>224.2</c:v>
                </c:pt>
                <c:pt idx="34">
                  <c:v>223.26</c:v>
                </c:pt>
                <c:pt idx="35">
                  <c:v>225.75</c:v>
                </c:pt>
                <c:pt idx="36">
                  <c:v>225</c:v>
                </c:pt>
                <c:pt idx="37">
                  <c:v>225.05</c:v>
                </c:pt>
                <c:pt idx="38">
                  <c:v>227.55</c:v>
                </c:pt>
                <c:pt idx="39">
                  <c:v>229.63</c:v>
                </c:pt>
                <c:pt idx="40">
                  <c:v>230.6</c:v>
                </c:pt>
                <c:pt idx="41">
                  <c:v>228.74</c:v>
                </c:pt>
                <c:pt idx="42">
                  <c:v>231</c:v>
                </c:pt>
                <c:pt idx="43">
                  <c:v>226.61</c:v>
                </c:pt>
                <c:pt idx="44">
                  <c:v>224.83</c:v>
                </c:pt>
                <c:pt idx="45">
                  <c:v>207.71</c:v>
                </c:pt>
                <c:pt idx="46">
                  <c:v>212.38</c:v>
                </c:pt>
                <c:pt idx="47">
                  <c:v>210.04</c:v>
                </c:pt>
                <c:pt idx="48">
                  <c:v>210.5</c:v>
                </c:pt>
                <c:pt idx="49">
                  <c:v>211.17</c:v>
                </c:pt>
              </c:numCache>
            </c:numRef>
          </c:val>
        </c:ser>
        <c:marker val="1"/>
        <c:axId val="95155712"/>
        <c:axId val="9515724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lnkd!$K$8:$K$57</c:f>
              <c:numCache>
                <c:formatCode>General</c:formatCode>
                <c:ptCount val="50"/>
                <c:pt idx="0">
                  <c:v>288.93999999999994</c:v>
                </c:pt>
                <c:pt idx="1">
                  <c:v>292.05999999999995</c:v>
                </c:pt>
                <c:pt idx="2">
                  <c:v>290.86999999999995</c:v>
                </c:pt>
                <c:pt idx="3">
                  <c:v>290.02999999999997</c:v>
                </c:pt>
                <c:pt idx="4">
                  <c:v>290.02999999999997</c:v>
                </c:pt>
                <c:pt idx="5">
                  <c:v>290.02999999999997</c:v>
                </c:pt>
                <c:pt idx="6">
                  <c:v>292</c:v>
                </c:pt>
                <c:pt idx="7">
                  <c:v>295.53999999999996</c:v>
                </c:pt>
                <c:pt idx="8">
                  <c:v>301.81999999999994</c:v>
                </c:pt>
                <c:pt idx="9">
                  <c:v>295.54999999999995</c:v>
                </c:pt>
                <c:pt idx="10">
                  <c:v>296.15999999999997</c:v>
                </c:pt>
                <c:pt idx="11">
                  <c:v>295.59999999999997</c:v>
                </c:pt>
                <c:pt idx="12">
                  <c:v>297.33999999999997</c:v>
                </c:pt>
                <c:pt idx="13">
                  <c:v>304.89</c:v>
                </c:pt>
                <c:pt idx="14">
                  <c:v>298.24</c:v>
                </c:pt>
                <c:pt idx="15">
                  <c:v>277.10000000000002</c:v>
                </c:pt>
                <c:pt idx="16">
                  <c:v>276.38</c:v>
                </c:pt>
                <c:pt idx="17">
                  <c:v>274.23</c:v>
                </c:pt>
                <c:pt idx="18">
                  <c:v>275.31000000000006</c:v>
                </c:pt>
                <c:pt idx="19">
                  <c:v>278.50000000000006</c:v>
                </c:pt>
                <c:pt idx="20">
                  <c:v>279.86000000000007</c:v>
                </c:pt>
                <c:pt idx="21">
                  <c:v>284.6400000000001</c:v>
                </c:pt>
                <c:pt idx="22">
                  <c:v>285.12000000000012</c:v>
                </c:pt>
                <c:pt idx="23">
                  <c:v>286.88000000000011</c:v>
                </c:pt>
                <c:pt idx="24">
                  <c:v>290.10000000000014</c:v>
                </c:pt>
                <c:pt idx="25">
                  <c:v>291.60000000000014</c:v>
                </c:pt>
                <c:pt idx="26">
                  <c:v>290.40000000000009</c:v>
                </c:pt>
                <c:pt idx="27">
                  <c:v>292.35000000000008</c:v>
                </c:pt>
                <c:pt idx="28">
                  <c:v>293.56000000000006</c:v>
                </c:pt>
                <c:pt idx="29">
                  <c:v>294.84000000000003</c:v>
                </c:pt>
                <c:pt idx="30">
                  <c:v>302.04000000000008</c:v>
                </c:pt>
                <c:pt idx="31">
                  <c:v>298.12000000000006</c:v>
                </c:pt>
                <c:pt idx="32">
                  <c:v>301.00000000000011</c:v>
                </c:pt>
                <c:pt idx="33">
                  <c:v>299.84000000000009</c:v>
                </c:pt>
                <c:pt idx="34">
                  <c:v>300.78000000000009</c:v>
                </c:pt>
                <c:pt idx="35">
                  <c:v>300.78000000000009</c:v>
                </c:pt>
                <c:pt idx="36">
                  <c:v>300.03000000000009</c:v>
                </c:pt>
                <c:pt idx="37">
                  <c:v>300.0800000000001</c:v>
                </c:pt>
                <c:pt idx="38">
                  <c:v>302.5800000000001</c:v>
                </c:pt>
                <c:pt idx="39">
                  <c:v>300.50000000000011</c:v>
                </c:pt>
                <c:pt idx="40">
                  <c:v>299.53000000000009</c:v>
                </c:pt>
                <c:pt idx="41">
                  <c:v>301.3900000000001</c:v>
                </c:pt>
                <c:pt idx="42">
                  <c:v>301.3900000000001</c:v>
                </c:pt>
                <c:pt idx="43">
                  <c:v>297.00000000000011</c:v>
                </c:pt>
                <c:pt idx="44">
                  <c:v>297.00000000000011</c:v>
                </c:pt>
                <c:pt idx="45">
                  <c:v>279.88000000000011</c:v>
                </c:pt>
                <c:pt idx="46">
                  <c:v>284.55000000000007</c:v>
                </c:pt>
                <c:pt idx="47">
                  <c:v>282.21000000000004</c:v>
                </c:pt>
                <c:pt idx="48">
                  <c:v>281.75</c:v>
                </c:pt>
                <c:pt idx="49">
                  <c:v>282.41999999999996</c:v>
                </c:pt>
              </c:numCache>
            </c:numRef>
          </c:val>
        </c:ser>
        <c:marker val="1"/>
        <c:axId val="94710016"/>
        <c:axId val="94708480"/>
      </c:lineChart>
      <c:catAx>
        <c:axId val="95155712"/>
        <c:scaling>
          <c:orientation val="minMax"/>
        </c:scaling>
        <c:axPos val="b"/>
        <c:tickLblPos val="nextTo"/>
        <c:crossAx val="95157248"/>
        <c:crosses val="autoZero"/>
        <c:auto val="1"/>
        <c:lblAlgn val="ctr"/>
        <c:lblOffset val="100"/>
      </c:catAx>
      <c:valAx>
        <c:axId val="95157248"/>
        <c:scaling>
          <c:orientation val="minMax"/>
        </c:scaling>
        <c:axPos val="l"/>
        <c:majorGridlines/>
        <c:numFmt formatCode="General" sourceLinked="1"/>
        <c:tickLblPos val="nextTo"/>
        <c:crossAx val="95155712"/>
        <c:crosses val="autoZero"/>
        <c:crossBetween val="between"/>
      </c:valAx>
      <c:valAx>
        <c:axId val="94708480"/>
        <c:scaling>
          <c:orientation val="minMax"/>
        </c:scaling>
        <c:axPos val="r"/>
        <c:numFmt formatCode="General" sourceLinked="1"/>
        <c:tickLblPos val="nextTo"/>
        <c:crossAx val="94710016"/>
        <c:crosses val="max"/>
        <c:crossBetween val="between"/>
      </c:valAx>
      <c:catAx>
        <c:axId val="94710016"/>
        <c:scaling>
          <c:orientation val="minMax"/>
        </c:scaling>
        <c:delete val="1"/>
        <c:axPos val="b"/>
        <c:tickLblPos val="none"/>
        <c:crossAx val="947084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lnkd!$T$9:$T$57</c:f>
              <c:numCache>
                <c:formatCode>0.00%</c:formatCode>
                <c:ptCount val="49"/>
                <c:pt idx="0">
                  <c:v>6.421103211152154E-3</c:v>
                </c:pt>
                <c:pt idx="1">
                  <c:v>2.5530129758779925E-3</c:v>
                </c:pt>
                <c:pt idx="2">
                  <c:v>2.5530129758779925E-3</c:v>
                </c:pt>
                <c:pt idx="3">
                  <c:v>0</c:v>
                </c:pt>
                <c:pt idx="4">
                  <c:v>0</c:v>
                </c:pt>
                <c:pt idx="5">
                  <c:v>2.5530129758779925E-3</c:v>
                </c:pt>
                <c:pt idx="6">
                  <c:v>2.5530129758779925E-3</c:v>
                </c:pt>
                <c:pt idx="7">
                  <c:v>2.5530129758779925E-3</c:v>
                </c:pt>
                <c:pt idx="8">
                  <c:v>2.1540664436492467E-3</c:v>
                </c:pt>
                <c:pt idx="9">
                  <c:v>2.1540664436492467E-3</c:v>
                </c:pt>
                <c:pt idx="10">
                  <c:v>2.1540664436492467E-3</c:v>
                </c:pt>
                <c:pt idx="11">
                  <c:v>6.421103211152154E-3</c:v>
                </c:pt>
                <c:pt idx="12">
                  <c:v>2.5530129758779925E-3</c:v>
                </c:pt>
                <c:pt idx="13">
                  <c:v>2.5530129758779925E-3</c:v>
                </c:pt>
                <c:pt idx="14">
                  <c:v>2.1540664436492467E-3</c:v>
                </c:pt>
                <c:pt idx="15">
                  <c:v>2.1540664436492467E-3</c:v>
                </c:pt>
                <c:pt idx="16">
                  <c:v>2.1540664436492467E-3</c:v>
                </c:pt>
                <c:pt idx="17">
                  <c:v>2.1540664436492467E-3</c:v>
                </c:pt>
                <c:pt idx="18">
                  <c:v>2.5530129758779925E-3</c:v>
                </c:pt>
                <c:pt idx="19">
                  <c:v>2.5530129758779925E-3</c:v>
                </c:pt>
                <c:pt idx="20">
                  <c:v>2.5530129758779925E-3</c:v>
                </c:pt>
                <c:pt idx="21">
                  <c:v>2.5530129758779925E-3</c:v>
                </c:pt>
                <c:pt idx="22">
                  <c:v>2.5530129758779925E-3</c:v>
                </c:pt>
                <c:pt idx="23">
                  <c:v>2.5530129758779925E-3</c:v>
                </c:pt>
                <c:pt idx="24">
                  <c:v>2.5530129758779925E-3</c:v>
                </c:pt>
                <c:pt idx="25">
                  <c:v>2.5530129758779925E-3</c:v>
                </c:pt>
                <c:pt idx="26">
                  <c:v>2.1540664436492467E-3</c:v>
                </c:pt>
                <c:pt idx="27">
                  <c:v>6.421103211152154E-3</c:v>
                </c:pt>
                <c:pt idx="28">
                  <c:v>6.421103211152154E-3</c:v>
                </c:pt>
                <c:pt idx="29">
                  <c:v>2.5530129758779925E-3</c:v>
                </c:pt>
                <c:pt idx="30">
                  <c:v>2.5530129758779925E-3</c:v>
                </c:pt>
                <c:pt idx="31">
                  <c:v>2.5530129758779925E-3</c:v>
                </c:pt>
                <c:pt idx="32">
                  <c:v>6.421103211152154E-3</c:v>
                </c:pt>
                <c:pt idx="33">
                  <c:v>2.1540664436492467E-3</c:v>
                </c:pt>
                <c:pt idx="34">
                  <c:v>0</c:v>
                </c:pt>
                <c:pt idx="35">
                  <c:v>2.5530129758779925E-3</c:v>
                </c:pt>
                <c:pt idx="36">
                  <c:v>2.5530129758779925E-3</c:v>
                </c:pt>
                <c:pt idx="37">
                  <c:v>6.421103211152154E-3</c:v>
                </c:pt>
                <c:pt idx="38">
                  <c:v>2.1540664436492467E-3</c:v>
                </c:pt>
                <c:pt idx="39">
                  <c:v>2.1540664436492467E-3</c:v>
                </c:pt>
                <c:pt idx="40">
                  <c:v>2.1540664436492467E-3</c:v>
                </c:pt>
                <c:pt idx="41">
                  <c:v>0</c:v>
                </c:pt>
                <c:pt idx="42">
                  <c:v>2.5530129758779925E-3</c:v>
                </c:pt>
                <c:pt idx="43">
                  <c:v>0</c:v>
                </c:pt>
                <c:pt idx="44">
                  <c:v>6.421103211152154E-3</c:v>
                </c:pt>
                <c:pt idx="45">
                  <c:v>6.421103211152154E-3</c:v>
                </c:pt>
                <c:pt idx="46">
                  <c:v>6.421103211152154E-3</c:v>
                </c:pt>
                <c:pt idx="47">
                  <c:v>2.1540664436492467E-3</c:v>
                </c:pt>
                <c:pt idx="48">
                  <c:v>6.421103211152154E-3</c:v>
                </c:pt>
              </c:numCache>
            </c:numRef>
          </c:xVal>
          <c:yVal>
            <c:numRef>
              <c:f>lnkd!$V$9:$V$57</c:f>
              <c:numCache>
                <c:formatCode>0.00%</c:formatCode>
                <c:ptCount val="49"/>
                <c:pt idx="0">
                  <c:v>1.9925916464426974E-2</c:v>
                </c:pt>
                <c:pt idx="1">
                  <c:v>-7.4514715090795106E-3</c:v>
                </c:pt>
                <c:pt idx="2">
                  <c:v>-5.2993501987256544E-3</c:v>
                </c:pt>
                <c:pt idx="3">
                  <c:v>0</c:v>
                </c:pt>
                <c:pt idx="4">
                  <c:v>0</c:v>
                </c:pt>
                <c:pt idx="5">
                  <c:v>1.2313269579348701E-2</c:v>
                </c:pt>
                <c:pt idx="6">
                  <c:v>2.18572487033835E-2</c:v>
                </c:pt>
                <c:pt idx="7">
                  <c:v>3.7945619335347437E-2</c:v>
                </c:pt>
                <c:pt idx="8">
                  <c:v>-3.650017464198399E-2</c:v>
                </c:pt>
                <c:pt idx="9">
                  <c:v>3.4260039314799977E-3</c:v>
                </c:pt>
                <c:pt idx="10">
                  <c:v>-3.1559963931469923E-3</c:v>
                </c:pt>
                <c:pt idx="11">
                  <c:v>9.7752808988764549E-3</c:v>
                </c:pt>
                <c:pt idx="12">
                  <c:v>4.200511850450641E-2</c:v>
                </c:pt>
                <c:pt idx="13">
                  <c:v>-3.5506433872604014E-2</c:v>
                </c:pt>
                <c:pt idx="14">
                  <c:v>-0.11702834366696201</c:v>
                </c:pt>
                <c:pt idx="15">
                  <c:v>-3.5682426404995485E-3</c:v>
                </c:pt>
                <c:pt idx="16">
                  <c:v>-1.0617283950617312E-2</c:v>
                </c:pt>
                <c:pt idx="17">
                  <c:v>5.2773027119472878E-3</c:v>
                </c:pt>
                <c:pt idx="18">
                  <c:v>1.5670285405511606E-2</c:v>
                </c:pt>
                <c:pt idx="19">
                  <c:v>6.5776745985684547E-3</c:v>
                </c:pt>
                <c:pt idx="20">
                  <c:v>2.2967518739188935E-2</c:v>
                </c:pt>
                <c:pt idx="21">
                  <c:v>2.2545796148426009E-3</c:v>
                </c:pt>
                <c:pt idx="22">
                  <c:v>8.2481957071890103E-3</c:v>
                </c:pt>
                <c:pt idx="23">
                  <c:v>1.4966998233708411E-2</c:v>
                </c:pt>
                <c:pt idx="24">
                  <c:v>6.8693899981681619E-3</c:v>
                </c:pt>
                <c:pt idx="25">
                  <c:v>-5.4580187391977484E-3</c:v>
                </c:pt>
                <c:pt idx="26">
                  <c:v>8.9179548156955481E-3</c:v>
                </c:pt>
                <c:pt idx="27">
                  <c:v>5.5834986848783139E-3</c:v>
                </c:pt>
                <c:pt idx="28">
                  <c:v>5.8737151248164522E-3</c:v>
                </c:pt>
                <c:pt idx="29">
                  <c:v>3.2846715328467231E-2</c:v>
                </c:pt>
                <c:pt idx="30">
                  <c:v>-1.7314487632508903E-2</c:v>
                </c:pt>
                <c:pt idx="31">
                  <c:v>1.2944983818770335E-2</c:v>
                </c:pt>
                <c:pt idx="32">
                  <c:v>-5.1473198438055775E-3</c:v>
                </c:pt>
                <c:pt idx="33">
                  <c:v>4.1926851025869656E-3</c:v>
                </c:pt>
                <c:pt idx="34">
                  <c:v>0</c:v>
                </c:pt>
                <c:pt idx="35">
                  <c:v>-3.3222591362126247E-3</c:v>
                </c:pt>
                <c:pt idx="36">
                  <c:v>2.2222222222227276E-4</c:v>
                </c:pt>
                <c:pt idx="37">
                  <c:v>1.1108642523883581E-2</c:v>
                </c:pt>
                <c:pt idx="38">
                  <c:v>-9.1408481652383387E-3</c:v>
                </c:pt>
                <c:pt idx="39">
                  <c:v>-4.2241867351826799E-3</c:v>
                </c:pt>
                <c:pt idx="40">
                  <c:v>8.0659150043364495E-3</c:v>
                </c:pt>
                <c:pt idx="41">
                  <c:v>0</c:v>
                </c:pt>
                <c:pt idx="42">
                  <c:v>-1.9004329004328944E-2</c:v>
                </c:pt>
                <c:pt idx="43">
                  <c:v>0</c:v>
                </c:pt>
                <c:pt idx="44">
                  <c:v>-7.6146421740870898E-2</c:v>
                </c:pt>
                <c:pt idx="45">
                  <c:v>2.2483269943671405E-2</c:v>
                </c:pt>
                <c:pt idx="46">
                  <c:v>-1.1017986627742742E-2</c:v>
                </c:pt>
                <c:pt idx="47">
                  <c:v>-2.190059036374062E-3</c:v>
                </c:pt>
                <c:pt idx="48">
                  <c:v>3.1828978622327198E-3</c:v>
                </c:pt>
              </c:numCache>
            </c:numRef>
          </c:yVal>
        </c:ser>
        <c:axId val="94733440"/>
        <c:axId val="94734976"/>
      </c:scatterChart>
      <c:valAx>
        <c:axId val="94733440"/>
        <c:scaling>
          <c:orientation val="minMax"/>
        </c:scaling>
        <c:axPos val="b"/>
        <c:numFmt formatCode="0.00%" sourceLinked="1"/>
        <c:tickLblPos val="nextTo"/>
        <c:crossAx val="94734976"/>
        <c:crosses val="autoZero"/>
        <c:crossBetween val="midCat"/>
      </c:valAx>
      <c:valAx>
        <c:axId val="94734976"/>
        <c:scaling>
          <c:orientation val="minMax"/>
        </c:scaling>
        <c:axPos val="l"/>
        <c:majorGridlines/>
        <c:numFmt formatCode="0.00%" sourceLinked="1"/>
        <c:tickLblPos val="nextTo"/>
        <c:crossAx val="947334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lnkd!$U$9:$U$57</c:f>
              <c:numCache>
                <c:formatCode>0.00%</c:formatCode>
                <c:ptCount val="49"/>
                <c:pt idx="0">
                  <c:v>6.421103211152154E-3</c:v>
                </c:pt>
                <c:pt idx="1">
                  <c:v>8.9741161870301456E-3</c:v>
                </c:pt>
                <c:pt idx="2">
                  <c:v>1.1527129162908139E-2</c:v>
                </c:pt>
                <c:pt idx="3">
                  <c:v>1.1527129162908139E-2</c:v>
                </c:pt>
                <c:pt idx="4">
                  <c:v>1.1527129162908139E-2</c:v>
                </c:pt>
                <c:pt idx="5">
                  <c:v>1.4080142138786132E-2</c:v>
                </c:pt>
                <c:pt idx="6">
                  <c:v>1.6633155114664126E-2</c:v>
                </c:pt>
                <c:pt idx="7">
                  <c:v>1.9186168090542119E-2</c:v>
                </c:pt>
                <c:pt idx="8">
                  <c:v>2.1340234534191364E-2</c:v>
                </c:pt>
                <c:pt idx="9">
                  <c:v>2.349430097784061E-2</c:v>
                </c:pt>
                <c:pt idx="10">
                  <c:v>2.5648367421489855E-2</c:v>
                </c:pt>
                <c:pt idx="11">
                  <c:v>3.2069470632642011E-2</c:v>
                </c:pt>
                <c:pt idx="12">
                  <c:v>3.4622483608520001E-2</c:v>
                </c:pt>
                <c:pt idx="13">
                  <c:v>3.7175496584397991E-2</c:v>
                </c:pt>
                <c:pt idx="14">
                  <c:v>3.9329563028047236E-2</c:v>
                </c:pt>
                <c:pt idx="15">
                  <c:v>4.1483629471696482E-2</c:v>
                </c:pt>
                <c:pt idx="16">
                  <c:v>4.3637695915345727E-2</c:v>
                </c:pt>
                <c:pt idx="17">
                  <c:v>4.5791762358994972E-2</c:v>
                </c:pt>
                <c:pt idx="18">
                  <c:v>4.8344775334872962E-2</c:v>
                </c:pt>
                <c:pt idx="19">
                  <c:v>5.0897788310750952E-2</c:v>
                </c:pt>
                <c:pt idx="20">
                  <c:v>5.3450801286628942E-2</c:v>
                </c:pt>
                <c:pt idx="21">
                  <c:v>5.6003814262506932E-2</c:v>
                </c:pt>
                <c:pt idx="22">
                  <c:v>5.8556827238384922E-2</c:v>
                </c:pt>
                <c:pt idx="23">
                  <c:v>6.1109840214262912E-2</c:v>
                </c:pt>
                <c:pt idx="24">
                  <c:v>6.3662853190140908E-2</c:v>
                </c:pt>
                <c:pt idx="25">
                  <c:v>6.6215866166018905E-2</c:v>
                </c:pt>
                <c:pt idx="26">
                  <c:v>6.8369932609668158E-2</c:v>
                </c:pt>
                <c:pt idx="27">
                  <c:v>7.4791035820820306E-2</c:v>
                </c:pt>
                <c:pt idx="28">
                  <c:v>8.1212139031972455E-2</c:v>
                </c:pt>
                <c:pt idx="29">
                  <c:v>8.3765152007850452E-2</c:v>
                </c:pt>
                <c:pt idx="30">
                  <c:v>8.6318164983728449E-2</c:v>
                </c:pt>
                <c:pt idx="31">
                  <c:v>8.8871177959606446E-2</c:v>
                </c:pt>
                <c:pt idx="32">
                  <c:v>9.5292281170758594E-2</c:v>
                </c:pt>
                <c:pt idx="33">
                  <c:v>9.7446347614407847E-2</c:v>
                </c:pt>
                <c:pt idx="34">
                  <c:v>9.7446347614407847E-2</c:v>
                </c:pt>
                <c:pt idx="35">
                  <c:v>9.9999360590285843E-2</c:v>
                </c:pt>
                <c:pt idx="36">
                  <c:v>0.10255237356616384</c:v>
                </c:pt>
                <c:pt idx="37">
                  <c:v>0.10897347677731599</c:v>
                </c:pt>
                <c:pt idx="38">
                  <c:v>0.11112754322096524</c:v>
                </c:pt>
                <c:pt idx="39">
                  <c:v>0.11328160966461449</c:v>
                </c:pt>
                <c:pt idx="40">
                  <c:v>0.11543567610826375</c:v>
                </c:pt>
                <c:pt idx="41">
                  <c:v>0.11543567610826375</c:v>
                </c:pt>
                <c:pt idx="42">
                  <c:v>0.11798868908414174</c:v>
                </c:pt>
                <c:pt idx="43">
                  <c:v>0.11798868908414174</c:v>
                </c:pt>
                <c:pt idx="44">
                  <c:v>0.12440979229529389</c:v>
                </c:pt>
                <c:pt idx="45">
                  <c:v>0.13083089550644605</c:v>
                </c:pt>
                <c:pt idx="46">
                  <c:v>0.13725199871759822</c:v>
                </c:pt>
                <c:pt idx="47">
                  <c:v>0.13940606516124746</c:v>
                </c:pt>
                <c:pt idx="48">
                  <c:v>0.14582716837239962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lnkd!$W$9:$W$57</c:f>
              <c:numCache>
                <c:formatCode>0.00%</c:formatCode>
                <c:ptCount val="49"/>
                <c:pt idx="0">
                  <c:v>1.9925916464426974E-2</c:v>
                </c:pt>
                <c:pt idx="1">
                  <c:v>1.2474444955347464E-2</c:v>
                </c:pt>
                <c:pt idx="2">
                  <c:v>7.1750947566218094E-3</c:v>
                </c:pt>
                <c:pt idx="3">
                  <c:v>7.1750947566218094E-3</c:v>
                </c:pt>
                <c:pt idx="4">
                  <c:v>7.1750947566218094E-3</c:v>
                </c:pt>
                <c:pt idx="5">
                  <c:v>1.9488364335970509E-2</c:v>
                </c:pt>
                <c:pt idx="6">
                  <c:v>4.1345613039354009E-2</c:v>
                </c:pt>
                <c:pt idx="7">
                  <c:v>7.9291232374701454E-2</c:v>
                </c:pt>
                <c:pt idx="8">
                  <c:v>4.2791057732717463E-2</c:v>
                </c:pt>
                <c:pt idx="9">
                  <c:v>4.6217061664197465E-2</c:v>
                </c:pt>
                <c:pt idx="10">
                  <c:v>4.3061065271050469E-2</c:v>
                </c:pt>
                <c:pt idx="11">
                  <c:v>5.2836346169926926E-2</c:v>
                </c:pt>
                <c:pt idx="12">
                  <c:v>9.4841464674433329E-2</c:v>
                </c:pt>
                <c:pt idx="13">
                  <c:v>5.9335030801829315E-2</c:v>
                </c:pt>
                <c:pt idx="14">
                  <c:v>-5.7693312865132691E-2</c:v>
                </c:pt>
                <c:pt idx="15">
                  <c:v>-6.126155550563224E-2</c:v>
                </c:pt>
                <c:pt idx="16">
                  <c:v>-7.1878839456249552E-2</c:v>
                </c:pt>
                <c:pt idx="17">
                  <c:v>-6.6601536744302262E-2</c:v>
                </c:pt>
                <c:pt idx="18">
                  <c:v>-5.0931251338790659E-2</c:v>
                </c:pt>
                <c:pt idx="19">
                  <c:v>-4.4353576740222202E-2</c:v>
                </c:pt>
                <c:pt idx="20">
                  <c:v>-2.1386058001033267E-2</c:v>
                </c:pt>
                <c:pt idx="21">
                  <c:v>-1.9131478386190667E-2</c:v>
                </c:pt>
                <c:pt idx="22">
                  <c:v>-1.0883282679001656E-2</c:v>
                </c:pt>
                <c:pt idx="23">
                  <c:v>4.0837155547067544E-3</c:v>
                </c:pt>
                <c:pt idx="24">
                  <c:v>1.0953105552874917E-2</c:v>
                </c:pt>
                <c:pt idx="25">
                  <c:v>5.4950868136771688E-3</c:v>
                </c:pt>
                <c:pt idx="26">
                  <c:v>1.4413041629372717E-2</c:v>
                </c:pt>
                <c:pt idx="27">
                  <c:v>1.9996540314251032E-2</c:v>
                </c:pt>
                <c:pt idx="28">
                  <c:v>2.5870255439067485E-2</c:v>
                </c:pt>
                <c:pt idx="29">
                  <c:v>5.8716970767534717E-2</c:v>
                </c:pt>
                <c:pt idx="30">
                  <c:v>4.1402483135025814E-2</c:v>
                </c:pt>
                <c:pt idx="31">
                  <c:v>5.434746695379615E-2</c:v>
                </c:pt>
                <c:pt idx="32">
                  <c:v>4.9200147109990572E-2</c:v>
                </c:pt>
                <c:pt idx="33">
                  <c:v>5.339283221257754E-2</c:v>
                </c:pt>
                <c:pt idx="34">
                  <c:v>5.339283221257754E-2</c:v>
                </c:pt>
                <c:pt idx="35">
                  <c:v>5.0070573076364915E-2</c:v>
                </c:pt>
                <c:pt idx="36">
                  <c:v>5.0292795298587184E-2</c:v>
                </c:pt>
                <c:pt idx="37">
                  <c:v>6.1401437822470761E-2</c:v>
                </c:pt>
                <c:pt idx="38">
                  <c:v>5.2260589657232424E-2</c:v>
                </c:pt>
                <c:pt idx="39">
                  <c:v>4.8036402922049748E-2</c:v>
                </c:pt>
                <c:pt idx="40">
                  <c:v>5.6102317926386196E-2</c:v>
                </c:pt>
                <c:pt idx="41">
                  <c:v>5.6102317926386196E-2</c:v>
                </c:pt>
                <c:pt idx="42">
                  <c:v>3.7097988922057248E-2</c:v>
                </c:pt>
                <c:pt idx="43">
                  <c:v>3.7097988922057248E-2</c:v>
                </c:pt>
                <c:pt idx="44">
                  <c:v>-3.904843281881365E-2</c:v>
                </c:pt>
                <c:pt idx="45">
                  <c:v>-1.6565162875142245E-2</c:v>
                </c:pt>
                <c:pt idx="46">
                  <c:v>-2.7583149502884985E-2</c:v>
                </c:pt>
                <c:pt idx="47">
                  <c:v>-2.9773208539259046E-2</c:v>
                </c:pt>
                <c:pt idx="48">
                  <c:v>-2.6590310677026326E-2</c:v>
                </c:pt>
              </c:numCache>
            </c:numRef>
          </c:val>
        </c:ser>
        <c:marker val="1"/>
        <c:axId val="94759552"/>
        <c:axId val="95232384"/>
      </c:lineChart>
      <c:catAx>
        <c:axId val="94759552"/>
        <c:scaling>
          <c:orientation val="minMax"/>
        </c:scaling>
        <c:axPos val="b"/>
        <c:tickLblPos val="nextTo"/>
        <c:crossAx val="95232384"/>
        <c:crosses val="autoZero"/>
        <c:auto val="1"/>
        <c:lblAlgn val="ctr"/>
        <c:lblOffset val="100"/>
      </c:catAx>
      <c:valAx>
        <c:axId val="95232384"/>
        <c:scaling>
          <c:orientation val="minMax"/>
        </c:scaling>
        <c:axPos val="l"/>
        <c:majorGridlines/>
        <c:numFmt formatCode="0.00%" sourceLinked="1"/>
        <c:tickLblPos val="nextTo"/>
        <c:crossAx val="94759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lnkd!$F$8:$F$57</c:f>
              <c:numCache>
                <c:formatCode>General</c:formatCode>
                <c:ptCount val="50"/>
                <c:pt idx="0">
                  <c:v>0.49411376668188978</c:v>
                </c:pt>
                <c:pt idx="1">
                  <c:v>0.50271477140102516</c:v>
                </c:pt>
                <c:pt idx="2">
                  <c:v>0.50761150860100468</c:v>
                </c:pt>
                <c:pt idx="3">
                  <c:v>0.5024610544476581</c:v>
                </c:pt>
                <c:pt idx="4">
                  <c:v>0.4991627340538895</c:v>
                </c:pt>
                <c:pt idx="5">
                  <c:v>0.505048967372</c:v>
                </c:pt>
                <c:pt idx="6">
                  <c:v>0.51710052265692408</c:v>
                </c:pt>
                <c:pt idx="7">
                  <c:v>0.531080326787436</c:v>
                </c:pt>
                <c:pt idx="8">
                  <c:v>0.55599533160805814</c:v>
                </c:pt>
                <c:pt idx="9">
                  <c:v>0.58783680925559456</c:v>
                </c:pt>
                <c:pt idx="10">
                  <c:v>0.6021971888161568</c:v>
                </c:pt>
                <c:pt idx="11">
                  <c:v>0.60207033033947344</c:v>
                </c:pt>
                <c:pt idx="12">
                  <c:v>0.60790582026691031</c:v>
                </c:pt>
                <c:pt idx="13">
                  <c:v>0.63147612523468821</c:v>
                </c:pt>
                <c:pt idx="14">
                  <c:v>0.63375957781498959</c:v>
                </c:pt>
                <c:pt idx="15">
                  <c:v>0.67052316435784243</c:v>
                </c:pt>
                <c:pt idx="16">
                  <c:v>0.72598569036383032</c:v>
                </c:pt>
                <c:pt idx="17">
                  <c:v>0.73326736692545802</c:v>
                </c:pt>
                <c:pt idx="18">
                  <c:v>0.73598213832648318</c:v>
                </c:pt>
                <c:pt idx="19">
                  <c:v>0.74133556604252315</c:v>
                </c:pt>
                <c:pt idx="20">
                  <c:v>0.75287968742071332</c:v>
                </c:pt>
                <c:pt idx="21">
                  <c:v>0.76845790835743666</c:v>
                </c:pt>
                <c:pt idx="22">
                  <c:v>0.78180342010453141</c:v>
                </c:pt>
                <c:pt idx="23">
                  <c:v>0.78748667985994802</c:v>
                </c:pt>
                <c:pt idx="24">
                  <c:v>0.80012178413761614</c:v>
                </c:pt>
                <c:pt idx="25">
                  <c:v>0.81209722433653042</c:v>
                </c:pt>
                <c:pt idx="26">
                  <c:v>0.81285837519663073</c:v>
                </c:pt>
                <c:pt idx="27">
                  <c:v>0.80486629116557573</c:v>
                </c:pt>
                <c:pt idx="28">
                  <c:v>0.80298878571066123</c:v>
                </c:pt>
                <c:pt idx="29">
                  <c:v>0.80930633784949513</c:v>
                </c:pt>
                <c:pt idx="30">
                  <c:v>0.83082153549500171</c:v>
                </c:pt>
                <c:pt idx="31">
                  <c:v>0.83914345156543368</c:v>
                </c:pt>
                <c:pt idx="32">
                  <c:v>0.83650479525041865</c:v>
                </c:pt>
                <c:pt idx="33">
                  <c:v>0.84086872684832803</c:v>
                </c:pt>
                <c:pt idx="34">
                  <c:v>0.83554067082762473</c:v>
                </c:pt>
                <c:pt idx="35">
                  <c:v>0.83947328360481066</c:v>
                </c:pt>
                <c:pt idx="36">
                  <c:v>0.84388795859339327</c:v>
                </c:pt>
                <c:pt idx="37">
                  <c:v>0.84211193991982536</c:v>
                </c:pt>
                <c:pt idx="38">
                  <c:v>0.84858172223067951</c:v>
                </c:pt>
                <c:pt idx="39">
                  <c:v>0.86020195869487992</c:v>
                </c:pt>
                <c:pt idx="40">
                  <c:v>0.86794032577256841</c:v>
                </c:pt>
                <c:pt idx="41">
                  <c:v>0.86568224488760348</c:v>
                </c:pt>
                <c:pt idx="42">
                  <c:v>0.86669711270107086</c:v>
                </c:pt>
                <c:pt idx="43">
                  <c:v>0.86129294159435754</c:v>
                </c:pt>
                <c:pt idx="44">
                  <c:v>0.84563860557162451</c:v>
                </c:pt>
                <c:pt idx="45">
                  <c:v>0.79768610138529483</c:v>
                </c:pt>
                <c:pt idx="46">
                  <c:v>0.76609834069112526</c:v>
                </c:pt>
                <c:pt idx="47">
                  <c:v>0.77200994570457193</c:v>
                </c:pt>
                <c:pt idx="48">
                  <c:v>0.76724006698127567</c:v>
                </c:pt>
                <c:pt idx="49">
                  <c:v>0.77010706855432098</c:v>
                </c:pt>
              </c:numCache>
            </c:numRef>
          </c:val>
        </c:ser>
        <c:marker val="1"/>
        <c:axId val="95254016"/>
        <c:axId val="9525555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lnkd!$G$8:$G$57</c:f>
              <c:numCache>
                <c:formatCode>General</c:formatCode>
                <c:ptCount val="50"/>
                <c:pt idx="0">
                  <c:v>7.3396842787379152E-2</c:v>
                </c:pt>
                <c:pt idx="1">
                  <c:v>5.6787405888208221E-2</c:v>
                </c:pt>
                <c:pt idx="2">
                  <c:v>4.955808376032976E-2</c:v>
                </c:pt>
                <c:pt idx="3">
                  <c:v>4.1566848599429482E-2</c:v>
                </c:pt>
                <c:pt idx="4">
                  <c:v>4.0328948686944255E-2</c:v>
                </c:pt>
                <c:pt idx="5">
                  <c:v>3.7146016073325364E-2</c:v>
                </c:pt>
                <c:pt idx="6">
                  <c:v>3.5209334019199803E-2</c:v>
                </c:pt>
                <c:pt idx="7">
                  <c:v>4.1441922920187856E-2</c:v>
                </c:pt>
                <c:pt idx="8">
                  <c:v>5.1966076331594183E-2</c:v>
                </c:pt>
                <c:pt idx="9">
                  <c:v>6.9504105178069195E-2</c:v>
                </c:pt>
                <c:pt idx="10">
                  <c:v>7.4570943756722269E-2</c:v>
                </c:pt>
                <c:pt idx="11">
                  <c:v>6.7503958206681855E-2</c:v>
                </c:pt>
                <c:pt idx="12">
                  <c:v>5.4936234459445933E-2</c:v>
                </c:pt>
                <c:pt idx="13">
                  <c:v>5.5286961633787379E-2</c:v>
                </c:pt>
                <c:pt idx="14">
                  <c:v>8.7000380789503562E-2</c:v>
                </c:pt>
                <c:pt idx="15">
                  <c:v>0.15959188717941869</c:v>
                </c:pt>
                <c:pt idx="16">
                  <c:v>0.19361442724582298</c:v>
                </c:pt>
                <c:pt idx="17">
                  <c:v>0.18192619364148338</c:v>
                </c:pt>
                <c:pt idx="18">
                  <c:v>0.13082891862461504</c:v>
                </c:pt>
                <c:pt idx="19">
                  <c:v>6.9885896759280891E-2</c:v>
                </c:pt>
                <c:pt idx="20">
                  <c:v>5.8794233377202063E-2</c:v>
                </c:pt>
                <c:pt idx="21">
                  <c:v>5.5546833768680394E-2</c:v>
                </c:pt>
                <c:pt idx="22">
                  <c:v>5.2232963009974022E-2</c:v>
                </c:pt>
                <c:pt idx="23">
                  <c:v>4.630600778948353E-2</c:v>
                </c:pt>
                <c:pt idx="24">
                  <c:v>4.3300442918317306E-2</c:v>
                </c:pt>
                <c:pt idx="25">
                  <c:v>4.6626338608715415E-2</c:v>
                </c:pt>
                <c:pt idx="26">
                  <c:v>5.7381971955187093E-2</c:v>
                </c:pt>
                <c:pt idx="27">
                  <c:v>6.4059149302887988E-2</c:v>
                </c:pt>
                <c:pt idx="28">
                  <c:v>5.9775935439477859E-2</c:v>
                </c:pt>
                <c:pt idx="29">
                  <c:v>4.6775648177220776E-2</c:v>
                </c:pt>
                <c:pt idx="30">
                  <c:v>4.6234192225213598E-2</c:v>
                </c:pt>
                <c:pt idx="31">
                  <c:v>5.0565171789510255E-2</c:v>
                </c:pt>
                <c:pt idx="32">
                  <c:v>5.3819919967399078E-2</c:v>
                </c:pt>
                <c:pt idx="33">
                  <c:v>4.7838852554295909E-2</c:v>
                </c:pt>
                <c:pt idx="34">
                  <c:v>3.3408600498366622E-2</c:v>
                </c:pt>
                <c:pt idx="35">
                  <c:v>2.7057432409863115E-2</c:v>
                </c:pt>
                <c:pt idx="36">
                  <c:v>3.0254060084575356E-2</c:v>
                </c:pt>
                <c:pt idx="37">
                  <c:v>3.6655666081007954E-2</c:v>
                </c:pt>
                <c:pt idx="38">
                  <c:v>4.3252009165670159E-2</c:v>
                </c:pt>
                <c:pt idx="39">
                  <c:v>4.7152429370227608E-2</c:v>
                </c:pt>
                <c:pt idx="40">
                  <c:v>4.290863056069584E-2</c:v>
                </c:pt>
                <c:pt idx="41">
                  <c:v>3.8313102499181642E-2</c:v>
                </c:pt>
                <c:pt idx="42">
                  <c:v>3.1578806725945117E-2</c:v>
                </c:pt>
                <c:pt idx="43">
                  <c:v>3.3393569333751968E-2</c:v>
                </c:pt>
                <c:pt idx="44">
                  <c:v>3.8188176819940009E-2</c:v>
                </c:pt>
                <c:pt idx="45">
                  <c:v>5.7668232134625796E-2</c:v>
                </c:pt>
                <c:pt idx="46">
                  <c:v>7.8516123429243301E-2</c:v>
                </c:pt>
                <c:pt idx="47">
                  <c:v>8.2170032534120738E-2</c:v>
                </c:pt>
                <c:pt idx="48">
                  <c:v>7.2141573529117042E-2</c:v>
                </c:pt>
                <c:pt idx="49">
                  <c:v>5.0469306361856911E-2</c:v>
                </c:pt>
              </c:numCache>
            </c:numRef>
          </c:val>
        </c:ser>
        <c:marker val="1"/>
        <c:axId val="95262976"/>
        <c:axId val="95261440"/>
      </c:lineChart>
      <c:catAx>
        <c:axId val="95254016"/>
        <c:scaling>
          <c:orientation val="minMax"/>
        </c:scaling>
        <c:axPos val="b"/>
        <c:tickLblPos val="nextTo"/>
        <c:crossAx val="95255552"/>
        <c:crosses val="autoZero"/>
        <c:auto val="1"/>
        <c:lblAlgn val="ctr"/>
        <c:lblOffset val="100"/>
      </c:catAx>
      <c:valAx>
        <c:axId val="95255552"/>
        <c:scaling>
          <c:orientation val="minMax"/>
        </c:scaling>
        <c:axPos val="l"/>
        <c:majorGridlines/>
        <c:numFmt formatCode="General" sourceLinked="1"/>
        <c:tickLblPos val="nextTo"/>
        <c:crossAx val="95254016"/>
        <c:crosses val="autoZero"/>
        <c:crossBetween val="between"/>
      </c:valAx>
      <c:valAx>
        <c:axId val="95261440"/>
        <c:scaling>
          <c:orientation val="minMax"/>
        </c:scaling>
        <c:axPos val="r"/>
        <c:numFmt formatCode="General" sourceLinked="1"/>
        <c:tickLblPos val="nextTo"/>
        <c:crossAx val="95262976"/>
        <c:crosses val="max"/>
        <c:crossBetween val="between"/>
      </c:valAx>
      <c:catAx>
        <c:axId val="95262976"/>
        <c:scaling>
          <c:orientation val="minMax"/>
        </c:scaling>
        <c:delete val="1"/>
        <c:axPos val="b"/>
        <c:tickLblPos val="none"/>
        <c:crossAx val="9526144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txn!$O$8:$O$57</c:f>
              <c:numCache>
                <c:formatCode>General</c:formatCode>
                <c:ptCount val="50"/>
                <c:pt idx="0">
                  <c:v>0.18421052631578946</c:v>
                </c:pt>
                <c:pt idx="1">
                  <c:v>0.15789473684210525</c:v>
                </c:pt>
                <c:pt idx="2">
                  <c:v>0.18421052631578946</c:v>
                </c:pt>
                <c:pt idx="3">
                  <c:v>0.21052631578947367</c:v>
                </c:pt>
                <c:pt idx="4">
                  <c:v>0.23684210526315788</c:v>
                </c:pt>
                <c:pt idx="5">
                  <c:v>0.21052631578947367</c:v>
                </c:pt>
                <c:pt idx="6">
                  <c:v>0.18421052631578946</c:v>
                </c:pt>
                <c:pt idx="7">
                  <c:v>0.21052631578947367</c:v>
                </c:pt>
                <c:pt idx="8">
                  <c:v>0.23684210526315788</c:v>
                </c:pt>
                <c:pt idx="9">
                  <c:v>0.26315789473684209</c:v>
                </c:pt>
                <c:pt idx="10">
                  <c:v>0.28947368421052633</c:v>
                </c:pt>
                <c:pt idx="11">
                  <c:v>0.31578947368421051</c:v>
                </c:pt>
                <c:pt idx="12">
                  <c:v>0.28947368421052633</c:v>
                </c:pt>
                <c:pt idx="13">
                  <c:v>0.26315789473684209</c:v>
                </c:pt>
                <c:pt idx="14">
                  <c:v>0.23684210526315788</c:v>
                </c:pt>
                <c:pt idx="15">
                  <c:v>0.21052631578947367</c:v>
                </c:pt>
                <c:pt idx="16">
                  <c:v>0.23684210526315788</c:v>
                </c:pt>
                <c:pt idx="17">
                  <c:v>0.21052631578947367</c:v>
                </c:pt>
                <c:pt idx="18">
                  <c:v>0.18421052631578946</c:v>
                </c:pt>
                <c:pt idx="19">
                  <c:v>0.15789473684210525</c:v>
                </c:pt>
                <c:pt idx="20">
                  <c:v>0.18421052631578946</c:v>
                </c:pt>
                <c:pt idx="21">
                  <c:v>0.15789473684210525</c:v>
                </c:pt>
                <c:pt idx="22">
                  <c:v>0.13157894736842105</c:v>
                </c:pt>
                <c:pt idx="23">
                  <c:v>0.10526315789473684</c:v>
                </c:pt>
                <c:pt idx="24">
                  <c:v>0.13157894736842105</c:v>
                </c:pt>
                <c:pt idx="25">
                  <c:v>0.10526315789473684</c:v>
                </c:pt>
                <c:pt idx="26">
                  <c:v>0.13157894736842105</c:v>
                </c:pt>
                <c:pt idx="27">
                  <c:v>0.10526315789473684</c:v>
                </c:pt>
                <c:pt idx="28">
                  <c:v>7.8947368421052627E-2</c:v>
                </c:pt>
                <c:pt idx="29">
                  <c:v>5.2631578947368418E-2</c:v>
                </c:pt>
                <c:pt idx="30">
                  <c:v>7.8947368421052627E-2</c:v>
                </c:pt>
                <c:pt idx="31">
                  <c:v>5.2631578947368418E-2</c:v>
                </c:pt>
                <c:pt idx="32">
                  <c:v>2.6315789473684209E-2</c:v>
                </c:pt>
                <c:pt idx="33">
                  <c:v>5.2631578947368418E-2</c:v>
                </c:pt>
                <c:pt idx="34">
                  <c:v>7.8947368421052627E-2</c:v>
                </c:pt>
                <c:pt idx="35">
                  <c:v>5.2631578947368418E-2</c:v>
                </c:pt>
                <c:pt idx="36">
                  <c:v>2.6315789473684209E-2</c:v>
                </c:pt>
                <c:pt idx="37">
                  <c:v>0</c:v>
                </c:pt>
                <c:pt idx="38">
                  <c:v>2.6315789473684209E-2</c:v>
                </c:pt>
                <c:pt idx="39">
                  <c:v>5.2631578947368418E-2</c:v>
                </c:pt>
                <c:pt idx="40">
                  <c:v>7.8947368421052627E-2</c:v>
                </c:pt>
                <c:pt idx="41">
                  <c:v>0.10526315789473684</c:v>
                </c:pt>
                <c:pt idx="42">
                  <c:v>7.8947368421052627E-2</c:v>
                </c:pt>
                <c:pt idx="43">
                  <c:v>0.10526315789473684</c:v>
                </c:pt>
                <c:pt idx="44">
                  <c:v>7.8947368421052627E-2</c:v>
                </c:pt>
                <c:pt idx="45">
                  <c:v>0.10526315789473684</c:v>
                </c:pt>
                <c:pt idx="46">
                  <c:v>7.8947368421052627E-2</c:v>
                </c:pt>
                <c:pt idx="47">
                  <c:v>0.10526315789473684</c:v>
                </c:pt>
                <c:pt idx="48">
                  <c:v>7.8947368421052627E-2</c:v>
                </c:pt>
                <c:pt idx="49">
                  <c:v>5.2631578947368418E-2</c:v>
                </c:pt>
              </c:numCache>
            </c:numRef>
          </c:xVal>
          <c:yVal>
            <c:numRef>
              <c:f>txn!$N$8:$N$57</c:f>
              <c:numCache>
                <c:formatCode>General</c:formatCode>
                <c:ptCount val="50"/>
                <c:pt idx="0">
                  <c:v>0.96153846153846156</c:v>
                </c:pt>
                <c:pt idx="1">
                  <c:v>0.96923076923076923</c:v>
                </c:pt>
                <c:pt idx="2">
                  <c:v>0.97692307692307689</c:v>
                </c:pt>
                <c:pt idx="3">
                  <c:v>0.96923076923076923</c:v>
                </c:pt>
                <c:pt idx="4">
                  <c:v>0.96153846153846156</c:v>
                </c:pt>
                <c:pt idx="5">
                  <c:v>0.9538461538461539</c:v>
                </c:pt>
                <c:pt idx="6">
                  <c:v>0.94615384615384612</c:v>
                </c:pt>
                <c:pt idx="7">
                  <c:v>0.93846153846153846</c:v>
                </c:pt>
                <c:pt idx="8">
                  <c:v>0.93076923076923079</c:v>
                </c:pt>
                <c:pt idx="9">
                  <c:v>0.92307692307692313</c:v>
                </c:pt>
                <c:pt idx="10">
                  <c:v>0.91538461538461535</c:v>
                </c:pt>
                <c:pt idx="11">
                  <c:v>0.90769230769230769</c:v>
                </c:pt>
                <c:pt idx="12">
                  <c:v>0.9</c:v>
                </c:pt>
                <c:pt idx="13">
                  <c:v>0.89230769230769236</c:v>
                </c:pt>
                <c:pt idx="14">
                  <c:v>0.88461538461538458</c:v>
                </c:pt>
                <c:pt idx="15">
                  <c:v>0.87692307692307692</c:v>
                </c:pt>
                <c:pt idx="16">
                  <c:v>0.86923076923076925</c:v>
                </c:pt>
                <c:pt idx="17">
                  <c:v>0.86153846153846159</c:v>
                </c:pt>
                <c:pt idx="18">
                  <c:v>0.85384615384615381</c:v>
                </c:pt>
                <c:pt idx="19">
                  <c:v>0.84615384615384615</c:v>
                </c:pt>
                <c:pt idx="20">
                  <c:v>0.83846153846153848</c:v>
                </c:pt>
                <c:pt idx="21">
                  <c:v>0.83076923076923082</c:v>
                </c:pt>
                <c:pt idx="22">
                  <c:v>0.83846153846153848</c:v>
                </c:pt>
                <c:pt idx="23">
                  <c:v>0.84615384615384615</c:v>
                </c:pt>
                <c:pt idx="24">
                  <c:v>0.85384615384615381</c:v>
                </c:pt>
                <c:pt idx="25">
                  <c:v>0.86153846153846159</c:v>
                </c:pt>
                <c:pt idx="26">
                  <c:v>0.86923076923076925</c:v>
                </c:pt>
                <c:pt idx="27">
                  <c:v>0.87692307692307692</c:v>
                </c:pt>
                <c:pt idx="28">
                  <c:v>0.88461538461538458</c:v>
                </c:pt>
                <c:pt idx="29">
                  <c:v>0.89230769230769236</c:v>
                </c:pt>
                <c:pt idx="30">
                  <c:v>0.9</c:v>
                </c:pt>
                <c:pt idx="31">
                  <c:v>0.90769230769230769</c:v>
                </c:pt>
                <c:pt idx="32">
                  <c:v>0.91538461538461535</c:v>
                </c:pt>
                <c:pt idx="33">
                  <c:v>0.92307692307692313</c:v>
                </c:pt>
                <c:pt idx="34">
                  <c:v>0.93076923076923079</c:v>
                </c:pt>
                <c:pt idx="35">
                  <c:v>0.93846153846153846</c:v>
                </c:pt>
                <c:pt idx="36">
                  <c:v>0.94615384615384612</c:v>
                </c:pt>
                <c:pt idx="37">
                  <c:v>0.9538461538461539</c:v>
                </c:pt>
                <c:pt idx="38">
                  <c:v>0.96153846153846156</c:v>
                </c:pt>
                <c:pt idx="39">
                  <c:v>0.96923076923076923</c:v>
                </c:pt>
                <c:pt idx="40">
                  <c:v>0.97692307692307689</c:v>
                </c:pt>
                <c:pt idx="41">
                  <c:v>0.98461538461538467</c:v>
                </c:pt>
                <c:pt idx="42">
                  <c:v>0.99230769230769234</c:v>
                </c:pt>
                <c:pt idx="43">
                  <c:v>1</c:v>
                </c:pt>
                <c:pt idx="44">
                  <c:v>0.99230769230769234</c:v>
                </c:pt>
                <c:pt idx="45">
                  <c:v>0.98461538461538467</c:v>
                </c:pt>
                <c:pt idx="46">
                  <c:v>0.97692307692307689</c:v>
                </c:pt>
                <c:pt idx="47">
                  <c:v>0.96923076923076923</c:v>
                </c:pt>
                <c:pt idx="48">
                  <c:v>0.97692307692307689</c:v>
                </c:pt>
                <c:pt idx="49">
                  <c:v>0.98461538461538467</c:v>
                </c:pt>
              </c:numCache>
            </c:numRef>
          </c:yVal>
        </c:ser>
        <c:axId val="95303552"/>
        <c:axId val="95305088"/>
      </c:scatterChart>
      <c:valAx>
        <c:axId val="95303552"/>
        <c:scaling>
          <c:orientation val="minMax"/>
        </c:scaling>
        <c:axPos val="b"/>
        <c:numFmt formatCode="General" sourceLinked="1"/>
        <c:tickLblPos val="nextTo"/>
        <c:crossAx val="95305088"/>
        <c:crosses val="autoZero"/>
        <c:crossBetween val="midCat"/>
      </c:valAx>
      <c:valAx>
        <c:axId val="95305088"/>
        <c:scaling>
          <c:orientation val="minMax"/>
        </c:scaling>
        <c:axPos val="l"/>
        <c:majorGridlines/>
        <c:numFmt formatCode="General" sourceLinked="1"/>
        <c:tickLblPos val="nextTo"/>
        <c:crossAx val="9530355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txn!$B$8:$B$57</c:f>
              <c:numCache>
                <c:formatCode>General</c:formatCode>
                <c:ptCount val="50"/>
                <c:pt idx="0">
                  <c:v>48.98</c:v>
                </c:pt>
                <c:pt idx="1">
                  <c:v>48.61</c:v>
                </c:pt>
                <c:pt idx="2">
                  <c:v>48.35</c:v>
                </c:pt>
                <c:pt idx="3">
                  <c:v>48.74</c:v>
                </c:pt>
                <c:pt idx="4">
                  <c:v>47.84</c:v>
                </c:pt>
                <c:pt idx="5">
                  <c:v>48.51</c:v>
                </c:pt>
                <c:pt idx="6">
                  <c:v>48.86</c:v>
                </c:pt>
                <c:pt idx="7">
                  <c:v>48.81</c:v>
                </c:pt>
                <c:pt idx="8">
                  <c:v>47.89</c:v>
                </c:pt>
                <c:pt idx="9">
                  <c:v>47.56</c:v>
                </c:pt>
                <c:pt idx="10">
                  <c:v>46.52</c:v>
                </c:pt>
                <c:pt idx="11">
                  <c:v>47.05</c:v>
                </c:pt>
                <c:pt idx="12">
                  <c:v>46.77</c:v>
                </c:pt>
                <c:pt idx="13">
                  <c:v>47.23</c:v>
                </c:pt>
                <c:pt idx="14">
                  <c:v>46.25</c:v>
                </c:pt>
                <c:pt idx="15">
                  <c:v>46.24</c:v>
                </c:pt>
                <c:pt idx="16">
                  <c:v>46.39</c:v>
                </c:pt>
                <c:pt idx="17">
                  <c:v>45.99</c:v>
                </c:pt>
                <c:pt idx="18">
                  <c:v>46.17</c:v>
                </c:pt>
                <c:pt idx="19">
                  <c:v>45.67</c:v>
                </c:pt>
                <c:pt idx="20">
                  <c:v>46.33</c:v>
                </c:pt>
                <c:pt idx="21">
                  <c:v>46.5</c:v>
                </c:pt>
                <c:pt idx="22">
                  <c:v>46.67</c:v>
                </c:pt>
                <c:pt idx="23">
                  <c:v>47.08</c:v>
                </c:pt>
                <c:pt idx="24">
                  <c:v>47.26</c:v>
                </c:pt>
                <c:pt idx="25">
                  <c:v>47.56</c:v>
                </c:pt>
                <c:pt idx="26">
                  <c:v>47.56</c:v>
                </c:pt>
                <c:pt idx="27">
                  <c:v>47.69</c:v>
                </c:pt>
                <c:pt idx="28">
                  <c:v>47.88</c:v>
                </c:pt>
                <c:pt idx="29">
                  <c:v>48.17</c:v>
                </c:pt>
                <c:pt idx="30">
                  <c:v>48.02</c:v>
                </c:pt>
                <c:pt idx="31">
                  <c:v>47.37</c:v>
                </c:pt>
                <c:pt idx="32">
                  <c:v>47.49</c:v>
                </c:pt>
                <c:pt idx="33">
                  <c:v>47.78</c:v>
                </c:pt>
                <c:pt idx="34">
                  <c:v>48.02</c:v>
                </c:pt>
                <c:pt idx="35">
                  <c:v>48.18</c:v>
                </c:pt>
                <c:pt idx="36">
                  <c:v>47.91</c:v>
                </c:pt>
                <c:pt idx="37">
                  <c:v>48.35</c:v>
                </c:pt>
                <c:pt idx="38">
                  <c:v>48.25</c:v>
                </c:pt>
                <c:pt idx="39">
                  <c:v>48.58</c:v>
                </c:pt>
                <c:pt idx="40">
                  <c:v>48.49</c:v>
                </c:pt>
                <c:pt idx="41">
                  <c:v>48.28</c:v>
                </c:pt>
                <c:pt idx="42">
                  <c:v>47.99</c:v>
                </c:pt>
                <c:pt idx="43">
                  <c:v>48.15</c:v>
                </c:pt>
                <c:pt idx="44">
                  <c:v>47.83</c:v>
                </c:pt>
                <c:pt idx="45">
                  <c:v>47.59</c:v>
                </c:pt>
                <c:pt idx="46">
                  <c:v>47.92</c:v>
                </c:pt>
                <c:pt idx="47">
                  <c:v>48.37</c:v>
                </c:pt>
                <c:pt idx="48">
                  <c:v>48.98</c:v>
                </c:pt>
                <c:pt idx="49">
                  <c:v>48.75</c:v>
                </c:pt>
              </c:numCache>
            </c:numRef>
          </c:val>
        </c:ser>
        <c:marker val="1"/>
        <c:axId val="99889536"/>
        <c:axId val="9989107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txn!$K$8:$K$57</c:f>
              <c:numCache>
                <c:formatCode>General</c:formatCode>
                <c:ptCount val="50"/>
                <c:pt idx="0">
                  <c:v>48.959999999999958</c:v>
                </c:pt>
                <c:pt idx="1">
                  <c:v>49.329999999999956</c:v>
                </c:pt>
                <c:pt idx="2">
                  <c:v>49.069999999999958</c:v>
                </c:pt>
                <c:pt idx="3">
                  <c:v>48.679999999999957</c:v>
                </c:pt>
                <c:pt idx="4">
                  <c:v>47.779999999999959</c:v>
                </c:pt>
                <c:pt idx="5">
                  <c:v>48.449999999999953</c:v>
                </c:pt>
                <c:pt idx="6">
                  <c:v>48.799999999999955</c:v>
                </c:pt>
                <c:pt idx="7">
                  <c:v>48.749999999999957</c:v>
                </c:pt>
                <c:pt idx="8">
                  <c:v>47.829999999999956</c:v>
                </c:pt>
                <c:pt idx="9">
                  <c:v>47.499999999999957</c:v>
                </c:pt>
                <c:pt idx="10">
                  <c:v>46.459999999999958</c:v>
                </c:pt>
                <c:pt idx="11">
                  <c:v>46.989999999999952</c:v>
                </c:pt>
                <c:pt idx="12">
                  <c:v>46.709999999999958</c:v>
                </c:pt>
                <c:pt idx="13">
                  <c:v>47.169999999999952</c:v>
                </c:pt>
                <c:pt idx="14">
                  <c:v>46.189999999999955</c:v>
                </c:pt>
                <c:pt idx="15">
                  <c:v>46.179999999999957</c:v>
                </c:pt>
                <c:pt idx="16">
                  <c:v>46.329999999999956</c:v>
                </c:pt>
                <c:pt idx="17">
                  <c:v>45.929999999999957</c:v>
                </c:pt>
                <c:pt idx="18">
                  <c:v>46.109999999999957</c:v>
                </c:pt>
                <c:pt idx="19">
                  <c:v>45.609999999999957</c:v>
                </c:pt>
                <c:pt idx="20">
                  <c:v>46.269999999999953</c:v>
                </c:pt>
                <c:pt idx="21">
                  <c:v>46.439999999999955</c:v>
                </c:pt>
                <c:pt idx="22">
                  <c:v>46.609999999999957</c:v>
                </c:pt>
                <c:pt idx="23">
                  <c:v>47.019999999999953</c:v>
                </c:pt>
                <c:pt idx="24">
                  <c:v>47.199999999999953</c:v>
                </c:pt>
                <c:pt idx="25">
                  <c:v>46.899999999999949</c:v>
                </c:pt>
                <c:pt idx="26">
                  <c:v>46.899999999999949</c:v>
                </c:pt>
                <c:pt idx="27">
                  <c:v>46.769999999999953</c:v>
                </c:pt>
                <c:pt idx="28">
                  <c:v>46.959999999999958</c:v>
                </c:pt>
                <c:pt idx="29">
                  <c:v>47.249999999999957</c:v>
                </c:pt>
                <c:pt idx="30">
                  <c:v>47.099999999999959</c:v>
                </c:pt>
                <c:pt idx="31">
                  <c:v>47.749999999999964</c:v>
                </c:pt>
                <c:pt idx="32">
                  <c:v>47.869999999999969</c:v>
                </c:pt>
                <c:pt idx="33">
                  <c:v>48.159999999999968</c:v>
                </c:pt>
                <c:pt idx="34">
                  <c:v>47.919999999999966</c:v>
                </c:pt>
                <c:pt idx="35">
                  <c:v>47.75999999999997</c:v>
                </c:pt>
                <c:pt idx="36">
                  <c:v>47.489999999999966</c:v>
                </c:pt>
                <c:pt idx="37">
                  <c:v>47.929999999999971</c:v>
                </c:pt>
                <c:pt idx="38">
                  <c:v>47.82999999999997</c:v>
                </c:pt>
                <c:pt idx="39">
                  <c:v>47.499999999999972</c:v>
                </c:pt>
                <c:pt idx="40">
                  <c:v>47.589999999999968</c:v>
                </c:pt>
                <c:pt idx="41">
                  <c:v>47.799999999999969</c:v>
                </c:pt>
                <c:pt idx="42">
                  <c:v>48.089999999999968</c:v>
                </c:pt>
                <c:pt idx="43">
                  <c:v>48.249999999999964</c:v>
                </c:pt>
                <c:pt idx="44">
                  <c:v>48.569999999999965</c:v>
                </c:pt>
                <c:pt idx="45">
                  <c:v>48.32999999999997</c:v>
                </c:pt>
                <c:pt idx="46">
                  <c:v>48.659999999999968</c:v>
                </c:pt>
                <c:pt idx="47">
                  <c:v>49.109999999999964</c:v>
                </c:pt>
                <c:pt idx="48">
                  <c:v>49.719999999999963</c:v>
                </c:pt>
                <c:pt idx="49">
                  <c:v>49.489999999999966</c:v>
                </c:pt>
              </c:numCache>
            </c:numRef>
          </c:val>
        </c:ser>
        <c:marker val="1"/>
        <c:axId val="99898496"/>
        <c:axId val="99892608"/>
      </c:lineChart>
      <c:catAx>
        <c:axId val="99889536"/>
        <c:scaling>
          <c:orientation val="minMax"/>
        </c:scaling>
        <c:axPos val="b"/>
        <c:tickLblPos val="nextTo"/>
        <c:crossAx val="99891072"/>
        <c:crosses val="autoZero"/>
        <c:auto val="1"/>
        <c:lblAlgn val="ctr"/>
        <c:lblOffset val="100"/>
      </c:catAx>
      <c:valAx>
        <c:axId val="99891072"/>
        <c:scaling>
          <c:orientation val="minMax"/>
        </c:scaling>
        <c:axPos val="l"/>
        <c:majorGridlines/>
        <c:numFmt formatCode="General" sourceLinked="1"/>
        <c:tickLblPos val="nextTo"/>
        <c:crossAx val="99889536"/>
        <c:crosses val="autoZero"/>
        <c:crossBetween val="between"/>
      </c:valAx>
      <c:valAx>
        <c:axId val="99892608"/>
        <c:scaling>
          <c:orientation val="minMax"/>
        </c:scaling>
        <c:axPos val="r"/>
        <c:numFmt formatCode="General" sourceLinked="1"/>
        <c:tickLblPos val="nextTo"/>
        <c:crossAx val="99898496"/>
        <c:crosses val="max"/>
        <c:crossBetween val="between"/>
      </c:valAx>
      <c:catAx>
        <c:axId val="99898496"/>
        <c:scaling>
          <c:orientation val="minMax"/>
        </c:scaling>
        <c:delete val="1"/>
        <c:axPos val="b"/>
        <c:tickLblPos val="none"/>
        <c:crossAx val="998926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txn!$T$9:$T$57</c:f>
              <c:numCache>
                <c:formatCode>0.00%</c:formatCode>
                <c:ptCount val="49"/>
                <c:pt idx="0">
                  <c:v>1.8667395841318309E-3</c:v>
                </c:pt>
                <c:pt idx="1">
                  <c:v>7.5964951444143882E-4</c:v>
                </c:pt>
                <c:pt idx="2">
                  <c:v>1.8667395841318309E-3</c:v>
                </c:pt>
                <c:pt idx="3">
                  <c:v>2.7554468469882273E-3</c:v>
                </c:pt>
                <c:pt idx="4">
                  <c:v>2.7554468469882273E-3</c:v>
                </c:pt>
                <c:pt idx="5">
                  <c:v>1.5131728230428569E-3</c:v>
                </c:pt>
                <c:pt idx="6">
                  <c:v>1.5131728230428569E-3</c:v>
                </c:pt>
                <c:pt idx="7">
                  <c:v>2.7554468469882273E-3</c:v>
                </c:pt>
                <c:pt idx="8">
                  <c:v>2.7554468469882273E-3</c:v>
                </c:pt>
                <c:pt idx="9">
                  <c:v>2.7554468469882273E-3</c:v>
                </c:pt>
                <c:pt idx="10">
                  <c:v>2.7554468469882273E-3</c:v>
                </c:pt>
                <c:pt idx="11">
                  <c:v>2.7554468469882273E-3</c:v>
                </c:pt>
                <c:pt idx="12">
                  <c:v>1.5131728230428569E-3</c:v>
                </c:pt>
                <c:pt idx="13">
                  <c:v>1.5131728230428569E-3</c:v>
                </c:pt>
                <c:pt idx="14">
                  <c:v>1.5131728230428569E-3</c:v>
                </c:pt>
                <c:pt idx="15">
                  <c:v>1.5131728230428569E-3</c:v>
                </c:pt>
                <c:pt idx="16">
                  <c:v>2.7554468469882273E-3</c:v>
                </c:pt>
                <c:pt idx="17">
                  <c:v>1.5131728230428569E-3</c:v>
                </c:pt>
                <c:pt idx="18">
                  <c:v>1.5131728230428569E-3</c:v>
                </c:pt>
                <c:pt idx="19">
                  <c:v>1.5131728230428569E-3</c:v>
                </c:pt>
                <c:pt idx="20">
                  <c:v>2.7554468469882273E-3</c:v>
                </c:pt>
                <c:pt idx="21">
                  <c:v>1.5131728230428569E-3</c:v>
                </c:pt>
                <c:pt idx="22">
                  <c:v>7.5964951444143882E-4</c:v>
                </c:pt>
                <c:pt idx="23">
                  <c:v>7.5964951444143882E-4</c:v>
                </c:pt>
                <c:pt idx="24">
                  <c:v>1.8667395841318309E-3</c:v>
                </c:pt>
                <c:pt idx="25">
                  <c:v>7.5964951444143882E-4</c:v>
                </c:pt>
                <c:pt idx="26">
                  <c:v>1.8667395841318309E-3</c:v>
                </c:pt>
                <c:pt idx="27">
                  <c:v>7.5964951444143882E-4</c:v>
                </c:pt>
                <c:pt idx="28">
                  <c:v>7.5964951444143882E-4</c:v>
                </c:pt>
                <c:pt idx="29">
                  <c:v>7.5964951444143882E-4</c:v>
                </c:pt>
                <c:pt idx="30">
                  <c:v>1.8667395841318309E-3</c:v>
                </c:pt>
                <c:pt idx="31">
                  <c:v>7.5964951444143882E-4</c:v>
                </c:pt>
                <c:pt idx="32">
                  <c:v>7.5964951444143882E-4</c:v>
                </c:pt>
                <c:pt idx="33">
                  <c:v>1.8667395841318309E-3</c:v>
                </c:pt>
                <c:pt idx="34">
                  <c:v>1.8667395841318309E-3</c:v>
                </c:pt>
                <c:pt idx="35">
                  <c:v>7.5964951444143882E-4</c:v>
                </c:pt>
                <c:pt idx="36">
                  <c:v>7.5964951444143882E-4</c:v>
                </c:pt>
                <c:pt idx="37">
                  <c:v>7.5964951444143882E-4</c:v>
                </c:pt>
                <c:pt idx="38">
                  <c:v>1.8667395841318309E-3</c:v>
                </c:pt>
                <c:pt idx="39">
                  <c:v>1.8667395841318309E-3</c:v>
                </c:pt>
                <c:pt idx="40">
                  <c:v>1.8667395841318309E-3</c:v>
                </c:pt>
                <c:pt idx="41">
                  <c:v>1.8667395841318309E-3</c:v>
                </c:pt>
                <c:pt idx="42">
                  <c:v>7.5964951444143882E-4</c:v>
                </c:pt>
                <c:pt idx="43">
                  <c:v>1.8667395841318309E-3</c:v>
                </c:pt>
                <c:pt idx="44">
                  <c:v>1.5131728230428569E-3</c:v>
                </c:pt>
                <c:pt idx="45">
                  <c:v>2.7554468469882273E-3</c:v>
                </c:pt>
                <c:pt idx="46">
                  <c:v>1.5131728230428569E-3</c:v>
                </c:pt>
                <c:pt idx="47">
                  <c:v>2.7554468469882273E-3</c:v>
                </c:pt>
                <c:pt idx="48">
                  <c:v>7.5964951444143882E-4</c:v>
                </c:pt>
              </c:numCache>
            </c:numRef>
          </c:xVal>
          <c:yVal>
            <c:numRef>
              <c:f>txn!$V$9:$V$57</c:f>
              <c:numCache>
                <c:formatCode>0.00%</c:formatCode>
                <c:ptCount val="49"/>
                <c:pt idx="0">
                  <c:v>7.5541037158023162E-3</c:v>
                </c:pt>
                <c:pt idx="1">
                  <c:v>-5.3486936844270314E-3</c:v>
                </c:pt>
                <c:pt idx="2">
                  <c:v>-8.0661840744570956E-3</c:v>
                </c:pt>
                <c:pt idx="3">
                  <c:v>-1.8465326220763204E-2</c:v>
                </c:pt>
                <c:pt idx="4">
                  <c:v>1.4005016722407913E-2</c:v>
                </c:pt>
                <c:pt idx="5">
                  <c:v>7.2150072150072445E-3</c:v>
                </c:pt>
                <c:pt idx="6">
                  <c:v>-1.0233319688906499E-3</c:v>
                </c:pt>
                <c:pt idx="7">
                  <c:v>-1.8848596599057604E-2</c:v>
                </c:pt>
                <c:pt idx="8">
                  <c:v>-6.8907913969513115E-3</c:v>
                </c:pt>
                <c:pt idx="9">
                  <c:v>-2.1867115222876349E-2</c:v>
                </c:pt>
                <c:pt idx="10">
                  <c:v>1.1392949269131427E-2</c:v>
                </c:pt>
                <c:pt idx="11">
                  <c:v>-5.9511158342187894E-3</c:v>
                </c:pt>
                <c:pt idx="12">
                  <c:v>9.8353645499250318E-3</c:v>
                </c:pt>
                <c:pt idx="13">
                  <c:v>-2.0749523607876286E-2</c:v>
                </c:pt>
                <c:pt idx="14">
                  <c:v>-2.162162162161732E-4</c:v>
                </c:pt>
                <c:pt idx="15">
                  <c:v>3.2439446366781697E-3</c:v>
                </c:pt>
                <c:pt idx="16">
                  <c:v>-8.6225479629230134E-3</c:v>
                </c:pt>
                <c:pt idx="17">
                  <c:v>3.9138943248532227E-3</c:v>
                </c:pt>
                <c:pt idx="18">
                  <c:v>-1.0829542993285682E-2</c:v>
                </c:pt>
                <c:pt idx="19">
                  <c:v>1.4451499890518865E-2</c:v>
                </c:pt>
                <c:pt idx="20">
                  <c:v>3.6693287286855541E-3</c:v>
                </c:pt>
                <c:pt idx="21">
                  <c:v>3.6559139784946605E-3</c:v>
                </c:pt>
                <c:pt idx="22">
                  <c:v>8.7850867795156752E-3</c:v>
                </c:pt>
                <c:pt idx="23">
                  <c:v>3.8232795242140977E-3</c:v>
                </c:pt>
                <c:pt idx="24">
                  <c:v>-6.3478628861617491E-3</c:v>
                </c:pt>
                <c:pt idx="25">
                  <c:v>0</c:v>
                </c:pt>
                <c:pt idx="26">
                  <c:v>-2.7333894028594499E-3</c:v>
                </c:pt>
                <c:pt idx="27">
                  <c:v>3.9840637450200217E-3</c:v>
                </c:pt>
                <c:pt idx="28">
                  <c:v>6.0568086883876172E-3</c:v>
                </c:pt>
                <c:pt idx="29">
                  <c:v>-3.1139713514635368E-3</c:v>
                </c:pt>
                <c:pt idx="30">
                  <c:v>1.35360266555603E-2</c:v>
                </c:pt>
                <c:pt idx="31">
                  <c:v>2.5332488917037062E-3</c:v>
                </c:pt>
                <c:pt idx="32">
                  <c:v>6.1065487471046358E-3</c:v>
                </c:pt>
                <c:pt idx="33">
                  <c:v>-5.0230221850146922E-3</c:v>
                </c:pt>
                <c:pt idx="34">
                  <c:v>-3.3319450229070506E-3</c:v>
                </c:pt>
                <c:pt idx="35">
                  <c:v>-5.6039850560399155E-3</c:v>
                </c:pt>
                <c:pt idx="36">
                  <c:v>9.183886453767583E-3</c:v>
                </c:pt>
                <c:pt idx="37">
                  <c:v>-2.0682523267838968E-3</c:v>
                </c:pt>
                <c:pt idx="38">
                  <c:v>-6.839378238341934E-3</c:v>
                </c:pt>
                <c:pt idx="39">
                  <c:v>1.8526142445450043E-3</c:v>
                </c:pt>
                <c:pt idx="40">
                  <c:v>4.3307898535780744E-3</c:v>
                </c:pt>
                <c:pt idx="41">
                  <c:v>6.0066280033139836E-3</c:v>
                </c:pt>
                <c:pt idx="42">
                  <c:v>3.3340279224837797E-3</c:v>
                </c:pt>
                <c:pt idx="43">
                  <c:v>6.6458982346832875E-3</c:v>
                </c:pt>
                <c:pt idx="44">
                  <c:v>-5.0177712732593534E-3</c:v>
                </c:pt>
                <c:pt idx="45">
                  <c:v>6.9342298802269019E-3</c:v>
                </c:pt>
                <c:pt idx="46">
                  <c:v>9.3906510851418136E-3</c:v>
                </c:pt>
                <c:pt idx="47">
                  <c:v>1.2611122596650806E-2</c:v>
                </c:pt>
                <c:pt idx="48">
                  <c:v>-4.6957942017149222E-3</c:v>
                </c:pt>
              </c:numCache>
            </c:numRef>
          </c:yVal>
        </c:ser>
        <c:axId val="99926016"/>
        <c:axId val="99927552"/>
      </c:scatterChart>
      <c:valAx>
        <c:axId val="99926016"/>
        <c:scaling>
          <c:orientation val="minMax"/>
        </c:scaling>
        <c:axPos val="b"/>
        <c:numFmt formatCode="0.00%" sourceLinked="1"/>
        <c:tickLblPos val="nextTo"/>
        <c:crossAx val="99927552"/>
        <c:crosses val="autoZero"/>
        <c:crossBetween val="midCat"/>
      </c:valAx>
      <c:valAx>
        <c:axId val="99927552"/>
        <c:scaling>
          <c:orientation val="minMax"/>
        </c:scaling>
        <c:axPos val="l"/>
        <c:majorGridlines/>
        <c:numFmt formatCode="0.00%" sourceLinked="1"/>
        <c:tickLblPos val="nextTo"/>
        <c:crossAx val="999260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txn!$U$9:$U$57</c:f>
              <c:numCache>
                <c:formatCode>0.00%</c:formatCode>
                <c:ptCount val="49"/>
                <c:pt idx="0">
                  <c:v>1.8667395841318309E-3</c:v>
                </c:pt>
                <c:pt idx="1">
                  <c:v>2.6263890985732696E-3</c:v>
                </c:pt>
                <c:pt idx="2">
                  <c:v>4.4931286827051007E-3</c:v>
                </c:pt>
                <c:pt idx="3">
                  <c:v>7.2485755296933276E-3</c:v>
                </c:pt>
                <c:pt idx="4">
                  <c:v>1.0004022376681555E-2</c:v>
                </c:pt>
                <c:pt idx="5">
                  <c:v>1.1517195199724412E-2</c:v>
                </c:pt>
                <c:pt idx="6">
                  <c:v>1.3030368022767268E-2</c:v>
                </c:pt>
                <c:pt idx="7">
                  <c:v>1.5785814869755495E-2</c:v>
                </c:pt>
                <c:pt idx="8">
                  <c:v>1.8541261716743723E-2</c:v>
                </c:pt>
                <c:pt idx="9">
                  <c:v>2.1296708563731951E-2</c:v>
                </c:pt>
                <c:pt idx="10">
                  <c:v>2.4052155410720179E-2</c:v>
                </c:pt>
                <c:pt idx="11">
                  <c:v>2.6807602257708407E-2</c:v>
                </c:pt>
                <c:pt idx="12">
                  <c:v>2.8320775080751263E-2</c:v>
                </c:pt>
                <c:pt idx="13">
                  <c:v>2.9833947903794119E-2</c:v>
                </c:pt>
                <c:pt idx="14">
                  <c:v>3.1347120726836979E-2</c:v>
                </c:pt>
                <c:pt idx="15">
                  <c:v>3.2860293549879835E-2</c:v>
                </c:pt>
                <c:pt idx="16">
                  <c:v>3.5615740396868059E-2</c:v>
                </c:pt>
                <c:pt idx="17">
                  <c:v>3.7128913219910915E-2</c:v>
                </c:pt>
                <c:pt idx="18">
                  <c:v>3.8642086042953772E-2</c:v>
                </c:pt>
                <c:pt idx="19">
                  <c:v>4.0155258865996628E-2</c:v>
                </c:pt>
                <c:pt idx="20">
                  <c:v>4.2910705712984852E-2</c:v>
                </c:pt>
                <c:pt idx="21">
                  <c:v>4.4423878536027708E-2</c:v>
                </c:pt>
                <c:pt idx="22">
                  <c:v>4.518352805046915E-2</c:v>
                </c:pt>
                <c:pt idx="23">
                  <c:v>4.5943177564910592E-2</c:v>
                </c:pt>
                <c:pt idx="24">
                  <c:v>4.7809917149042425E-2</c:v>
                </c:pt>
                <c:pt idx="25">
                  <c:v>4.8569566663483867E-2</c:v>
                </c:pt>
                <c:pt idx="26">
                  <c:v>5.0436306247615699E-2</c:v>
                </c:pt>
                <c:pt idx="27">
                  <c:v>5.1195955762057141E-2</c:v>
                </c:pt>
                <c:pt idx="28">
                  <c:v>5.1955605276498583E-2</c:v>
                </c:pt>
                <c:pt idx="29">
                  <c:v>5.2715254790940025E-2</c:v>
                </c:pt>
                <c:pt idx="30">
                  <c:v>5.4581994375071857E-2</c:v>
                </c:pt>
                <c:pt idx="31">
                  <c:v>5.5341643889513299E-2</c:v>
                </c:pt>
                <c:pt idx="32">
                  <c:v>5.6101293403954741E-2</c:v>
                </c:pt>
                <c:pt idx="33">
                  <c:v>5.7968032988086574E-2</c:v>
                </c:pt>
                <c:pt idx="34">
                  <c:v>5.9834772572218406E-2</c:v>
                </c:pt>
                <c:pt idx="35">
                  <c:v>6.0594422086659848E-2</c:v>
                </c:pt>
                <c:pt idx="36">
                  <c:v>6.135407160110129E-2</c:v>
                </c:pt>
                <c:pt idx="37">
                  <c:v>6.2113721115542732E-2</c:v>
                </c:pt>
                <c:pt idx="38">
                  <c:v>6.3980460699674557E-2</c:v>
                </c:pt>
                <c:pt idx="39">
                  <c:v>6.584720028380639E-2</c:v>
                </c:pt>
                <c:pt idx="40">
                  <c:v>6.7713939867938222E-2</c:v>
                </c:pt>
                <c:pt idx="41">
                  <c:v>6.9580679452070054E-2</c:v>
                </c:pt>
                <c:pt idx="42">
                  <c:v>7.0340328966511489E-2</c:v>
                </c:pt>
                <c:pt idx="43">
                  <c:v>7.2207068550643322E-2</c:v>
                </c:pt>
                <c:pt idx="44">
                  <c:v>7.3720241373686185E-2</c:v>
                </c:pt>
                <c:pt idx="45">
                  <c:v>7.6475688220674409E-2</c:v>
                </c:pt>
                <c:pt idx="46">
                  <c:v>7.7988861043717272E-2</c:v>
                </c:pt>
                <c:pt idx="47">
                  <c:v>8.0744307890705497E-2</c:v>
                </c:pt>
                <c:pt idx="48">
                  <c:v>8.1503957405146932E-2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txn!$W$9:$W$57</c:f>
              <c:numCache>
                <c:formatCode>0.00%</c:formatCode>
                <c:ptCount val="49"/>
                <c:pt idx="0">
                  <c:v>7.5541037158023162E-3</c:v>
                </c:pt>
                <c:pt idx="1">
                  <c:v>2.2054100313752848E-3</c:v>
                </c:pt>
                <c:pt idx="2">
                  <c:v>-5.8607740430818107E-3</c:v>
                </c:pt>
                <c:pt idx="3">
                  <c:v>-2.4326100263845015E-2</c:v>
                </c:pt>
                <c:pt idx="4">
                  <c:v>-1.0321083541437102E-2</c:v>
                </c:pt>
                <c:pt idx="5">
                  <c:v>-3.1060763264298573E-3</c:v>
                </c:pt>
                <c:pt idx="6">
                  <c:v>-4.129408295320507E-3</c:v>
                </c:pt>
                <c:pt idx="7">
                  <c:v>-2.297800489437811E-2</c:v>
                </c:pt>
                <c:pt idx="8">
                  <c:v>-2.9868796291329422E-2</c:v>
                </c:pt>
                <c:pt idx="9">
                  <c:v>-5.1735911514205771E-2</c:v>
                </c:pt>
                <c:pt idx="10">
                  <c:v>-4.0342962245074346E-2</c:v>
                </c:pt>
                <c:pt idx="11">
                  <c:v>-4.6294078079293137E-2</c:v>
                </c:pt>
                <c:pt idx="12">
                  <c:v>-3.6458713529368109E-2</c:v>
                </c:pt>
                <c:pt idx="13">
                  <c:v>-5.7208237137244392E-2</c:v>
                </c:pt>
                <c:pt idx="14">
                  <c:v>-5.7424453353460567E-2</c:v>
                </c:pt>
                <c:pt idx="15">
                  <c:v>-5.41805087167824E-2</c:v>
                </c:pt>
                <c:pt idx="16">
                  <c:v>-6.2803056679705413E-2</c:v>
                </c:pt>
                <c:pt idx="17">
                  <c:v>-5.8889162354852191E-2</c:v>
                </c:pt>
                <c:pt idx="18">
                  <c:v>-6.9718705348137872E-2</c:v>
                </c:pt>
                <c:pt idx="19">
                  <c:v>-5.5267205457619005E-2</c:v>
                </c:pt>
                <c:pt idx="20">
                  <c:v>-5.1597876728933449E-2</c:v>
                </c:pt>
                <c:pt idx="21">
                  <c:v>-4.7941962750438785E-2</c:v>
                </c:pt>
                <c:pt idx="22">
                  <c:v>-3.9156875970923113E-2</c:v>
                </c:pt>
                <c:pt idx="23">
                  <c:v>-3.5333596446709019E-2</c:v>
                </c:pt>
                <c:pt idx="24">
                  <c:v>-4.168145933287077E-2</c:v>
                </c:pt>
                <c:pt idx="25">
                  <c:v>-4.168145933287077E-2</c:v>
                </c:pt>
                <c:pt idx="26">
                  <c:v>-4.441484873573022E-2</c:v>
                </c:pt>
                <c:pt idx="27">
                  <c:v>-4.0430784990710199E-2</c:v>
                </c:pt>
                <c:pt idx="28">
                  <c:v>-3.4373976302322584E-2</c:v>
                </c:pt>
                <c:pt idx="29">
                  <c:v>-3.7487947653786123E-2</c:v>
                </c:pt>
                <c:pt idx="30">
                  <c:v>-2.3951920998225823E-2</c:v>
                </c:pt>
                <c:pt idx="31">
                  <c:v>-2.1418672106522117E-2</c:v>
                </c:pt>
                <c:pt idx="32">
                  <c:v>-1.5312123359417482E-2</c:v>
                </c:pt>
                <c:pt idx="33">
                  <c:v>-2.0335145544432175E-2</c:v>
                </c:pt>
                <c:pt idx="34">
                  <c:v>-2.3667090567339226E-2</c:v>
                </c:pt>
                <c:pt idx="35">
                  <c:v>-2.9271075623379141E-2</c:v>
                </c:pt>
                <c:pt idx="36">
                  <c:v>-2.0087189169611559E-2</c:v>
                </c:pt>
                <c:pt idx="37">
                  <c:v>-2.2155441496395457E-2</c:v>
                </c:pt>
                <c:pt idx="38">
                  <c:v>-2.8994819734737391E-2</c:v>
                </c:pt>
                <c:pt idx="39">
                  <c:v>-2.7142205490192386E-2</c:v>
                </c:pt>
                <c:pt idx="40">
                  <c:v>-2.2811415636614311E-2</c:v>
                </c:pt>
                <c:pt idx="41">
                  <c:v>-1.6804787633300327E-2</c:v>
                </c:pt>
                <c:pt idx="42">
                  <c:v>-1.3470759710816547E-2</c:v>
                </c:pt>
                <c:pt idx="43">
                  <c:v>-6.8248614761332593E-3</c:v>
                </c:pt>
                <c:pt idx="44">
                  <c:v>-1.1842632749392613E-2</c:v>
                </c:pt>
                <c:pt idx="45">
                  <c:v>-4.9084028691657108E-3</c:v>
                </c:pt>
                <c:pt idx="46">
                  <c:v>4.4822482159761028E-3</c:v>
                </c:pt>
                <c:pt idx="47">
                  <c:v>1.7093370812626907E-2</c:v>
                </c:pt>
                <c:pt idx="48">
                  <c:v>1.2397576610911985E-2</c:v>
                </c:pt>
              </c:numCache>
            </c:numRef>
          </c:val>
        </c:ser>
        <c:marker val="1"/>
        <c:axId val="99948032"/>
        <c:axId val="99949568"/>
      </c:lineChart>
      <c:catAx>
        <c:axId val="99948032"/>
        <c:scaling>
          <c:orientation val="minMax"/>
        </c:scaling>
        <c:axPos val="b"/>
        <c:tickLblPos val="nextTo"/>
        <c:crossAx val="99949568"/>
        <c:crosses val="autoZero"/>
        <c:auto val="1"/>
        <c:lblAlgn val="ctr"/>
        <c:lblOffset val="100"/>
      </c:catAx>
      <c:valAx>
        <c:axId val="99949568"/>
        <c:scaling>
          <c:orientation val="minMax"/>
        </c:scaling>
        <c:axPos val="l"/>
        <c:majorGridlines/>
        <c:numFmt formatCode="0.00%" sourceLinked="1"/>
        <c:tickLblPos val="nextTo"/>
        <c:crossAx val="99948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txn!$F$8:$F$57</c:f>
              <c:numCache>
                <c:formatCode>General</c:formatCode>
                <c:ptCount val="50"/>
                <c:pt idx="0">
                  <c:v>0.98595210654373167</c:v>
                </c:pt>
                <c:pt idx="1">
                  <c:v>0.9888462030989883</c:v>
                </c:pt>
                <c:pt idx="2">
                  <c:v>0.98974260468689967</c:v>
                </c:pt>
                <c:pt idx="3">
                  <c:v>0.98959533871174288</c:v>
                </c:pt>
                <c:pt idx="4">
                  <c:v>0.98716224868741198</c:v>
                </c:pt>
                <c:pt idx="5">
                  <c:v>0.9845754898194391</c:v>
                </c:pt>
                <c:pt idx="6">
                  <c:v>0.98257139198360877</c:v>
                </c:pt>
                <c:pt idx="7">
                  <c:v>0.98219362274298916</c:v>
                </c:pt>
                <c:pt idx="8">
                  <c:v>0.98029197080291997</c:v>
                </c:pt>
                <c:pt idx="9">
                  <c:v>0.977461902932514</c:v>
                </c:pt>
                <c:pt idx="10">
                  <c:v>0.97076450249711876</c:v>
                </c:pt>
                <c:pt idx="11">
                  <c:v>0.96206300422589341</c:v>
                </c:pt>
                <c:pt idx="12">
                  <c:v>0.95272121910615959</c:v>
                </c:pt>
                <c:pt idx="13">
                  <c:v>0.94229734921244745</c:v>
                </c:pt>
                <c:pt idx="14">
                  <c:v>0.93081700601869666</c:v>
                </c:pt>
                <c:pt idx="15">
                  <c:v>0.92082212831348476</c:v>
                </c:pt>
                <c:pt idx="16">
                  <c:v>0.9142143680368805</c:v>
                </c:pt>
                <c:pt idx="17">
                  <c:v>0.90857344090152381</c:v>
                </c:pt>
                <c:pt idx="18">
                  <c:v>0.9045204251504676</c:v>
                </c:pt>
                <c:pt idx="19">
                  <c:v>0.89833525419387905</c:v>
                </c:pt>
                <c:pt idx="20">
                  <c:v>0.89394928928159823</c:v>
                </c:pt>
                <c:pt idx="21">
                  <c:v>0.89136253041362556</c:v>
                </c:pt>
                <c:pt idx="22">
                  <c:v>0.89265590984761189</c:v>
                </c:pt>
                <c:pt idx="23">
                  <c:v>0.89610065309258546</c:v>
                </c:pt>
                <c:pt idx="24">
                  <c:v>0.90159431425278536</c:v>
                </c:pt>
                <c:pt idx="25">
                  <c:v>0.90973236009732383</c:v>
                </c:pt>
                <c:pt idx="26">
                  <c:v>0.91848508131642981</c:v>
                </c:pt>
                <c:pt idx="27">
                  <c:v>0.92775643488282755</c:v>
                </c:pt>
                <c:pt idx="28">
                  <c:v>0.93545908567038039</c:v>
                </c:pt>
                <c:pt idx="29">
                  <c:v>0.94303367908823177</c:v>
                </c:pt>
                <c:pt idx="30">
                  <c:v>0.94946215904725306</c:v>
                </c:pt>
                <c:pt idx="31">
                  <c:v>0.95265078755282373</c:v>
                </c:pt>
                <c:pt idx="32">
                  <c:v>0.95377128953771306</c:v>
                </c:pt>
                <c:pt idx="33">
                  <c:v>0.95388013830195939</c:v>
                </c:pt>
                <c:pt idx="34">
                  <c:v>0.95421949033166853</c:v>
                </c:pt>
                <c:pt idx="35">
                  <c:v>0.95490459725957233</c:v>
                </c:pt>
                <c:pt idx="36">
                  <c:v>0.95526315789473704</c:v>
                </c:pt>
                <c:pt idx="37">
                  <c:v>0.95688948648994754</c:v>
                </c:pt>
                <c:pt idx="38">
                  <c:v>0.96015494941733903</c:v>
                </c:pt>
                <c:pt idx="39">
                  <c:v>0.96537328723268034</c:v>
                </c:pt>
                <c:pt idx="40">
                  <c:v>0.96987450377769258</c:v>
                </c:pt>
                <c:pt idx="41">
                  <c:v>0.97278780893840444</c:v>
                </c:pt>
                <c:pt idx="42">
                  <c:v>0.97379305929056226</c:v>
                </c:pt>
                <c:pt idx="43">
                  <c:v>0.97393392239723398</c:v>
                </c:pt>
                <c:pt idx="44">
                  <c:v>0.97281982328082994</c:v>
                </c:pt>
                <c:pt idx="45">
                  <c:v>0.96919579971827374</c:v>
                </c:pt>
                <c:pt idx="46">
                  <c:v>0.96552055320783714</c:v>
                </c:pt>
                <c:pt idx="47">
                  <c:v>0.96290177999743898</c:v>
                </c:pt>
                <c:pt idx="48">
                  <c:v>0.96388141887565637</c:v>
                </c:pt>
                <c:pt idx="49">
                  <c:v>0.96732616212063005</c:v>
                </c:pt>
              </c:numCache>
            </c:numRef>
          </c:val>
        </c:ser>
        <c:marker val="1"/>
        <c:axId val="99987840"/>
        <c:axId val="9998937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txn!$G$8:$G$57</c:f>
              <c:numCache>
                <c:formatCode>General</c:formatCode>
                <c:ptCount val="50"/>
                <c:pt idx="0">
                  <c:v>6.801237228878855E-2</c:v>
                </c:pt>
                <c:pt idx="1">
                  <c:v>7.1627108720002705E-2</c:v>
                </c:pt>
                <c:pt idx="2">
                  <c:v>7.7148603238179292E-2</c:v>
                </c:pt>
                <c:pt idx="3">
                  <c:v>8.1984233393299605E-2</c:v>
                </c:pt>
                <c:pt idx="4">
                  <c:v>8.1734538881911692E-2</c:v>
                </c:pt>
                <c:pt idx="5">
                  <c:v>8.0840136112148256E-2</c:v>
                </c:pt>
                <c:pt idx="6">
                  <c:v>9.827717151488409E-2</c:v>
                </c:pt>
                <c:pt idx="7">
                  <c:v>0.12197502630596384</c:v>
                </c:pt>
                <c:pt idx="8">
                  <c:v>0.16813456773361393</c:v>
                </c:pt>
                <c:pt idx="9">
                  <c:v>0.19063125827364988</c:v>
                </c:pt>
                <c:pt idx="10">
                  <c:v>0.19359640711449033</c:v>
                </c:pt>
                <c:pt idx="11">
                  <c:v>0.18683322867519769</c:v>
                </c:pt>
                <c:pt idx="12">
                  <c:v>0.16703353586096878</c:v>
                </c:pt>
                <c:pt idx="13">
                  <c:v>0.13016954617969517</c:v>
                </c:pt>
                <c:pt idx="14">
                  <c:v>0.11105274770034965</c:v>
                </c:pt>
                <c:pt idx="15">
                  <c:v>0.12524099657173893</c:v>
                </c:pt>
                <c:pt idx="16">
                  <c:v>0.12207706798818778</c:v>
                </c:pt>
                <c:pt idx="17">
                  <c:v>0.11341752656053766</c:v>
                </c:pt>
                <c:pt idx="18">
                  <c:v>0.10368580496249281</c:v>
                </c:pt>
                <c:pt idx="19">
                  <c:v>0.10614732188316758</c:v>
                </c:pt>
                <c:pt idx="20">
                  <c:v>9.1557907063575583E-2</c:v>
                </c:pt>
                <c:pt idx="21">
                  <c:v>7.810813448287568E-2</c:v>
                </c:pt>
                <c:pt idx="22">
                  <c:v>5.62516971589559E-2</c:v>
                </c:pt>
                <c:pt idx="23">
                  <c:v>6.0052060350972478E-2</c:v>
                </c:pt>
                <c:pt idx="24">
                  <c:v>5.8231433081022362E-2</c:v>
                </c:pt>
                <c:pt idx="25">
                  <c:v>6.5212272156410164E-2</c:v>
                </c:pt>
                <c:pt idx="26">
                  <c:v>6.170954821628593E-2</c:v>
                </c:pt>
                <c:pt idx="27">
                  <c:v>6.0811538983741233E-2</c:v>
                </c:pt>
                <c:pt idx="28">
                  <c:v>5.5556286276772691E-2</c:v>
                </c:pt>
                <c:pt idx="29">
                  <c:v>5.948329995587387E-2</c:v>
                </c:pt>
                <c:pt idx="30">
                  <c:v>5.682363972709685E-2</c:v>
                </c:pt>
                <c:pt idx="31">
                  <c:v>5.3022640100471821E-2</c:v>
                </c:pt>
                <c:pt idx="32">
                  <c:v>6.1985548691490443E-2</c:v>
                </c:pt>
                <c:pt idx="33">
                  <c:v>7.2119496962085472E-2</c:v>
                </c:pt>
                <c:pt idx="34">
                  <c:v>6.3832057635518136E-2</c:v>
                </c:pt>
                <c:pt idx="35">
                  <c:v>5.3572519602185939E-2</c:v>
                </c:pt>
                <c:pt idx="36">
                  <c:v>4.365686840229456E-2</c:v>
                </c:pt>
                <c:pt idx="37">
                  <c:v>4.6328408743762942E-2</c:v>
                </c:pt>
                <c:pt idx="38">
                  <c:v>4.7823181494178739E-2</c:v>
                </c:pt>
                <c:pt idx="39">
                  <c:v>4.9048954550083151E-2</c:v>
                </c:pt>
                <c:pt idx="40">
                  <c:v>4.9985998438613746E-2</c:v>
                </c:pt>
                <c:pt idx="41">
                  <c:v>4.8601328875462466E-2</c:v>
                </c:pt>
                <c:pt idx="42">
                  <c:v>5.8664632904517844E-2</c:v>
                </c:pt>
                <c:pt idx="43">
                  <c:v>5.8498099181969382E-2</c:v>
                </c:pt>
                <c:pt idx="44">
                  <c:v>6.4259953837276382E-2</c:v>
                </c:pt>
                <c:pt idx="45">
                  <c:v>5.3392620752859714E-2</c:v>
                </c:pt>
                <c:pt idx="46">
                  <c:v>6.4851625878279751E-2</c:v>
                </c:pt>
                <c:pt idx="47">
                  <c:v>6.3388038423678766E-2</c:v>
                </c:pt>
                <c:pt idx="48">
                  <c:v>6.3333941481959199E-2</c:v>
                </c:pt>
                <c:pt idx="49">
                  <c:v>0.10811093479515289</c:v>
                </c:pt>
              </c:numCache>
            </c:numRef>
          </c:val>
        </c:ser>
        <c:marker val="1"/>
        <c:axId val="100000896"/>
        <c:axId val="99990912"/>
      </c:lineChart>
      <c:catAx>
        <c:axId val="99987840"/>
        <c:scaling>
          <c:orientation val="minMax"/>
        </c:scaling>
        <c:axPos val="b"/>
        <c:tickLblPos val="nextTo"/>
        <c:crossAx val="99989376"/>
        <c:crosses val="autoZero"/>
        <c:auto val="1"/>
        <c:lblAlgn val="ctr"/>
        <c:lblOffset val="100"/>
      </c:catAx>
      <c:valAx>
        <c:axId val="99989376"/>
        <c:scaling>
          <c:orientation val="minMax"/>
        </c:scaling>
        <c:axPos val="l"/>
        <c:majorGridlines/>
        <c:numFmt formatCode="General" sourceLinked="1"/>
        <c:tickLblPos val="nextTo"/>
        <c:crossAx val="99987840"/>
        <c:crosses val="autoZero"/>
        <c:crossBetween val="between"/>
      </c:valAx>
      <c:valAx>
        <c:axId val="99990912"/>
        <c:scaling>
          <c:orientation val="minMax"/>
        </c:scaling>
        <c:axPos val="r"/>
        <c:numFmt formatCode="General" sourceLinked="1"/>
        <c:tickLblPos val="nextTo"/>
        <c:crossAx val="100000896"/>
        <c:crosses val="max"/>
        <c:crossBetween val="between"/>
      </c:valAx>
      <c:catAx>
        <c:axId val="100000896"/>
        <c:scaling>
          <c:orientation val="minMax"/>
        </c:scaling>
        <c:delete val="1"/>
        <c:axPos val="b"/>
        <c:tickLblPos val="none"/>
        <c:crossAx val="9999091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xiv!$T$9:$T$57</c:f>
              <c:numCache>
                <c:formatCode>0.00%</c:formatCode>
                <c:ptCount val="49"/>
                <c:pt idx="0">
                  <c:v>1.5321762978881804E-3</c:v>
                </c:pt>
                <c:pt idx="1">
                  <c:v>4.709383387970301E-3</c:v>
                </c:pt>
                <c:pt idx="2">
                  <c:v>4.709383387970301E-3</c:v>
                </c:pt>
                <c:pt idx="3">
                  <c:v>7.7493885301449803E-3</c:v>
                </c:pt>
                <c:pt idx="4">
                  <c:v>7.7493885301449803E-3</c:v>
                </c:pt>
                <c:pt idx="5">
                  <c:v>7.7493885301449803E-3</c:v>
                </c:pt>
                <c:pt idx="6">
                  <c:v>7.7493885301449803E-3</c:v>
                </c:pt>
                <c:pt idx="7">
                  <c:v>4.709383387970301E-3</c:v>
                </c:pt>
                <c:pt idx="8">
                  <c:v>4.709383387970301E-3</c:v>
                </c:pt>
                <c:pt idx="9">
                  <c:v>4.709383387970301E-3</c:v>
                </c:pt>
                <c:pt idx="10">
                  <c:v>4.709383387970301E-3</c:v>
                </c:pt>
                <c:pt idx="11">
                  <c:v>7.7493885301449803E-3</c:v>
                </c:pt>
                <c:pt idx="12">
                  <c:v>7.7493885301449803E-3</c:v>
                </c:pt>
                <c:pt idx="13">
                  <c:v>4.709383387970301E-3</c:v>
                </c:pt>
                <c:pt idx="14">
                  <c:v>7.7493885301449803E-3</c:v>
                </c:pt>
                <c:pt idx="15">
                  <c:v>7.7493885301449803E-3</c:v>
                </c:pt>
                <c:pt idx="16">
                  <c:v>7.7493885301449803E-3</c:v>
                </c:pt>
                <c:pt idx="17">
                  <c:v>4.709383387970301E-3</c:v>
                </c:pt>
                <c:pt idx="18">
                  <c:v>4.709383387970301E-3</c:v>
                </c:pt>
                <c:pt idx="19">
                  <c:v>4.709383387970301E-3</c:v>
                </c:pt>
                <c:pt idx="20">
                  <c:v>4.709383387970301E-3</c:v>
                </c:pt>
                <c:pt idx="21">
                  <c:v>4.709383387970301E-3</c:v>
                </c:pt>
                <c:pt idx="22">
                  <c:v>4.709383387970301E-3</c:v>
                </c:pt>
                <c:pt idx="23">
                  <c:v>1.5321762978881804E-3</c:v>
                </c:pt>
                <c:pt idx="24">
                  <c:v>1.5321762978881804E-3</c:v>
                </c:pt>
                <c:pt idx="25">
                  <c:v>1.5321762978881804E-3</c:v>
                </c:pt>
                <c:pt idx="26">
                  <c:v>4.7291636291043951E-3</c:v>
                </c:pt>
                <c:pt idx="27">
                  <c:v>1.5321762978881804E-3</c:v>
                </c:pt>
                <c:pt idx="28">
                  <c:v>1.5321762978881804E-3</c:v>
                </c:pt>
                <c:pt idx="29">
                  <c:v>4.7291636291043951E-3</c:v>
                </c:pt>
                <c:pt idx="30">
                  <c:v>1.5321762978881804E-3</c:v>
                </c:pt>
                <c:pt idx="31">
                  <c:v>1.5321762978881804E-3</c:v>
                </c:pt>
                <c:pt idx="32">
                  <c:v>4.7291636291043951E-3</c:v>
                </c:pt>
                <c:pt idx="33">
                  <c:v>1.5321762978881804E-3</c:v>
                </c:pt>
                <c:pt idx="34">
                  <c:v>1.5321762978881804E-3</c:v>
                </c:pt>
                <c:pt idx="35">
                  <c:v>7.7493885301449803E-3</c:v>
                </c:pt>
                <c:pt idx="36">
                  <c:v>7.7493885301449803E-3</c:v>
                </c:pt>
                <c:pt idx="37">
                  <c:v>4.709383387970301E-3</c:v>
                </c:pt>
                <c:pt idx="38">
                  <c:v>7.7493885301449803E-3</c:v>
                </c:pt>
                <c:pt idx="39">
                  <c:v>7.7493885301449803E-3</c:v>
                </c:pt>
                <c:pt idx="40">
                  <c:v>7.7493885301449803E-3</c:v>
                </c:pt>
                <c:pt idx="41">
                  <c:v>1.5321762978881804E-3</c:v>
                </c:pt>
                <c:pt idx="42">
                  <c:v>4.7291636291043951E-3</c:v>
                </c:pt>
                <c:pt idx="43">
                  <c:v>4.7291636291043951E-3</c:v>
                </c:pt>
                <c:pt idx="44">
                  <c:v>4.709383387970301E-3</c:v>
                </c:pt>
                <c:pt idx="45">
                  <c:v>7.7493885301449803E-3</c:v>
                </c:pt>
                <c:pt idx="46">
                  <c:v>7.7493885301449803E-3</c:v>
                </c:pt>
                <c:pt idx="47">
                  <c:v>4.709383387970301E-3</c:v>
                </c:pt>
                <c:pt idx="48">
                  <c:v>7.7493885301449803E-3</c:v>
                </c:pt>
              </c:numCache>
            </c:numRef>
          </c:xVal>
          <c:yVal>
            <c:numRef>
              <c:f>xiv!$V$9:$V$57</c:f>
              <c:numCache>
                <c:formatCode>0.00%</c:formatCode>
                <c:ptCount val="49"/>
                <c:pt idx="0">
                  <c:v>2.8495692511597063E-2</c:v>
                </c:pt>
                <c:pt idx="1">
                  <c:v>1.8041237113402133E-2</c:v>
                </c:pt>
                <c:pt idx="2">
                  <c:v>-2.3403324584426954E-2</c:v>
                </c:pt>
                <c:pt idx="3">
                  <c:v>-9.6174396238512511E-2</c:v>
                </c:pt>
                <c:pt idx="4">
                  <c:v>7.4249231496807774E-2</c:v>
                </c:pt>
                <c:pt idx="5">
                  <c:v>-2.4433193924719335E-2</c:v>
                </c:pt>
                <c:pt idx="6">
                  <c:v>2.0306859205776143E-2</c:v>
                </c:pt>
                <c:pt idx="7">
                  <c:v>8.8456435205660905E-3</c:v>
                </c:pt>
                <c:pt idx="8">
                  <c:v>-7.5858991521641295E-3</c:v>
                </c:pt>
                <c:pt idx="9">
                  <c:v>2.9229406554472835E-2</c:v>
                </c:pt>
                <c:pt idx="10">
                  <c:v>-5.4744525547444087E-3</c:v>
                </c:pt>
                <c:pt idx="11">
                  <c:v>9.0744101633391896E-4</c:v>
                </c:pt>
                <c:pt idx="12">
                  <c:v>-1.6545784224841271E-2</c:v>
                </c:pt>
                <c:pt idx="13">
                  <c:v>8.435123300299617E-2</c:v>
                </c:pt>
                <c:pt idx="14">
                  <c:v>-4.9836395670777675E-2</c:v>
                </c:pt>
                <c:pt idx="15">
                  <c:v>4.0794701986754944E-2</c:v>
                </c:pt>
                <c:pt idx="16">
                  <c:v>-6.871977602443359E-2</c:v>
                </c:pt>
                <c:pt idx="17">
                  <c:v>4.9193768789288547E-3</c:v>
                </c:pt>
                <c:pt idx="18">
                  <c:v>2.0873386432298767E-2</c:v>
                </c:pt>
                <c:pt idx="19">
                  <c:v>-4.0112201963534357E-2</c:v>
                </c:pt>
                <c:pt idx="20">
                  <c:v>-3.9913700107874976E-2</c:v>
                </c:pt>
                <c:pt idx="21">
                  <c:v>-7.0020746887965767E-3</c:v>
                </c:pt>
                <c:pt idx="22">
                  <c:v>-5.6914756631470539E-2</c:v>
                </c:pt>
                <c:pt idx="23">
                  <c:v>3.2651072124756417E-2</c:v>
                </c:pt>
                <c:pt idx="24">
                  <c:v>-4.7192071731956407E-4</c:v>
                </c:pt>
                <c:pt idx="25">
                  <c:v>3.7535410764872601E-2</c:v>
                </c:pt>
                <c:pt idx="26">
                  <c:v>9.5563139931739375E-3</c:v>
                </c:pt>
                <c:pt idx="27">
                  <c:v>-7.6628352490420628E-3</c:v>
                </c:pt>
                <c:pt idx="28">
                  <c:v>-2.9525323642971284E-3</c:v>
                </c:pt>
                <c:pt idx="29">
                  <c:v>3.6446469248292415E-3</c:v>
                </c:pt>
                <c:pt idx="30">
                  <c:v>1.044030866999548E-2</c:v>
                </c:pt>
                <c:pt idx="31">
                  <c:v>-8.5354896675651961E-3</c:v>
                </c:pt>
                <c:pt idx="32">
                  <c:v>-7.0231082917988734E-3</c:v>
                </c:pt>
                <c:pt idx="33">
                  <c:v>-1.7111567419575632E-2</c:v>
                </c:pt>
                <c:pt idx="34">
                  <c:v>6.9637883008357541E-3</c:v>
                </c:pt>
                <c:pt idx="35">
                  <c:v>-6.4545873674504636E-3</c:v>
                </c:pt>
                <c:pt idx="36">
                  <c:v>1.1600928074245939E-2</c:v>
                </c:pt>
                <c:pt idx="37">
                  <c:v>2.5229357798165005E-3</c:v>
                </c:pt>
                <c:pt idx="38">
                  <c:v>2.046447459186021E-2</c:v>
                </c:pt>
                <c:pt idx="39">
                  <c:v>-2.2532672374943989E-3</c:v>
                </c:pt>
                <c:pt idx="40">
                  <c:v>-2.7100271002710091E-2</c:v>
                </c:pt>
                <c:pt idx="41">
                  <c:v>6.731662024141113E-3</c:v>
                </c:pt>
                <c:pt idx="42">
                  <c:v>2.7668895549920348E-3</c:v>
                </c:pt>
                <c:pt idx="43">
                  <c:v>-2.2763853759484982E-2</c:v>
                </c:pt>
                <c:pt idx="44">
                  <c:v>2.5411764705882314E-2</c:v>
                </c:pt>
                <c:pt idx="45">
                  <c:v>4.9010140028971534E-2</c:v>
                </c:pt>
                <c:pt idx="46">
                  <c:v>8.9758342922900015E-3</c:v>
                </c:pt>
                <c:pt idx="47">
                  <c:v>-1.482664233576639E-2</c:v>
                </c:pt>
                <c:pt idx="48">
                  <c:v>-4.4953922229721568E-4</c:v>
                </c:pt>
              </c:numCache>
            </c:numRef>
          </c:yVal>
        </c:ser>
        <c:axId val="81882112"/>
        <c:axId val="81892096"/>
      </c:scatterChart>
      <c:valAx>
        <c:axId val="81882112"/>
        <c:scaling>
          <c:orientation val="minMax"/>
        </c:scaling>
        <c:axPos val="b"/>
        <c:numFmt formatCode="0.00%" sourceLinked="1"/>
        <c:tickLblPos val="nextTo"/>
        <c:crossAx val="81892096"/>
        <c:crosses val="autoZero"/>
        <c:crossBetween val="midCat"/>
      </c:valAx>
      <c:valAx>
        <c:axId val="81892096"/>
        <c:scaling>
          <c:orientation val="minMax"/>
        </c:scaling>
        <c:axPos val="l"/>
        <c:majorGridlines/>
        <c:numFmt formatCode="0.00%" sourceLinked="1"/>
        <c:tickLblPos val="nextTo"/>
        <c:crossAx val="81882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amzn!$O$8:$O$57</c:f>
              <c:numCache>
                <c:formatCode>General</c:formatCode>
                <c:ptCount val="50"/>
                <c:pt idx="0">
                  <c:v>0.23636363636363636</c:v>
                </c:pt>
                <c:pt idx="1">
                  <c:v>0.25454545454545452</c:v>
                </c:pt>
                <c:pt idx="2">
                  <c:v>0.27272727272727271</c:v>
                </c:pt>
                <c:pt idx="3">
                  <c:v>0.29090909090909089</c:v>
                </c:pt>
                <c:pt idx="4">
                  <c:v>0.30909090909090908</c:v>
                </c:pt>
                <c:pt idx="5">
                  <c:v>0.32727272727272727</c:v>
                </c:pt>
                <c:pt idx="6">
                  <c:v>0.34545454545454546</c:v>
                </c:pt>
                <c:pt idx="7">
                  <c:v>0.32727272727272727</c:v>
                </c:pt>
                <c:pt idx="8">
                  <c:v>0.30909090909090908</c:v>
                </c:pt>
                <c:pt idx="9">
                  <c:v>0.29090909090909089</c:v>
                </c:pt>
                <c:pt idx="10">
                  <c:v>0.27272727272727271</c:v>
                </c:pt>
                <c:pt idx="11">
                  <c:v>0.29090909090909089</c:v>
                </c:pt>
                <c:pt idx="12">
                  <c:v>0.30909090909090908</c:v>
                </c:pt>
                <c:pt idx="13">
                  <c:v>0.32727272727272727</c:v>
                </c:pt>
                <c:pt idx="14">
                  <c:v>0.34545454545454546</c:v>
                </c:pt>
                <c:pt idx="15">
                  <c:v>0.36363636363636365</c:v>
                </c:pt>
                <c:pt idx="16">
                  <c:v>0.38181818181818183</c:v>
                </c:pt>
                <c:pt idx="17">
                  <c:v>0.36363636363636365</c:v>
                </c:pt>
                <c:pt idx="18">
                  <c:v>0.34545454545454546</c:v>
                </c:pt>
                <c:pt idx="19">
                  <c:v>0.32727272727272727</c:v>
                </c:pt>
                <c:pt idx="20">
                  <c:v>0.30909090909090908</c:v>
                </c:pt>
                <c:pt idx="21">
                  <c:v>0.29090909090909089</c:v>
                </c:pt>
                <c:pt idx="22">
                  <c:v>0.27272727272727271</c:v>
                </c:pt>
                <c:pt idx="23">
                  <c:v>0.25454545454545452</c:v>
                </c:pt>
                <c:pt idx="24">
                  <c:v>0.23636363636363636</c:v>
                </c:pt>
                <c:pt idx="25">
                  <c:v>0.21818181818181817</c:v>
                </c:pt>
                <c:pt idx="26">
                  <c:v>0.23636363636363636</c:v>
                </c:pt>
                <c:pt idx="27">
                  <c:v>0.25454545454545452</c:v>
                </c:pt>
                <c:pt idx="28">
                  <c:v>0.27272727272727271</c:v>
                </c:pt>
                <c:pt idx="29">
                  <c:v>0.25454545454545452</c:v>
                </c:pt>
                <c:pt idx="30">
                  <c:v>0.23636363636363636</c:v>
                </c:pt>
                <c:pt idx="31">
                  <c:v>0.21818181818181817</c:v>
                </c:pt>
                <c:pt idx="32">
                  <c:v>0.2</c:v>
                </c:pt>
                <c:pt idx="33">
                  <c:v>0.18181818181818182</c:v>
                </c:pt>
                <c:pt idx="34">
                  <c:v>0.16363636363636364</c:v>
                </c:pt>
                <c:pt idx="35">
                  <c:v>0.14545454545454545</c:v>
                </c:pt>
                <c:pt idx="36">
                  <c:v>0.16363636363636364</c:v>
                </c:pt>
                <c:pt idx="37">
                  <c:v>0.18181818181818182</c:v>
                </c:pt>
                <c:pt idx="38">
                  <c:v>0.2</c:v>
                </c:pt>
                <c:pt idx="39">
                  <c:v>0.21818181818181817</c:v>
                </c:pt>
                <c:pt idx="40">
                  <c:v>0.23636363636363636</c:v>
                </c:pt>
                <c:pt idx="41">
                  <c:v>0.25454545454545452</c:v>
                </c:pt>
                <c:pt idx="42">
                  <c:v>0.27272727272727271</c:v>
                </c:pt>
                <c:pt idx="43">
                  <c:v>0.29090909090909089</c:v>
                </c:pt>
                <c:pt idx="44">
                  <c:v>0.30909090909090908</c:v>
                </c:pt>
                <c:pt idx="45">
                  <c:v>0.32727272727272727</c:v>
                </c:pt>
                <c:pt idx="46">
                  <c:v>0.34545454545454546</c:v>
                </c:pt>
                <c:pt idx="47">
                  <c:v>0.36363636363636365</c:v>
                </c:pt>
                <c:pt idx="48">
                  <c:v>0.38181818181818183</c:v>
                </c:pt>
                <c:pt idx="49">
                  <c:v>0.4</c:v>
                </c:pt>
              </c:numCache>
            </c:numRef>
          </c:xVal>
          <c:yVal>
            <c:numRef>
              <c:f>amzn!$N$8:$N$57</c:f>
              <c:numCache>
                <c:formatCode>General</c:formatCode>
                <c:ptCount val="50"/>
                <c:pt idx="0">
                  <c:v>0.85321100917431192</c:v>
                </c:pt>
                <c:pt idx="1">
                  <c:v>0.86238532110091748</c:v>
                </c:pt>
                <c:pt idx="2">
                  <c:v>0.87155963302752293</c:v>
                </c:pt>
                <c:pt idx="3">
                  <c:v>0.88073394495412849</c:v>
                </c:pt>
                <c:pt idx="4">
                  <c:v>0.88990825688073394</c:v>
                </c:pt>
                <c:pt idx="5">
                  <c:v>0.8990825688073395</c:v>
                </c:pt>
                <c:pt idx="6">
                  <c:v>0.90825688073394495</c:v>
                </c:pt>
                <c:pt idx="7">
                  <c:v>0.91743119266055051</c:v>
                </c:pt>
                <c:pt idx="8">
                  <c:v>0.92660550458715596</c:v>
                </c:pt>
                <c:pt idx="9">
                  <c:v>0.93577981651376152</c:v>
                </c:pt>
                <c:pt idx="10">
                  <c:v>0.92660550458715596</c:v>
                </c:pt>
                <c:pt idx="11">
                  <c:v>0.91743119266055051</c:v>
                </c:pt>
                <c:pt idx="12">
                  <c:v>0.90825688073394495</c:v>
                </c:pt>
                <c:pt idx="13">
                  <c:v>0.8990825688073395</c:v>
                </c:pt>
                <c:pt idx="14">
                  <c:v>0.88990825688073394</c:v>
                </c:pt>
                <c:pt idx="15">
                  <c:v>0.88073394495412849</c:v>
                </c:pt>
                <c:pt idx="16">
                  <c:v>0.87155963302752293</c:v>
                </c:pt>
                <c:pt idx="17">
                  <c:v>0.86238532110091748</c:v>
                </c:pt>
                <c:pt idx="18">
                  <c:v>0.85321100917431192</c:v>
                </c:pt>
                <c:pt idx="19">
                  <c:v>0.86238532110091748</c:v>
                </c:pt>
                <c:pt idx="20">
                  <c:v>0.87155963302752293</c:v>
                </c:pt>
                <c:pt idx="21">
                  <c:v>0.88073394495412849</c:v>
                </c:pt>
                <c:pt idx="22">
                  <c:v>0.88990825688073394</c:v>
                </c:pt>
                <c:pt idx="23">
                  <c:v>0.8990825688073395</c:v>
                </c:pt>
                <c:pt idx="24">
                  <c:v>0.90825688073394495</c:v>
                </c:pt>
                <c:pt idx="25">
                  <c:v>0.91743119266055051</c:v>
                </c:pt>
                <c:pt idx="26">
                  <c:v>0.92660550458715596</c:v>
                </c:pt>
                <c:pt idx="27">
                  <c:v>0.93577981651376152</c:v>
                </c:pt>
                <c:pt idx="28">
                  <c:v>0.94495412844036697</c:v>
                </c:pt>
                <c:pt idx="29">
                  <c:v>0.95412844036697253</c:v>
                </c:pt>
                <c:pt idx="30">
                  <c:v>0.94495412844036697</c:v>
                </c:pt>
                <c:pt idx="31">
                  <c:v>0.93577981651376152</c:v>
                </c:pt>
                <c:pt idx="32">
                  <c:v>0.94495412844036697</c:v>
                </c:pt>
                <c:pt idx="33">
                  <c:v>0.95412844036697253</c:v>
                </c:pt>
                <c:pt idx="34">
                  <c:v>0.96330275229357798</c:v>
                </c:pt>
                <c:pt idx="35">
                  <c:v>0.97247706422018354</c:v>
                </c:pt>
                <c:pt idx="36">
                  <c:v>0.98165137614678899</c:v>
                </c:pt>
                <c:pt idx="37">
                  <c:v>0.97247706422018354</c:v>
                </c:pt>
                <c:pt idx="38">
                  <c:v>0.98165137614678899</c:v>
                </c:pt>
                <c:pt idx="39">
                  <c:v>0.99082568807339455</c:v>
                </c:pt>
                <c:pt idx="40">
                  <c:v>1</c:v>
                </c:pt>
                <c:pt idx="41">
                  <c:v>0.99082568807339455</c:v>
                </c:pt>
                <c:pt idx="42">
                  <c:v>0.98165137614678899</c:v>
                </c:pt>
                <c:pt idx="43">
                  <c:v>0.97247706422018354</c:v>
                </c:pt>
                <c:pt idx="44">
                  <c:v>0.96330275229357798</c:v>
                </c:pt>
                <c:pt idx="45">
                  <c:v>0.95412844036697253</c:v>
                </c:pt>
                <c:pt idx="46">
                  <c:v>0.94495412844036697</c:v>
                </c:pt>
                <c:pt idx="47">
                  <c:v>0.93577981651376152</c:v>
                </c:pt>
                <c:pt idx="48">
                  <c:v>0.92660550458715596</c:v>
                </c:pt>
                <c:pt idx="49">
                  <c:v>0.93577981651376152</c:v>
                </c:pt>
              </c:numCache>
            </c:numRef>
          </c:yVal>
        </c:ser>
        <c:axId val="100082432"/>
        <c:axId val="100083968"/>
      </c:scatterChart>
      <c:valAx>
        <c:axId val="100082432"/>
        <c:scaling>
          <c:orientation val="minMax"/>
        </c:scaling>
        <c:axPos val="b"/>
        <c:numFmt formatCode="General" sourceLinked="1"/>
        <c:tickLblPos val="nextTo"/>
        <c:crossAx val="100083968"/>
        <c:crosses val="autoZero"/>
        <c:crossBetween val="midCat"/>
      </c:valAx>
      <c:valAx>
        <c:axId val="100083968"/>
        <c:scaling>
          <c:orientation val="minMax"/>
        </c:scaling>
        <c:axPos val="l"/>
        <c:majorGridlines/>
        <c:numFmt formatCode="General" sourceLinked="1"/>
        <c:tickLblPos val="nextTo"/>
        <c:crossAx val="10008243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amzn!$B$8:$B$57</c:f>
              <c:numCache>
                <c:formatCode>General</c:formatCode>
                <c:ptCount val="50"/>
                <c:pt idx="0">
                  <c:v>346.2</c:v>
                </c:pt>
                <c:pt idx="1">
                  <c:v>355.32</c:v>
                </c:pt>
                <c:pt idx="2">
                  <c:v>354.44</c:v>
                </c:pt>
                <c:pt idx="3">
                  <c:v>355.9</c:v>
                </c:pt>
                <c:pt idx="4">
                  <c:v>352.45</c:v>
                </c:pt>
                <c:pt idx="5">
                  <c:v>358.66</c:v>
                </c:pt>
                <c:pt idx="6">
                  <c:v>359.76</c:v>
                </c:pt>
                <c:pt idx="7">
                  <c:v>360.84</c:v>
                </c:pt>
                <c:pt idx="8">
                  <c:v>358.14</c:v>
                </c:pt>
                <c:pt idx="9">
                  <c:v>358.61</c:v>
                </c:pt>
                <c:pt idx="10">
                  <c:v>324.01</c:v>
                </c:pt>
                <c:pt idx="11">
                  <c:v>320.41000000000003</c:v>
                </c:pt>
                <c:pt idx="12">
                  <c:v>320</c:v>
                </c:pt>
                <c:pt idx="13">
                  <c:v>322.51</c:v>
                </c:pt>
                <c:pt idx="14">
                  <c:v>312.99</c:v>
                </c:pt>
                <c:pt idx="15">
                  <c:v>307.06</c:v>
                </c:pt>
                <c:pt idx="16">
                  <c:v>313.64999999999998</c:v>
                </c:pt>
                <c:pt idx="17">
                  <c:v>312.32</c:v>
                </c:pt>
                <c:pt idx="18">
                  <c:v>313.89</c:v>
                </c:pt>
                <c:pt idx="19">
                  <c:v>311.45</c:v>
                </c:pt>
                <c:pt idx="20">
                  <c:v>316.8</c:v>
                </c:pt>
                <c:pt idx="21">
                  <c:v>318.33</c:v>
                </c:pt>
                <c:pt idx="22">
                  <c:v>319.32</c:v>
                </c:pt>
                <c:pt idx="23">
                  <c:v>326.27999999999997</c:v>
                </c:pt>
                <c:pt idx="24">
                  <c:v>333.21</c:v>
                </c:pt>
                <c:pt idx="25">
                  <c:v>333.63</c:v>
                </c:pt>
                <c:pt idx="26">
                  <c:v>334.53</c:v>
                </c:pt>
                <c:pt idx="27">
                  <c:v>335.13</c:v>
                </c:pt>
                <c:pt idx="28">
                  <c:v>335.78</c:v>
                </c:pt>
                <c:pt idx="29">
                  <c:v>332.91</c:v>
                </c:pt>
                <c:pt idx="30">
                  <c:v>331.59</c:v>
                </c:pt>
                <c:pt idx="31">
                  <c:v>334.02</c:v>
                </c:pt>
                <c:pt idx="32">
                  <c:v>341.83</c:v>
                </c:pt>
                <c:pt idx="33">
                  <c:v>343.18</c:v>
                </c:pt>
                <c:pt idx="34">
                  <c:v>340.02</c:v>
                </c:pt>
                <c:pt idx="35">
                  <c:v>339.04</c:v>
                </c:pt>
                <c:pt idx="36">
                  <c:v>342.38</c:v>
                </c:pt>
                <c:pt idx="37">
                  <c:v>339</c:v>
                </c:pt>
                <c:pt idx="38">
                  <c:v>345.95</c:v>
                </c:pt>
                <c:pt idx="39">
                  <c:v>346.38</c:v>
                </c:pt>
                <c:pt idx="40">
                  <c:v>342.34</c:v>
                </c:pt>
                <c:pt idx="41">
                  <c:v>329.75</c:v>
                </c:pt>
                <c:pt idx="42">
                  <c:v>331.33</c:v>
                </c:pt>
                <c:pt idx="43">
                  <c:v>330.52</c:v>
                </c:pt>
                <c:pt idx="44">
                  <c:v>331.19</c:v>
                </c:pt>
                <c:pt idx="45">
                  <c:v>323.89</c:v>
                </c:pt>
                <c:pt idx="46">
                  <c:v>327.76</c:v>
                </c:pt>
                <c:pt idx="47">
                  <c:v>324</c:v>
                </c:pt>
                <c:pt idx="48">
                  <c:v>325</c:v>
                </c:pt>
                <c:pt idx="49">
                  <c:v>331.32</c:v>
                </c:pt>
              </c:numCache>
            </c:numRef>
          </c:val>
        </c:ser>
        <c:marker val="1"/>
        <c:axId val="100105600"/>
        <c:axId val="10011968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amzn!$K$8:$K$57</c:f>
              <c:numCache>
                <c:formatCode>General</c:formatCode>
                <c:ptCount val="50"/>
                <c:pt idx="0">
                  <c:v>461.2799999999998</c:v>
                </c:pt>
                <c:pt idx="1">
                  <c:v>452.1599999999998</c:v>
                </c:pt>
                <c:pt idx="2">
                  <c:v>453.03999999999979</c:v>
                </c:pt>
                <c:pt idx="3">
                  <c:v>451.57999999999981</c:v>
                </c:pt>
                <c:pt idx="4">
                  <c:v>455.0299999999998</c:v>
                </c:pt>
                <c:pt idx="5">
                  <c:v>448.81999999999977</c:v>
                </c:pt>
                <c:pt idx="6">
                  <c:v>447.7199999999998</c:v>
                </c:pt>
                <c:pt idx="7">
                  <c:v>446.63999999999982</c:v>
                </c:pt>
                <c:pt idx="8">
                  <c:v>443.93999999999983</c:v>
                </c:pt>
                <c:pt idx="9">
                  <c:v>444.40999999999985</c:v>
                </c:pt>
                <c:pt idx="10">
                  <c:v>409.80999999999983</c:v>
                </c:pt>
                <c:pt idx="11">
                  <c:v>406.20999999999987</c:v>
                </c:pt>
                <c:pt idx="12">
                  <c:v>405.79999999999984</c:v>
                </c:pt>
                <c:pt idx="13">
                  <c:v>408.30999999999983</c:v>
                </c:pt>
                <c:pt idx="14">
                  <c:v>398.78999999999985</c:v>
                </c:pt>
                <c:pt idx="15">
                  <c:v>392.85999999999984</c:v>
                </c:pt>
                <c:pt idx="16">
                  <c:v>399.44999999999982</c:v>
                </c:pt>
                <c:pt idx="17">
                  <c:v>398.11999999999983</c:v>
                </c:pt>
                <c:pt idx="18">
                  <c:v>399.68999999999983</c:v>
                </c:pt>
                <c:pt idx="19">
                  <c:v>397.24999999999983</c:v>
                </c:pt>
                <c:pt idx="20">
                  <c:v>402.59999999999985</c:v>
                </c:pt>
                <c:pt idx="21">
                  <c:v>404.12999999999982</c:v>
                </c:pt>
                <c:pt idx="22">
                  <c:v>405.11999999999983</c:v>
                </c:pt>
                <c:pt idx="23">
                  <c:v>412.07999999999981</c:v>
                </c:pt>
                <c:pt idx="24">
                  <c:v>419.00999999999982</c:v>
                </c:pt>
                <c:pt idx="25">
                  <c:v>419.42999999999984</c:v>
                </c:pt>
                <c:pt idx="26">
                  <c:v>420.32999999999981</c:v>
                </c:pt>
                <c:pt idx="27">
                  <c:v>419.72999999999979</c:v>
                </c:pt>
                <c:pt idx="28">
                  <c:v>419.07999999999981</c:v>
                </c:pt>
                <c:pt idx="29">
                  <c:v>421.94999999999976</c:v>
                </c:pt>
                <c:pt idx="30">
                  <c:v>420.62999999999971</c:v>
                </c:pt>
                <c:pt idx="31">
                  <c:v>423.05999999999972</c:v>
                </c:pt>
                <c:pt idx="32">
                  <c:v>430.86999999999972</c:v>
                </c:pt>
                <c:pt idx="33">
                  <c:v>432.21999999999974</c:v>
                </c:pt>
                <c:pt idx="34">
                  <c:v>429.05999999999972</c:v>
                </c:pt>
                <c:pt idx="35">
                  <c:v>428.07999999999976</c:v>
                </c:pt>
                <c:pt idx="36">
                  <c:v>431.41999999999973</c:v>
                </c:pt>
                <c:pt idx="37">
                  <c:v>434.79999999999973</c:v>
                </c:pt>
                <c:pt idx="38">
                  <c:v>441.74999999999972</c:v>
                </c:pt>
                <c:pt idx="39">
                  <c:v>441.31999999999971</c:v>
                </c:pt>
                <c:pt idx="40">
                  <c:v>445.35999999999973</c:v>
                </c:pt>
                <c:pt idx="41">
                  <c:v>457.9499999999997</c:v>
                </c:pt>
                <c:pt idx="42">
                  <c:v>459.52999999999969</c:v>
                </c:pt>
                <c:pt idx="43">
                  <c:v>458.71999999999969</c:v>
                </c:pt>
                <c:pt idx="44">
                  <c:v>459.3899999999997</c:v>
                </c:pt>
                <c:pt idx="45">
                  <c:v>452.08999999999969</c:v>
                </c:pt>
                <c:pt idx="46">
                  <c:v>455.9599999999997</c:v>
                </c:pt>
                <c:pt idx="47">
                  <c:v>452.1999999999997</c:v>
                </c:pt>
                <c:pt idx="48">
                  <c:v>453.1999999999997</c:v>
                </c:pt>
                <c:pt idx="49">
                  <c:v>459.5199999999997</c:v>
                </c:pt>
              </c:numCache>
            </c:numRef>
          </c:val>
        </c:ser>
        <c:marker val="1"/>
        <c:axId val="100123008"/>
        <c:axId val="100121216"/>
      </c:lineChart>
      <c:catAx>
        <c:axId val="100105600"/>
        <c:scaling>
          <c:orientation val="minMax"/>
        </c:scaling>
        <c:axPos val="b"/>
        <c:tickLblPos val="nextTo"/>
        <c:crossAx val="100119680"/>
        <c:crosses val="autoZero"/>
        <c:auto val="1"/>
        <c:lblAlgn val="ctr"/>
        <c:lblOffset val="100"/>
      </c:catAx>
      <c:valAx>
        <c:axId val="100119680"/>
        <c:scaling>
          <c:orientation val="minMax"/>
        </c:scaling>
        <c:axPos val="l"/>
        <c:majorGridlines/>
        <c:numFmt formatCode="General" sourceLinked="1"/>
        <c:tickLblPos val="nextTo"/>
        <c:crossAx val="100105600"/>
        <c:crosses val="autoZero"/>
        <c:crossBetween val="between"/>
      </c:valAx>
      <c:valAx>
        <c:axId val="100121216"/>
        <c:scaling>
          <c:orientation val="minMax"/>
        </c:scaling>
        <c:axPos val="r"/>
        <c:numFmt formatCode="General" sourceLinked="1"/>
        <c:tickLblPos val="nextTo"/>
        <c:crossAx val="100123008"/>
        <c:crosses val="max"/>
        <c:crossBetween val="between"/>
      </c:valAx>
      <c:catAx>
        <c:axId val="100123008"/>
        <c:scaling>
          <c:orientation val="minMax"/>
        </c:scaling>
        <c:delete val="1"/>
        <c:axPos val="b"/>
        <c:tickLblPos val="none"/>
        <c:crossAx val="1001212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amzn!$T$9:$T$57</c:f>
              <c:numCache>
                <c:formatCode>0.00%</c:formatCode>
                <c:ptCount val="49"/>
                <c:pt idx="0">
                  <c:v>2.2778812646509694E-3</c:v>
                </c:pt>
                <c:pt idx="1">
                  <c:v>2.2778812646509694E-3</c:v>
                </c:pt>
                <c:pt idx="2">
                  <c:v>2.2778812646509694E-3</c:v>
                </c:pt>
                <c:pt idx="3">
                  <c:v>2.2778812646509694E-3</c:v>
                </c:pt>
                <c:pt idx="4">
                  <c:v>2.2778812646509694E-3</c:v>
                </c:pt>
                <c:pt idx="5">
                  <c:v>2.2778812646509694E-3</c:v>
                </c:pt>
                <c:pt idx="6">
                  <c:v>2.2778812646509694E-3</c:v>
                </c:pt>
                <c:pt idx="7">
                  <c:v>1.5757157143802061E-3</c:v>
                </c:pt>
                <c:pt idx="8">
                  <c:v>1.5757157143802061E-3</c:v>
                </c:pt>
                <c:pt idx="9">
                  <c:v>1.5757157143802061E-3</c:v>
                </c:pt>
                <c:pt idx="10">
                  <c:v>2.0624930566567222E-3</c:v>
                </c:pt>
                <c:pt idx="11">
                  <c:v>2.6331683118054022E-3</c:v>
                </c:pt>
                <c:pt idx="12">
                  <c:v>2.6331683118054022E-3</c:v>
                </c:pt>
                <c:pt idx="13">
                  <c:v>2.6331683118054022E-3</c:v>
                </c:pt>
                <c:pt idx="14">
                  <c:v>2.6331683118054022E-3</c:v>
                </c:pt>
                <c:pt idx="15">
                  <c:v>2.6331683118054022E-3</c:v>
                </c:pt>
                <c:pt idx="16">
                  <c:v>2.6331683118054022E-3</c:v>
                </c:pt>
                <c:pt idx="17">
                  <c:v>2.0624930566567222E-3</c:v>
                </c:pt>
                <c:pt idx="18">
                  <c:v>2.0624930566567222E-3</c:v>
                </c:pt>
                <c:pt idx="19">
                  <c:v>1.5757157143802061E-3</c:v>
                </c:pt>
                <c:pt idx="20">
                  <c:v>1.5757157143802061E-3</c:v>
                </c:pt>
                <c:pt idx="21">
                  <c:v>1.5757157143802061E-3</c:v>
                </c:pt>
                <c:pt idx="22">
                  <c:v>1.5757157143802061E-3</c:v>
                </c:pt>
                <c:pt idx="23">
                  <c:v>1.5757157143802061E-3</c:v>
                </c:pt>
                <c:pt idx="24">
                  <c:v>1.5757157143802061E-3</c:v>
                </c:pt>
                <c:pt idx="25">
                  <c:v>1.5757157143802061E-3</c:v>
                </c:pt>
                <c:pt idx="26">
                  <c:v>2.2778812646509694E-3</c:v>
                </c:pt>
                <c:pt idx="27">
                  <c:v>2.2778812646509694E-3</c:v>
                </c:pt>
                <c:pt idx="28">
                  <c:v>2.2778812646509694E-3</c:v>
                </c:pt>
                <c:pt idx="29">
                  <c:v>1.5757157143802061E-3</c:v>
                </c:pt>
                <c:pt idx="30">
                  <c:v>2.0624930566567222E-3</c:v>
                </c:pt>
                <c:pt idx="31">
                  <c:v>2.0624930566567222E-3</c:v>
                </c:pt>
                <c:pt idx="32">
                  <c:v>1.5757157143802061E-3</c:v>
                </c:pt>
                <c:pt idx="33">
                  <c:v>1.5757157143802061E-3</c:v>
                </c:pt>
                <c:pt idx="34">
                  <c:v>1.5757157143802061E-3</c:v>
                </c:pt>
                <c:pt idx="35">
                  <c:v>1.5757157143802061E-3</c:v>
                </c:pt>
                <c:pt idx="36">
                  <c:v>2.2778812646509694E-3</c:v>
                </c:pt>
                <c:pt idx="37">
                  <c:v>2.6331683118054022E-3</c:v>
                </c:pt>
                <c:pt idx="38">
                  <c:v>2.2778812646509694E-3</c:v>
                </c:pt>
                <c:pt idx="39">
                  <c:v>2.2778812646509694E-3</c:v>
                </c:pt>
                <c:pt idx="40">
                  <c:v>2.2778812646509694E-3</c:v>
                </c:pt>
                <c:pt idx="41">
                  <c:v>2.6331683118054022E-3</c:v>
                </c:pt>
                <c:pt idx="42">
                  <c:v>2.6331683118054022E-3</c:v>
                </c:pt>
                <c:pt idx="43">
                  <c:v>2.6331683118054022E-3</c:v>
                </c:pt>
                <c:pt idx="44">
                  <c:v>2.6331683118054022E-3</c:v>
                </c:pt>
                <c:pt idx="45">
                  <c:v>2.6331683118054022E-3</c:v>
                </c:pt>
                <c:pt idx="46">
                  <c:v>2.6331683118054022E-3</c:v>
                </c:pt>
                <c:pt idx="47">
                  <c:v>2.6331683118054022E-3</c:v>
                </c:pt>
                <c:pt idx="48">
                  <c:v>2.6331683118054022E-3</c:v>
                </c:pt>
              </c:numCache>
            </c:numRef>
          </c:xVal>
          <c:yVal>
            <c:numRef>
              <c:f>amzn!$V$9:$V$57</c:f>
              <c:numCache>
                <c:formatCode>0.00%</c:formatCode>
                <c:ptCount val="49"/>
                <c:pt idx="0">
                  <c:v>-2.6343154246100533E-2</c:v>
                </c:pt>
                <c:pt idx="1">
                  <c:v>2.4766407745131021E-3</c:v>
                </c:pt>
                <c:pt idx="2">
                  <c:v>-4.1191739081367215E-3</c:v>
                </c:pt>
                <c:pt idx="3">
                  <c:v>9.6937341949985632E-3</c:v>
                </c:pt>
                <c:pt idx="4">
                  <c:v>-1.7619520499361715E-2</c:v>
                </c:pt>
                <c:pt idx="5">
                  <c:v>-3.0669715050464668E-3</c:v>
                </c:pt>
                <c:pt idx="6">
                  <c:v>-3.0020013342227712E-3</c:v>
                </c:pt>
                <c:pt idx="7">
                  <c:v>-7.4825407382773223E-3</c:v>
                </c:pt>
                <c:pt idx="8">
                  <c:v>1.3123359580053257E-3</c:v>
                </c:pt>
                <c:pt idx="9">
                  <c:v>-9.6483645185577713E-2</c:v>
                </c:pt>
                <c:pt idx="10">
                  <c:v>-1.1110768186166988E-2</c:v>
                </c:pt>
                <c:pt idx="11">
                  <c:v>-1.2796104990481726E-3</c:v>
                </c:pt>
                <c:pt idx="12">
                  <c:v>7.8437499999999723E-3</c:v>
                </c:pt>
                <c:pt idx="13">
                  <c:v>-2.9518464543735023E-2</c:v>
                </c:pt>
                <c:pt idx="14">
                  <c:v>-1.8946292213808769E-2</c:v>
                </c:pt>
                <c:pt idx="15">
                  <c:v>2.1461603595388443E-2</c:v>
                </c:pt>
                <c:pt idx="16">
                  <c:v>-4.2403953451298718E-3</c:v>
                </c:pt>
                <c:pt idx="17">
                  <c:v>5.0268954918032569E-3</c:v>
                </c:pt>
                <c:pt idx="18">
                  <c:v>-7.7734238108891577E-3</c:v>
                </c:pt>
                <c:pt idx="19">
                  <c:v>1.7177717129555379E-2</c:v>
                </c:pt>
                <c:pt idx="20">
                  <c:v>4.8295454545453686E-3</c:v>
                </c:pt>
                <c:pt idx="21">
                  <c:v>3.1099802092168791E-3</c:v>
                </c:pt>
                <c:pt idx="22">
                  <c:v>2.1796317173994675E-2</c:v>
                </c:pt>
                <c:pt idx="23">
                  <c:v>2.1239426259654307E-2</c:v>
                </c:pt>
                <c:pt idx="24">
                  <c:v>1.2604663725578943E-3</c:v>
                </c:pt>
                <c:pt idx="25">
                  <c:v>2.697599136768208E-3</c:v>
                </c:pt>
                <c:pt idx="26">
                  <c:v>-1.7935611155950821E-3</c:v>
                </c:pt>
                <c:pt idx="27">
                  <c:v>-1.9395458478798594E-3</c:v>
                </c:pt>
                <c:pt idx="28">
                  <c:v>8.5472630889271185E-3</c:v>
                </c:pt>
                <c:pt idx="29">
                  <c:v>-3.9650355952060611E-3</c:v>
                </c:pt>
                <c:pt idx="30">
                  <c:v>7.32832715099975E-3</c:v>
                </c:pt>
                <c:pt idx="31">
                  <c:v>2.3381833423148323E-2</c:v>
                </c:pt>
                <c:pt idx="32">
                  <c:v>3.949331539069195E-3</c:v>
                </c:pt>
                <c:pt idx="33">
                  <c:v>-9.2079958039513517E-3</c:v>
                </c:pt>
                <c:pt idx="34">
                  <c:v>-2.8821834009762994E-3</c:v>
                </c:pt>
                <c:pt idx="35">
                  <c:v>9.8513449740442859E-3</c:v>
                </c:pt>
                <c:pt idx="36">
                  <c:v>9.8720719668204792E-3</c:v>
                </c:pt>
                <c:pt idx="37">
                  <c:v>2.0501474926253652E-2</c:v>
                </c:pt>
                <c:pt idx="38">
                  <c:v>-1.2429541841306746E-3</c:v>
                </c:pt>
                <c:pt idx="39">
                  <c:v>1.1663490963681565E-2</c:v>
                </c:pt>
                <c:pt idx="40">
                  <c:v>3.6776304258923809E-2</c:v>
                </c:pt>
                <c:pt idx="41">
                  <c:v>4.7915087187262598E-3</c:v>
                </c:pt>
                <c:pt idx="42">
                  <c:v>-2.4446926025412799E-3</c:v>
                </c:pt>
                <c:pt idx="43">
                  <c:v>2.0271087982573397E-3</c:v>
                </c:pt>
                <c:pt idx="44">
                  <c:v>-2.2041728313052966E-2</c:v>
                </c:pt>
                <c:pt idx="45">
                  <c:v>1.1948501034301784E-2</c:v>
                </c:pt>
                <c:pt idx="46">
                  <c:v>-1.1471808640468609E-2</c:v>
                </c:pt>
                <c:pt idx="47">
                  <c:v>3.0864197530864196E-3</c:v>
                </c:pt>
                <c:pt idx="48">
                  <c:v>1.9446153846153825E-2</c:v>
                </c:pt>
              </c:numCache>
            </c:numRef>
          </c:yVal>
        </c:ser>
        <c:axId val="100129792"/>
        <c:axId val="100209408"/>
      </c:scatterChart>
      <c:valAx>
        <c:axId val="100129792"/>
        <c:scaling>
          <c:orientation val="minMax"/>
        </c:scaling>
        <c:axPos val="b"/>
        <c:numFmt formatCode="0.00%" sourceLinked="1"/>
        <c:tickLblPos val="nextTo"/>
        <c:crossAx val="100209408"/>
        <c:crosses val="autoZero"/>
        <c:crossBetween val="midCat"/>
      </c:valAx>
      <c:valAx>
        <c:axId val="100209408"/>
        <c:scaling>
          <c:orientation val="minMax"/>
        </c:scaling>
        <c:axPos val="l"/>
        <c:majorGridlines/>
        <c:numFmt formatCode="0.00%" sourceLinked="1"/>
        <c:tickLblPos val="nextTo"/>
        <c:crossAx val="100129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amzn!$U$9:$U$57</c:f>
              <c:numCache>
                <c:formatCode>0.00%</c:formatCode>
                <c:ptCount val="49"/>
                <c:pt idx="0">
                  <c:v>2.2778812646509694E-3</c:v>
                </c:pt>
                <c:pt idx="1">
                  <c:v>4.5557625293019387E-3</c:v>
                </c:pt>
                <c:pt idx="2">
                  <c:v>6.8336437939529081E-3</c:v>
                </c:pt>
                <c:pt idx="3">
                  <c:v>9.1115250586038775E-3</c:v>
                </c:pt>
                <c:pt idx="4">
                  <c:v>1.1389406323254848E-2</c:v>
                </c:pt>
                <c:pt idx="5">
                  <c:v>1.3667287587905818E-2</c:v>
                </c:pt>
                <c:pt idx="6">
                  <c:v>1.5945168852556788E-2</c:v>
                </c:pt>
                <c:pt idx="7">
                  <c:v>1.7520884566936994E-2</c:v>
                </c:pt>
                <c:pt idx="8">
                  <c:v>1.90966002813172E-2</c:v>
                </c:pt>
                <c:pt idx="9">
                  <c:v>2.0672315995697407E-2</c:v>
                </c:pt>
                <c:pt idx="10">
                  <c:v>2.273480905235413E-2</c:v>
                </c:pt>
                <c:pt idx="11">
                  <c:v>2.5367977364159532E-2</c:v>
                </c:pt>
                <c:pt idx="12">
                  <c:v>2.8001145675964935E-2</c:v>
                </c:pt>
                <c:pt idx="13">
                  <c:v>3.0634313987770338E-2</c:v>
                </c:pt>
                <c:pt idx="14">
                  <c:v>3.326748229957574E-2</c:v>
                </c:pt>
                <c:pt idx="15">
                  <c:v>3.5900650611381139E-2</c:v>
                </c:pt>
                <c:pt idx="16">
                  <c:v>3.8533818923186539E-2</c:v>
                </c:pt>
                <c:pt idx="17">
                  <c:v>4.0596311979843258E-2</c:v>
                </c:pt>
                <c:pt idx="18">
                  <c:v>4.2658805036499978E-2</c:v>
                </c:pt>
                <c:pt idx="19">
                  <c:v>4.4234520750880184E-2</c:v>
                </c:pt>
                <c:pt idx="20">
                  <c:v>4.581023646526039E-2</c:v>
                </c:pt>
                <c:pt idx="21">
                  <c:v>4.7385952179640596E-2</c:v>
                </c:pt>
                <c:pt idx="22">
                  <c:v>4.8961667894020802E-2</c:v>
                </c:pt>
                <c:pt idx="23">
                  <c:v>5.0537383608401008E-2</c:v>
                </c:pt>
                <c:pt idx="24">
                  <c:v>5.2113099322781214E-2</c:v>
                </c:pt>
                <c:pt idx="25">
                  <c:v>5.3688815037161421E-2</c:v>
                </c:pt>
                <c:pt idx="26">
                  <c:v>5.5966696301812391E-2</c:v>
                </c:pt>
                <c:pt idx="27">
                  <c:v>5.8244577566463361E-2</c:v>
                </c:pt>
                <c:pt idx="28">
                  <c:v>6.0522458831114331E-2</c:v>
                </c:pt>
                <c:pt idx="29">
                  <c:v>6.2098174545494537E-2</c:v>
                </c:pt>
                <c:pt idx="30">
                  <c:v>6.4160667602151264E-2</c:v>
                </c:pt>
                <c:pt idx="31">
                  <c:v>6.6223160658807984E-2</c:v>
                </c:pt>
                <c:pt idx="32">
                  <c:v>6.7798876373188183E-2</c:v>
                </c:pt>
                <c:pt idx="33">
                  <c:v>6.9374592087568382E-2</c:v>
                </c:pt>
                <c:pt idx="34">
                  <c:v>7.0950307801948581E-2</c:v>
                </c:pt>
                <c:pt idx="35">
                  <c:v>7.252602351632878E-2</c:v>
                </c:pt>
                <c:pt idx="36">
                  <c:v>7.4803904780979744E-2</c:v>
                </c:pt>
                <c:pt idx="37">
                  <c:v>7.743707309278515E-2</c:v>
                </c:pt>
                <c:pt idx="38">
                  <c:v>7.9714954357436113E-2</c:v>
                </c:pt>
                <c:pt idx="39">
                  <c:v>8.1992835622087076E-2</c:v>
                </c:pt>
                <c:pt idx="40">
                  <c:v>8.427071688673804E-2</c:v>
                </c:pt>
                <c:pt idx="41">
                  <c:v>8.6903885198543446E-2</c:v>
                </c:pt>
                <c:pt idx="42">
                  <c:v>8.9537053510348852E-2</c:v>
                </c:pt>
                <c:pt idx="43">
                  <c:v>9.2170221822154258E-2</c:v>
                </c:pt>
                <c:pt idx="44">
                  <c:v>9.4803390133959664E-2</c:v>
                </c:pt>
                <c:pt idx="45">
                  <c:v>9.743655844576507E-2</c:v>
                </c:pt>
                <c:pt idx="46">
                  <c:v>0.10006972675757048</c:v>
                </c:pt>
                <c:pt idx="47">
                  <c:v>0.10270289506937588</c:v>
                </c:pt>
                <c:pt idx="48">
                  <c:v>0.10533606338118129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amzn!$W$9:$W$57</c:f>
              <c:numCache>
                <c:formatCode>0.00%</c:formatCode>
                <c:ptCount val="49"/>
                <c:pt idx="0">
                  <c:v>-2.6343154246100533E-2</c:v>
                </c:pt>
                <c:pt idx="1">
                  <c:v>-2.3866513471587431E-2</c:v>
                </c:pt>
                <c:pt idx="2">
                  <c:v>-2.7985687379724154E-2</c:v>
                </c:pt>
                <c:pt idx="3">
                  <c:v>-1.8291953184725589E-2</c:v>
                </c:pt>
                <c:pt idx="4">
                  <c:v>-3.59114736840873E-2</c:v>
                </c:pt>
                <c:pt idx="5">
                  <c:v>-3.8978445189133765E-2</c:v>
                </c:pt>
                <c:pt idx="6">
                  <c:v>-4.1980446523356536E-2</c:v>
                </c:pt>
                <c:pt idx="7">
                  <c:v>-4.946298726163386E-2</c:v>
                </c:pt>
                <c:pt idx="8">
                  <c:v>-4.8150651303628535E-2</c:v>
                </c:pt>
                <c:pt idx="9">
                  <c:v>-0.14463429648920625</c:v>
                </c:pt>
                <c:pt idx="10">
                  <c:v>-0.15574506467537325</c:v>
                </c:pt>
                <c:pt idx="11">
                  <c:v>-0.15702467517442142</c:v>
                </c:pt>
                <c:pt idx="12">
                  <c:v>-0.14918092517442144</c:v>
                </c:pt>
                <c:pt idx="13">
                  <c:v>-0.17869938971815647</c:v>
                </c:pt>
                <c:pt idx="14">
                  <c:v>-0.19764568193196524</c:v>
                </c:pt>
                <c:pt idx="15">
                  <c:v>-0.17618407833657679</c:v>
                </c:pt>
                <c:pt idx="16">
                  <c:v>-0.18042447368170667</c:v>
                </c:pt>
                <c:pt idx="17">
                  <c:v>-0.1753975781899034</c:v>
                </c:pt>
                <c:pt idx="18">
                  <c:v>-0.18317100200079256</c:v>
                </c:pt>
                <c:pt idx="19">
                  <c:v>-0.16599328487123718</c:v>
                </c:pt>
                <c:pt idx="20">
                  <c:v>-0.16116373941669182</c:v>
                </c:pt>
                <c:pt idx="21">
                  <c:v>-0.15805375920747494</c:v>
                </c:pt>
                <c:pt idx="22">
                  <c:v>-0.13625744203348028</c:v>
                </c:pt>
                <c:pt idx="23">
                  <c:v>-0.11501801577382598</c:v>
                </c:pt>
                <c:pt idx="24">
                  <c:v>-0.11375754940126809</c:v>
                </c:pt>
                <c:pt idx="25">
                  <c:v>-0.11105995026449988</c:v>
                </c:pt>
                <c:pt idx="26">
                  <c:v>-0.11285351138009497</c:v>
                </c:pt>
                <c:pt idx="27">
                  <c:v>-0.11479305722797484</c:v>
                </c:pt>
                <c:pt idx="28">
                  <c:v>-0.10624579413904772</c:v>
                </c:pt>
                <c:pt idx="29">
                  <c:v>-0.11021082973425378</c:v>
                </c:pt>
                <c:pt idx="30">
                  <c:v>-0.10288250258325403</c:v>
                </c:pt>
                <c:pt idx="31">
                  <c:v>-7.9500669160105703E-2</c:v>
                </c:pt>
                <c:pt idx="32">
                  <c:v>-7.555133762103651E-2</c:v>
                </c:pt>
                <c:pt idx="33">
                  <c:v>-8.4759333424987857E-2</c:v>
                </c:pt>
                <c:pt idx="34">
                  <c:v>-8.7641516825964161E-2</c:v>
                </c:pt>
                <c:pt idx="35">
                  <c:v>-7.7790171851919873E-2</c:v>
                </c:pt>
                <c:pt idx="36">
                  <c:v>-6.7918099885099392E-2</c:v>
                </c:pt>
                <c:pt idx="37">
                  <c:v>-4.7416624958845743E-2</c:v>
                </c:pt>
                <c:pt idx="38">
                  <c:v>-4.8659579142976417E-2</c:v>
                </c:pt>
                <c:pt idx="39">
                  <c:v>-3.6996088179294853E-2</c:v>
                </c:pt>
                <c:pt idx="40">
                  <c:v>-2.1978392037104444E-4</c:v>
                </c:pt>
                <c:pt idx="41">
                  <c:v>4.5717247983552154E-3</c:v>
                </c:pt>
                <c:pt idx="42">
                  <c:v>2.1270321958139354E-3</c:v>
                </c:pt>
                <c:pt idx="43">
                  <c:v>4.1541409940712756E-3</c:v>
                </c:pt>
                <c:pt idx="44">
                  <c:v>-1.7887587318981692E-2</c:v>
                </c:pt>
                <c:pt idx="45">
                  <c:v>-5.9390862846799078E-3</c:v>
                </c:pt>
                <c:pt idx="46">
                  <c:v>-1.7410894925148516E-2</c:v>
                </c:pt>
                <c:pt idx="47">
                  <c:v>-1.4324475172062097E-2</c:v>
                </c:pt>
                <c:pt idx="48">
                  <c:v>5.1216786740917279E-3</c:v>
                </c:pt>
              </c:numCache>
            </c:numRef>
          </c:val>
        </c:ser>
        <c:marker val="1"/>
        <c:axId val="100246272"/>
        <c:axId val="100247808"/>
      </c:lineChart>
      <c:catAx>
        <c:axId val="100246272"/>
        <c:scaling>
          <c:orientation val="minMax"/>
        </c:scaling>
        <c:axPos val="b"/>
        <c:tickLblPos val="nextTo"/>
        <c:crossAx val="100247808"/>
        <c:crosses val="autoZero"/>
        <c:auto val="1"/>
        <c:lblAlgn val="ctr"/>
        <c:lblOffset val="100"/>
      </c:catAx>
      <c:valAx>
        <c:axId val="100247808"/>
        <c:scaling>
          <c:orientation val="minMax"/>
        </c:scaling>
        <c:axPos val="l"/>
        <c:majorGridlines/>
        <c:numFmt formatCode="0.00%" sourceLinked="1"/>
        <c:tickLblPos val="nextTo"/>
        <c:crossAx val="100246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amzn!$F$8:$F$57</c:f>
              <c:numCache>
                <c:formatCode>General</c:formatCode>
                <c:ptCount val="50"/>
                <c:pt idx="0">
                  <c:v>0.69064299647036964</c:v>
                </c:pt>
                <c:pt idx="1">
                  <c:v>0.71084200260078023</c:v>
                </c:pt>
                <c:pt idx="2">
                  <c:v>0.7395759799368381</c:v>
                </c:pt>
                <c:pt idx="3">
                  <c:v>0.76492545978079129</c:v>
                </c:pt>
                <c:pt idx="4">
                  <c:v>0.78244241129481684</c:v>
                </c:pt>
                <c:pt idx="5">
                  <c:v>0.78884567155861041</c:v>
                </c:pt>
                <c:pt idx="6">
                  <c:v>0.79249256919933131</c:v>
                </c:pt>
                <c:pt idx="7">
                  <c:v>0.79827349990711494</c:v>
                </c:pt>
                <c:pt idx="8">
                  <c:v>0.80262400148616009</c:v>
                </c:pt>
                <c:pt idx="9">
                  <c:v>0.80614434330299078</c:v>
                </c:pt>
                <c:pt idx="10">
                  <c:v>0.78531488017833895</c:v>
                </c:pt>
                <c:pt idx="11">
                  <c:v>0.74969696266022645</c:v>
                </c:pt>
                <c:pt idx="12">
                  <c:v>0.70882872004458475</c:v>
                </c:pt>
                <c:pt idx="13">
                  <c:v>0.67427781906000372</c:v>
                </c:pt>
                <c:pt idx="14">
                  <c:v>0.64722389931265079</c:v>
                </c:pt>
                <c:pt idx="15">
                  <c:v>0.63509079509567135</c:v>
                </c:pt>
                <c:pt idx="16">
                  <c:v>0.62555382686234429</c:v>
                </c:pt>
                <c:pt idx="17">
                  <c:v>0.61732073193386583</c:v>
                </c:pt>
                <c:pt idx="18">
                  <c:v>0.6128483187813486</c:v>
                </c:pt>
                <c:pt idx="19">
                  <c:v>0.61417889652610058</c:v>
                </c:pt>
                <c:pt idx="20">
                  <c:v>0.61924925691993316</c:v>
                </c:pt>
                <c:pt idx="21">
                  <c:v>0.62324331227939811</c:v>
                </c:pt>
                <c:pt idx="22">
                  <c:v>0.62947473527772624</c:v>
                </c:pt>
                <c:pt idx="23">
                  <c:v>0.63958642950027866</c:v>
                </c:pt>
                <c:pt idx="24">
                  <c:v>0.65563579788222182</c:v>
                </c:pt>
                <c:pt idx="25">
                  <c:v>0.67139722273824987</c:v>
                </c:pt>
                <c:pt idx="26">
                  <c:v>0.6865908879806798</c:v>
                </c:pt>
                <c:pt idx="27">
                  <c:v>0.69869148244473345</c:v>
                </c:pt>
                <c:pt idx="28">
                  <c:v>0.70497979751068163</c:v>
                </c:pt>
                <c:pt idx="29">
                  <c:v>0.70562418725617693</c:v>
                </c:pt>
                <c:pt idx="30">
                  <c:v>0.70395109604309847</c:v>
                </c:pt>
                <c:pt idx="31">
                  <c:v>0.70208875162548756</c:v>
                </c:pt>
                <c:pt idx="32">
                  <c:v>0.70521201003158107</c:v>
                </c:pt>
                <c:pt idx="33">
                  <c:v>0.71289708341073754</c:v>
                </c:pt>
                <c:pt idx="34">
                  <c:v>0.72196846553966176</c:v>
                </c:pt>
                <c:pt idx="35">
                  <c:v>0.72854007988110703</c:v>
                </c:pt>
                <c:pt idx="36">
                  <c:v>0.73205461638491554</c:v>
                </c:pt>
                <c:pt idx="37">
                  <c:v>0.73001927363923458</c:v>
                </c:pt>
                <c:pt idx="38">
                  <c:v>0.73165985509938702</c:v>
                </c:pt>
                <c:pt idx="39">
                  <c:v>0.73736647780048303</c:v>
                </c:pt>
                <c:pt idx="40">
                  <c:v>0.74148244473341995</c:v>
                </c:pt>
                <c:pt idx="41">
                  <c:v>0.73536364480772798</c:v>
                </c:pt>
                <c:pt idx="42">
                  <c:v>0.72479913616942215</c:v>
                </c:pt>
                <c:pt idx="43">
                  <c:v>0.70913756269738037</c:v>
                </c:pt>
                <c:pt idx="44">
                  <c:v>0.69638561211220507</c:v>
                </c:pt>
                <c:pt idx="45">
                  <c:v>0.68608234255991063</c:v>
                </c:pt>
                <c:pt idx="46">
                  <c:v>0.68241338472970448</c:v>
                </c:pt>
                <c:pt idx="47">
                  <c:v>0.67634915474642376</c:v>
                </c:pt>
                <c:pt idx="48">
                  <c:v>0.67108954114805874</c:v>
                </c:pt>
                <c:pt idx="49">
                  <c:v>0.67111508452535762</c:v>
                </c:pt>
              </c:numCache>
            </c:numRef>
          </c:val>
        </c:ser>
        <c:marker val="1"/>
        <c:axId val="100265344"/>
        <c:axId val="100164736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amzn!$G$8:$G$57</c:f>
              <c:numCache>
                <c:formatCode>General</c:formatCode>
                <c:ptCount val="50"/>
                <c:pt idx="0">
                  <c:v>9.2923114461097508E-2</c:v>
                </c:pt>
                <c:pt idx="1">
                  <c:v>0.11074234033568457</c:v>
                </c:pt>
                <c:pt idx="2">
                  <c:v>0.1269113916030952</c:v>
                </c:pt>
                <c:pt idx="3">
                  <c:v>0.14051931072380497</c:v>
                </c:pt>
                <c:pt idx="4">
                  <c:v>0.15028754748061182</c:v>
                </c:pt>
                <c:pt idx="5">
                  <c:v>0.15305518707275959</c:v>
                </c:pt>
                <c:pt idx="6">
                  <c:v>0.14592761715069466</c:v>
                </c:pt>
                <c:pt idx="7">
                  <c:v>0.13643555268623303</c:v>
                </c:pt>
                <c:pt idx="8">
                  <c:v>0.12164435218630071</c:v>
                </c:pt>
                <c:pt idx="9">
                  <c:v>0.11073220869504208</c:v>
                </c:pt>
                <c:pt idx="10">
                  <c:v>0.14296030308004493</c:v>
                </c:pt>
                <c:pt idx="11">
                  <c:v>0.17750838609247754</c:v>
                </c:pt>
                <c:pt idx="12">
                  <c:v>0.20288162709436328</c:v>
                </c:pt>
                <c:pt idx="13">
                  <c:v>0.2203892068443814</c:v>
                </c:pt>
                <c:pt idx="14">
                  <c:v>0.23305035425399315</c:v>
                </c:pt>
                <c:pt idx="15">
                  <c:v>0.24469229003091067</c:v>
                </c:pt>
                <c:pt idx="16">
                  <c:v>0.24231598833107268</c:v>
                </c:pt>
                <c:pt idx="17">
                  <c:v>0.2234949081306285</c:v>
                </c:pt>
                <c:pt idx="18">
                  <c:v>0.18635959156136442</c:v>
                </c:pt>
                <c:pt idx="19">
                  <c:v>0.14529448124036412</c:v>
                </c:pt>
                <c:pt idx="20">
                  <c:v>0.1329131713160949</c:v>
                </c:pt>
                <c:pt idx="21">
                  <c:v>0.12227282806553472</c:v>
                </c:pt>
                <c:pt idx="22">
                  <c:v>0.10510618980411376</c:v>
                </c:pt>
                <c:pt idx="23">
                  <c:v>9.216873920240691E-2</c:v>
                </c:pt>
                <c:pt idx="24">
                  <c:v>8.289616743858251E-2</c:v>
                </c:pt>
                <c:pt idx="25">
                  <c:v>8.5816436139117117E-2</c:v>
                </c:pt>
                <c:pt idx="26">
                  <c:v>9.012803828137006E-2</c:v>
                </c:pt>
                <c:pt idx="27">
                  <c:v>9.1026900684003556E-2</c:v>
                </c:pt>
                <c:pt idx="28">
                  <c:v>8.7738018287742248E-2</c:v>
                </c:pt>
                <c:pt idx="29">
                  <c:v>8.2733799388802889E-2</c:v>
                </c:pt>
                <c:pt idx="30">
                  <c:v>7.6423488965282005E-2</c:v>
                </c:pt>
                <c:pt idx="31">
                  <c:v>6.778544064913708E-2</c:v>
                </c:pt>
                <c:pt idx="32">
                  <c:v>5.9454797305664268E-2</c:v>
                </c:pt>
                <c:pt idx="33">
                  <c:v>5.7641992849208477E-2</c:v>
                </c:pt>
                <c:pt idx="34">
                  <c:v>5.7338593408883448E-2</c:v>
                </c:pt>
                <c:pt idx="35">
                  <c:v>5.9789691225815941E-2</c:v>
                </c:pt>
                <c:pt idx="36">
                  <c:v>6.2866489847284504E-2</c:v>
                </c:pt>
                <c:pt idx="37">
                  <c:v>6.3647437755205441E-2</c:v>
                </c:pt>
                <c:pt idx="38">
                  <c:v>6.6879064600859198E-2</c:v>
                </c:pt>
                <c:pt idx="39">
                  <c:v>6.7554821469758081E-2</c:v>
                </c:pt>
                <c:pt idx="40">
                  <c:v>6.8293750557960164E-2</c:v>
                </c:pt>
                <c:pt idx="41">
                  <c:v>7.1931559327562761E-2</c:v>
                </c:pt>
                <c:pt idx="42">
                  <c:v>7.9935241275728028E-2</c:v>
                </c:pt>
                <c:pt idx="43">
                  <c:v>8.7734876693744593E-2</c:v>
                </c:pt>
                <c:pt idx="44">
                  <c:v>9.5086154288393634E-2</c:v>
                </c:pt>
                <c:pt idx="45">
                  <c:v>0.10181667908905297</c:v>
                </c:pt>
                <c:pt idx="46">
                  <c:v>0.10621564372439114</c:v>
                </c:pt>
                <c:pt idx="47">
                  <c:v>0.10890136625304964</c:v>
                </c:pt>
                <c:pt idx="48">
                  <c:v>0.11071867366090213</c:v>
                </c:pt>
                <c:pt idx="49">
                  <c:v>0.11722742810527584</c:v>
                </c:pt>
              </c:numCache>
            </c:numRef>
          </c:val>
        </c:ser>
        <c:marker val="1"/>
        <c:axId val="100168064"/>
        <c:axId val="100166272"/>
      </c:lineChart>
      <c:catAx>
        <c:axId val="100265344"/>
        <c:scaling>
          <c:orientation val="minMax"/>
        </c:scaling>
        <c:axPos val="b"/>
        <c:tickLblPos val="nextTo"/>
        <c:crossAx val="100164736"/>
        <c:crosses val="autoZero"/>
        <c:auto val="1"/>
        <c:lblAlgn val="ctr"/>
        <c:lblOffset val="100"/>
      </c:catAx>
      <c:valAx>
        <c:axId val="100164736"/>
        <c:scaling>
          <c:orientation val="minMax"/>
          <c:min val="0.60000000000000064"/>
        </c:scaling>
        <c:axPos val="l"/>
        <c:majorGridlines/>
        <c:numFmt formatCode="General" sourceLinked="1"/>
        <c:tickLblPos val="nextTo"/>
        <c:crossAx val="100265344"/>
        <c:crosses val="autoZero"/>
        <c:crossBetween val="between"/>
      </c:valAx>
      <c:valAx>
        <c:axId val="100166272"/>
        <c:scaling>
          <c:orientation val="minMax"/>
        </c:scaling>
        <c:axPos val="r"/>
        <c:numFmt formatCode="General" sourceLinked="1"/>
        <c:tickLblPos val="nextTo"/>
        <c:crossAx val="100168064"/>
        <c:crosses val="max"/>
        <c:crossBetween val="between"/>
      </c:valAx>
      <c:catAx>
        <c:axId val="100168064"/>
        <c:scaling>
          <c:orientation val="minMax"/>
        </c:scaling>
        <c:delete val="1"/>
        <c:axPos val="b"/>
        <c:tickLblPos val="none"/>
        <c:crossAx val="10016627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pcln!$O$8:$O$57</c:f>
              <c:numCache>
                <c:formatCode>General</c:formatCode>
                <c:ptCount val="50"/>
                <c:pt idx="0">
                  <c:v>0.125</c:v>
                </c:pt>
                <c:pt idx="1">
                  <c:v>0.10714285714285714</c:v>
                </c:pt>
                <c:pt idx="2">
                  <c:v>8.9285714285714288E-2</c:v>
                </c:pt>
                <c:pt idx="3">
                  <c:v>0.10714285714285714</c:v>
                </c:pt>
                <c:pt idx="4">
                  <c:v>8.9285714285714288E-2</c:v>
                </c:pt>
                <c:pt idx="5">
                  <c:v>0.10714285714285714</c:v>
                </c:pt>
                <c:pt idx="6">
                  <c:v>0.125</c:v>
                </c:pt>
                <c:pt idx="7">
                  <c:v>0.10714285714285714</c:v>
                </c:pt>
                <c:pt idx="8">
                  <c:v>8.9285714285714288E-2</c:v>
                </c:pt>
                <c:pt idx="9">
                  <c:v>7.1428571428571425E-2</c:v>
                </c:pt>
                <c:pt idx="10">
                  <c:v>8.9285714285714288E-2</c:v>
                </c:pt>
                <c:pt idx="11">
                  <c:v>0.10714285714285714</c:v>
                </c:pt>
                <c:pt idx="12">
                  <c:v>8.9285714285714288E-2</c:v>
                </c:pt>
                <c:pt idx="13">
                  <c:v>0.10714285714285714</c:v>
                </c:pt>
                <c:pt idx="14">
                  <c:v>0.125</c:v>
                </c:pt>
                <c:pt idx="15">
                  <c:v>0.14285714285714285</c:v>
                </c:pt>
                <c:pt idx="16">
                  <c:v>0.16071428571428573</c:v>
                </c:pt>
                <c:pt idx="17">
                  <c:v>0.17857142857142858</c:v>
                </c:pt>
                <c:pt idx="18">
                  <c:v>0.19642857142857142</c:v>
                </c:pt>
                <c:pt idx="19">
                  <c:v>0.17857142857142858</c:v>
                </c:pt>
                <c:pt idx="20">
                  <c:v>0.16071428571428573</c:v>
                </c:pt>
                <c:pt idx="21">
                  <c:v>0.17857142857142858</c:v>
                </c:pt>
                <c:pt idx="22">
                  <c:v>0.19642857142857142</c:v>
                </c:pt>
                <c:pt idx="23">
                  <c:v>0.17857142857142858</c:v>
                </c:pt>
                <c:pt idx="24">
                  <c:v>0.16071428571428573</c:v>
                </c:pt>
                <c:pt idx="25">
                  <c:v>0.14285714285714285</c:v>
                </c:pt>
                <c:pt idx="26">
                  <c:v>0.16071428571428573</c:v>
                </c:pt>
                <c:pt idx="27">
                  <c:v>0.14285714285714285</c:v>
                </c:pt>
                <c:pt idx="28">
                  <c:v>0.125</c:v>
                </c:pt>
                <c:pt idx="29">
                  <c:v>0.10714285714285714</c:v>
                </c:pt>
                <c:pt idx="30">
                  <c:v>8.9285714285714288E-2</c:v>
                </c:pt>
                <c:pt idx="31">
                  <c:v>0.10714285714285714</c:v>
                </c:pt>
                <c:pt idx="32">
                  <c:v>0.125</c:v>
                </c:pt>
                <c:pt idx="33">
                  <c:v>0.10714285714285714</c:v>
                </c:pt>
                <c:pt idx="34">
                  <c:v>8.9285714285714288E-2</c:v>
                </c:pt>
                <c:pt idx="35">
                  <c:v>0.10714285714285714</c:v>
                </c:pt>
                <c:pt idx="36">
                  <c:v>8.9285714285714288E-2</c:v>
                </c:pt>
                <c:pt idx="37">
                  <c:v>0.10714285714285714</c:v>
                </c:pt>
                <c:pt idx="38">
                  <c:v>0.125</c:v>
                </c:pt>
                <c:pt idx="39">
                  <c:v>0.14285714285714285</c:v>
                </c:pt>
                <c:pt idx="40">
                  <c:v>0.16071428571428573</c:v>
                </c:pt>
                <c:pt idx="41">
                  <c:v>0.14285714285714285</c:v>
                </c:pt>
                <c:pt idx="42">
                  <c:v>0.125</c:v>
                </c:pt>
                <c:pt idx="43">
                  <c:v>0.10714285714285714</c:v>
                </c:pt>
                <c:pt idx="44">
                  <c:v>8.9285714285714288E-2</c:v>
                </c:pt>
                <c:pt idx="45">
                  <c:v>0.10714285714285714</c:v>
                </c:pt>
                <c:pt idx="46">
                  <c:v>0.125</c:v>
                </c:pt>
                <c:pt idx="47">
                  <c:v>0.14285714285714285</c:v>
                </c:pt>
                <c:pt idx="48">
                  <c:v>0.125</c:v>
                </c:pt>
                <c:pt idx="49">
                  <c:v>0.14285714285714285</c:v>
                </c:pt>
              </c:numCache>
            </c:numRef>
          </c:xVal>
          <c:yVal>
            <c:numRef>
              <c:f>pcln!$N$8:$N$57</c:f>
              <c:numCache>
                <c:formatCode>General</c:formatCode>
                <c:ptCount val="50"/>
                <c:pt idx="0">
                  <c:v>0.88297872340425532</c:v>
                </c:pt>
                <c:pt idx="1">
                  <c:v>0.8936170212765957</c:v>
                </c:pt>
                <c:pt idx="2">
                  <c:v>0.9042553191489362</c:v>
                </c:pt>
                <c:pt idx="3">
                  <c:v>0.8936170212765957</c:v>
                </c:pt>
                <c:pt idx="4">
                  <c:v>0.88297872340425532</c:v>
                </c:pt>
                <c:pt idx="5">
                  <c:v>0.87234042553191493</c:v>
                </c:pt>
                <c:pt idx="6">
                  <c:v>0.88297872340425532</c:v>
                </c:pt>
                <c:pt idx="7">
                  <c:v>0.8936170212765957</c:v>
                </c:pt>
                <c:pt idx="8">
                  <c:v>0.9042553191489362</c:v>
                </c:pt>
                <c:pt idx="9">
                  <c:v>0.91489361702127658</c:v>
                </c:pt>
                <c:pt idx="10">
                  <c:v>0.9042553191489362</c:v>
                </c:pt>
                <c:pt idx="11">
                  <c:v>0.91489361702127658</c:v>
                </c:pt>
                <c:pt idx="12">
                  <c:v>0.92553191489361697</c:v>
                </c:pt>
                <c:pt idx="13">
                  <c:v>0.93617021276595747</c:v>
                </c:pt>
                <c:pt idx="14">
                  <c:v>0.92553191489361697</c:v>
                </c:pt>
                <c:pt idx="15">
                  <c:v>0.91489361702127658</c:v>
                </c:pt>
                <c:pt idx="16">
                  <c:v>0.92553191489361697</c:v>
                </c:pt>
                <c:pt idx="17">
                  <c:v>0.93617021276595747</c:v>
                </c:pt>
                <c:pt idx="18">
                  <c:v>0.92553191489361697</c:v>
                </c:pt>
                <c:pt idx="19">
                  <c:v>0.93617021276595747</c:v>
                </c:pt>
                <c:pt idx="20">
                  <c:v>0.94680851063829785</c:v>
                </c:pt>
                <c:pt idx="21">
                  <c:v>0.95744680851063835</c:v>
                </c:pt>
                <c:pt idx="22">
                  <c:v>0.96808510638297873</c:v>
                </c:pt>
                <c:pt idx="23">
                  <c:v>0.95744680851063835</c:v>
                </c:pt>
                <c:pt idx="24">
                  <c:v>0.94680851063829785</c:v>
                </c:pt>
                <c:pt idx="25">
                  <c:v>0.93617021276595747</c:v>
                </c:pt>
                <c:pt idx="26">
                  <c:v>0.92553191489361697</c:v>
                </c:pt>
                <c:pt idx="27">
                  <c:v>0.93617021276595747</c:v>
                </c:pt>
                <c:pt idx="28">
                  <c:v>0.92553191489361697</c:v>
                </c:pt>
                <c:pt idx="29">
                  <c:v>0.91489361702127658</c:v>
                </c:pt>
                <c:pt idx="30">
                  <c:v>0.92553191489361697</c:v>
                </c:pt>
                <c:pt idx="31">
                  <c:v>0.93617021276595747</c:v>
                </c:pt>
                <c:pt idx="32">
                  <c:v>0.94680851063829785</c:v>
                </c:pt>
                <c:pt idx="33">
                  <c:v>0.93617021276595747</c:v>
                </c:pt>
                <c:pt idx="34">
                  <c:v>0.92553191489361697</c:v>
                </c:pt>
                <c:pt idx="35">
                  <c:v>0.91489361702127658</c:v>
                </c:pt>
                <c:pt idx="36">
                  <c:v>0.92553191489361697</c:v>
                </c:pt>
                <c:pt idx="37">
                  <c:v>0.91489361702127658</c:v>
                </c:pt>
                <c:pt idx="38">
                  <c:v>0.9042553191489362</c:v>
                </c:pt>
                <c:pt idx="39">
                  <c:v>0.8936170212765957</c:v>
                </c:pt>
                <c:pt idx="40">
                  <c:v>0.88297872340425532</c:v>
                </c:pt>
                <c:pt idx="41">
                  <c:v>0.87234042553191493</c:v>
                </c:pt>
                <c:pt idx="42">
                  <c:v>0.86170212765957444</c:v>
                </c:pt>
                <c:pt idx="43">
                  <c:v>0.85106382978723405</c:v>
                </c:pt>
                <c:pt idx="44">
                  <c:v>0.84042553191489366</c:v>
                </c:pt>
                <c:pt idx="45">
                  <c:v>0.82978723404255317</c:v>
                </c:pt>
                <c:pt idx="46">
                  <c:v>0.84042553191489366</c:v>
                </c:pt>
                <c:pt idx="47">
                  <c:v>0.85106382978723405</c:v>
                </c:pt>
                <c:pt idx="48">
                  <c:v>0.86170212765957444</c:v>
                </c:pt>
                <c:pt idx="49">
                  <c:v>0.87234042553191493</c:v>
                </c:pt>
              </c:numCache>
            </c:numRef>
          </c:yVal>
        </c:ser>
        <c:axId val="100290560"/>
        <c:axId val="100292096"/>
      </c:scatterChart>
      <c:valAx>
        <c:axId val="100290560"/>
        <c:scaling>
          <c:orientation val="minMax"/>
        </c:scaling>
        <c:axPos val="b"/>
        <c:numFmt formatCode="General" sourceLinked="1"/>
        <c:tickLblPos val="nextTo"/>
        <c:crossAx val="100292096"/>
        <c:crosses val="autoZero"/>
        <c:crossBetween val="midCat"/>
      </c:valAx>
      <c:valAx>
        <c:axId val="100292096"/>
        <c:scaling>
          <c:orientation val="minMax"/>
        </c:scaling>
        <c:axPos val="l"/>
        <c:majorGridlines/>
        <c:numFmt formatCode="General" sourceLinked="1"/>
        <c:tickLblPos val="nextTo"/>
        <c:crossAx val="100290560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pcln!$B$8:$B$57</c:f>
              <c:numCache>
                <c:formatCode>General</c:formatCode>
                <c:ptCount val="50"/>
                <c:pt idx="0">
                  <c:v>1214.92</c:v>
                </c:pt>
                <c:pt idx="1">
                  <c:v>1228.49</c:v>
                </c:pt>
                <c:pt idx="2">
                  <c:v>1231</c:v>
                </c:pt>
                <c:pt idx="3">
                  <c:v>1223.6500000000001</c:v>
                </c:pt>
                <c:pt idx="4">
                  <c:v>1201.3699999999999</c:v>
                </c:pt>
                <c:pt idx="5">
                  <c:v>1212.78</c:v>
                </c:pt>
                <c:pt idx="6">
                  <c:v>1215.92</c:v>
                </c:pt>
                <c:pt idx="7">
                  <c:v>1230.6600000000001</c:v>
                </c:pt>
                <c:pt idx="8">
                  <c:v>1238.68</c:v>
                </c:pt>
                <c:pt idx="9">
                  <c:v>1236.73</c:v>
                </c:pt>
                <c:pt idx="10">
                  <c:v>1227.78</c:v>
                </c:pt>
                <c:pt idx="11">
                  <c:v>1239.29</c:v>
                </c:pt>
                <c:pt idx="12">
                  <c:v>1246.6099999999999</c:v>
                </c:pt>
                <c:pt idx="13">
                  <c:v>1255.95</c:v>
                </c:pt>
                <c:pt idx="14">
                  <c:v>1242.45</c:v>
                </c:pt>
                <c:pt idx="15">
                  <c:v>1245.9000000000001</c:v>
                </c:pt>
                <c:pt idx="16">
                  <c:v>1299.92</c:v>
                </c:pt>
                <c:pt idx="17">
                  <c:v>1281.21</c:v>
                </c:pt>
                <c:pt idx="18">
                  <c:v>1280.57</c:v>
                </c:pt>
                <c:pt idx="19">
                  <c:v>1285.1099999999999</c:v>
                </c:pt>
                <c:pt idx="20">
                  <c:v>1281.56</c:v>
                </c:pt>
                <c:pt idx="21">
                  <c:v>1309.28</c:v>
                </c:pt>
                <c:pt idx="22">
                  <c:v>1294.3599999999999</c:v>
                </c:pt>
                <c:pt idx="23">
                  <c:v>1293.75</c:v>
                </c:pt>
                <c:pt idx="24">
                  <c:v>1284.81</c:v>
                </c:pt>
                <c:pt idx="25">
                  <c:v>1270.1199999999999</c:v>
                </c:pt>
                <c:pt idx="26">
                  <c:v>1276.18</c:v>
                </c:pt>
                <c:pt idx="27">
                  <c:v>1271.78</c:v>
                </c:pt>
                <c:pt idx="28">
                  <c:v>1273.3699999999999</c:v>
                </c:pt>
                <c:pt idx="29">
                  <c:v>1265.05</c:v>
                </c:pt>
                <c:pt idx="30">
                  <c:v>1277.5</c:v>
                </c:pt>
                <c:pt idx="31">
                  <c:v>1277.01</c:v>
                </c:pt>
                <c:pt idx="32">
                  <c:v>1277.52</c:v>
                </c:pt>
                <c:pt idx="33">
                  <c:v>1260.77</c:v>
                </c:pt>
                <c:pt idx="34">
                  <c:v>1250.71</c:v>
                </c:pt>
                <c:pt idx="35">
                  <c:v>1244.31</c:v>
                </c:pt>
                <c:pt idx="36">
                  <c:v>1254.9000000000001</c:v>
                </c:pt>
                <c:pt idx="37">
                  <c:v>1234.4000000000001</c:v>
                </c:pt>
                <c:pt idx="38">
                  <c:v>1220.76</c:v>
                </c:pt>
                <c:pt idx="39">
                  <c:v>1195.02</c:v>
                </c:pt>
                <c:pt idx="40">
                  <c:v>1198.8599999999999</c:v>
                </c:pt>
                <c:pt idx="41">
                  <c:v>1177.08</c:v>
                </c:pt>
                <c:pt idx="42">
                  <c:v>1188.6400000000001</c:v>
                </c:pt>
                <c:pt idx="43">
                  <c:v>1176.8499999999999</c:v>
                </c:pt>
                <c:pt idx="44">
                  <c:v>1163.94</c:v>
                </c:pt>
                <c:pt idx="45">
                  <c:v>1153.5899999999999</c:v>
                </c:pt>
                <c:pt idx="46">
                  <c:v>1172.92</c:v>
                </c:pt>
                <c:pt idx="47">
                  <c:v>1173.8</c:v>
                </c:pt>
                <c:pt idx="48">
                  <c:v>1197.2</c:v>
                </c:pt>
                <c:pt idx="49">
                  <c:v>1186.1199999999999</c:v>
                </c:pt>
              </c:numCache>
            </c:numRef>
          </c:val>
        </c:ser>
        <c:marker val="1"/>
        <c:axId val="100309248"/>
        <c:axId val="10032332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pcln!$K$8:$K$57</c:f>
              <c:numCache>
                <c:formatCode>General</c:formatCode>
                <c:ptCount val="50"/>
                <c:pt idx="0">
                  <c:v>1474.1300000000008</c:v>
                </c:pt>
                <c:pt idx="1">
                  <c:v>1460.5600000000009</c:v>
                </c:pt>
                <c:pt idx="2">
                  <c:v>1463.0700000000008</c:v>
                </c:pt>
                <c:pt idx="3">
                  <c:v>1455.7200000000009</c:v>
                </c:pt>
                <c:pt idx="4">
                  <c:v>1433.4400000000007</c:v>
                </c:pt>
                <c:pt idx="5">
                  <c:v>1422.0300000000007</c:v>
                </c:pt>
                <c:pt idx="6">
                  <c:v>1425.1700000000008</c:v>
                </c:pt>
                <c:pt idx="7">
                  <c:v>1439.9100000000008</c:v>
                </c:pt>
                <c:pt idx="8">
                  <c:v>1447.9300000000007</c:v>
                </c:pt>
                <c:pt idx="9">
                  <c:v>1445.9800000000007</c:v>
                </c:pt>
                <c:pt idx="10">
                  <c:v>1437.0300000000007</c:v>
                </c:pt>
                <c:pt idx="11">
                  <c:v>1448.5400000000006</c:v>
                </c:pt>
                <c:pt idx="12">
                  <c:v>1455.8600000000006</c:v>
                </c:pt>
                <c:pt idx="13">
                  <c:v>1465.2000000000007</c:v>
                </c:pt>
                <c:pt idx="14">
                  <c:v>1451.7000000000007</c:v>
                </c:pt>
                <c:pt idx="15">
                  <c:v>1455.1500000000008</c:v>
                </c:pt>
                <c:pt idx="16">
                  <c:v>1509.1700000000008</c:v>
                </c:pt>
                <c:pt idx="17">
                  <c:v>1490.4600000000007</c:v>
                </c:pt>
                <c:pt idx="18">
                  <c:v>1489.8200000000006</c:v>
                </c:pt>
                <c:pt idx="19">
                  <c:v>1494.3600000000006</c:v>
                </c:pt>
                <c:pt idx="20">
                  <c:v>1490.8100000000006</c:v>
                </c:pt>
                <c:pt idx="21">
                  <c:v>1518.5300000000007</c:v>
                </c:pt>
                <c:pt idx="22">
                  <c:v>1503.6100000000006</c:v>
                </c:pt>
                <c:pt idx="23">
                  <c:v>1503.0000000000007</c:v>
                </c:pt>
                <c:pt idx="24">
                  <c:v>1511.9400000000007</c:v>
                </c:pt>
                <c:pt idx="25">
                  <c:v>1526.6300000000008</c:v>
                </c:pt>
                <c:pt idx="26">
                  <c:v>1520.5700000000006</c:v>
                </c:pt>
                <c:pt idx="27">
                  <c:v>1516.1700000000005</c:v>
                </c:pt>
                <c:pt idx="28">
                  <c:v>1517.7600000000004</c:v>
                </c:pt>
                <c:pt idx="29">
                  <c:v>1526.0800000000004</c:v>
                </c:pt>
                <c:pt idx="30">
                  <c:v>1513.6300000000003</c:v>
                </c:pt>
                <c:pt idx="31">
                  <c:v>1513.1400000000003</c:v>
                </c:pt>
                <c:pt idx="32">
                  <c:v>1513.6500000000003</c:v>
                </c:pt>
                <c:pt idx="33">
                  <c:v>1496.9000000000003</c:v>
                </c:pt>
                <c:pt idx="34">
                  <c:v>1506.9600000000003</c:v>
                </c:pt>
                <c:pt idx="35">
                  <c:v>1513.3600000000004</c:v>
                </c:pt>
                <c:pt idx="36">
                  <c:v>1523.9500000000005</c:v>
                </c:pt>
                <c:pt idx="37">
                  <c:v>1503.4500000000005</c:v>
                </c:pt>
                <c:pt idx="38">
                  <c:v>1489.8100000000004</c:v>
                </c:pt>
                <c:pt idx="39">
                  <c:v>1464.0700000000004</c:v>
                </c:pt>
                <c:pt idx="40">
                  <c:v>1467.9100000000003</c:v>
                </c:pt>
                <c:pt idx="41">
                  <c:v>1446.1300000000003</c:v>
                </c:pt>
                <c:pt idx="42">
                  <c:v>1434.5700000000002</c:v>
                </c:pt>
                <c:pt idx="43">
                  <c:v>1446.3600000000004</c:v>
                </c:pt>
                <c:pt idx="44">
                  <c:v>1459.2700000000002</c:v>
                </c:pt>
                <c:pt idx="45">
                  <c:v>1469.6200000000003</c:v>
                </c:pt>
                <c:pt idx="46">
                  <c:v>1488.9500000000005</c:v>
                </c:pt>
                <c:pt idx="47">
                  <c:v>1489.8300000000004</c:v>
                </c:pt>
                <c:pt idx="48">
                  <c:v>1513.2300000000005</c:v>
                </c:pt>
                <c:pt idx="49">
                  <c:v>1502.1500000000003</c:v>
                </c:pt>
              </c:numCache>
            </c:numRef>
          </c:val>
        </c:ser>
        <c:marker val="1"/>
        <c:axId val="100326400"/>
        <c:axId val="100324864"/>
      </c:lineChart>
      <c:catAx>
        <c:axId val="100309248"/>
        <c:scaling>
          <c:orientation val="minMax"/>
        </c:scaling>
        <c:axPos val="b"/>
        <c:tickLblPos val="nextTo"/>
        <c:crossAx val="100323328"/>
        <c:crosses val="autoZero"/>
        <c:auto val="1"/>
        <c:lblAlgn val="ctr"/>
        <c:lblOffset val="100"/>
      </c:catAx>
      <c:valAx>
        <c:axId val="100323328"/>
        <c:scaling>
          <c:orientation val="minMax"/>
        </c:scaling>
        <c:axPos val="l"/>
        <c:majorGridlines/>
        <c:numFmt formatCode="General" sourceLinked="1"/>
        <c:tickLblPos val="nextTo"/>
        <c:crossAx val="100309248"/>
        <c:crosses val="autoZero"/>
        <c:crossBetween val="between"/>
      </c:valAx>
      <c:valAx>
        <c:axId val="100324864"/>
        <c:scaling>
          <c:orientation val="minMax"/>
        </c:scaling>
        <c:axPos val="r"/>
        <c:numFmt formatCode="General" sourceLinked="1"/>
        <c:tickLblPos val="nextTo"/>
        <c:crossAx val="100326400"/>
        <c:crosses val="max"/>
        <c:crossBetween val="between"/>
      </c:valAx>
      <c:catAx>
        <c:axId val="100326400"/>
        <c:scaling>
          <c:orientation val="minMax"/>
        </c:scaling>
        <c:delete val="1"/>
        <c:axPos val="b"/>
        <c:tickLblPos val="none"/>
        <c:crossAx val="10032486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pcln!$T$9:$T$57</c:f>
              <c:numCache>
                <c:formatCode>0.00%</c:formatCode>
                <c:ptCount val="49"/>
                <c:pt idx="0">
                  <c:v>1.984222102100554E-3</c:v>
                </c:pt>
                <c:pt idx="1">
                  <c:v>2.6454961331428589E-3</c:v>
                </c:pt>
                <c:pt idx="2">
                  <c:v>2.6454961331428589E-3</c:v>
                </c:pt>
                <c:pt idx="3">
                  <c:v>2.7441329725137581E-3</c:v>
                </c:pt>
                <c:pt idx="4">
                  <c:v>1.984222102100554E-3</c:v>
                </c:pt>
                <c:pt idx="5">
                  <c:v>2.7441329725137581E-3</c:v>
                </c:pt>
                <c:pt idx="6">
                  <c:v>2.2954677192640474E-3</c:v>
                </c:pt>
                <c:pt idx="7">
                  <c:v>2.6454961331428589E-3</c:v>
                </c:pt>
                <c:pt idx="8">
                  <c:v>2.6454961331428589E-3</c:v>
                </c:pt>
                <c:pt idx="9">
                  <c:v>2.6454961331428589E-3</c:v>
                </c:pt>
                <c:pt idx="10">
                  <c:v>2.7441329725137581E-3</c:v>
                </c:pt>
                <c:pt idx="11">
                  <c:v>2.2954677192640474E-3</c:v>
                </c:pt>
                <c:pt idx="12">
                  <c:v>2.6454961331428589E-3</c:v>
                </c:pt>
                <c:pt idx="13">
                  <c:v>2.2954677192640474E-3</c:v>
                </c:pt>
                <c:pt idx="14">
                  <c:v>2.7441329725137581E-3</c:v>
                </c:pt>
                <c:pt idx="15">
                  <c:v>2.7441329725137581E-3</c:v>
                </c:pt>
                <c:pt idx="16">
                  <c:v>2.2954677192640474E-3</c:v>
                </c:pt>
                <c:pt idx="17">
                  <c:v>2.2954677192640474E-3</c:v>
                </c:pt>
                <c:pt idx="18">
                  <c:v>2.7441329725137581E-3</c:v>
                </c:pt>
                <c:pt idx="19">
                  <c:v>2.6454961331428589E-3</c:v>
                </c:pt>
                <c:pt idx="20">
                  <c:v>2.6454961331428589E-3</c:v>
                </c:pt>
                <c:pt idx="21">
                  <c:v>2.2954677192640474E-3</c:v>
                </c:pt>
                <c:pt idx="22">
                  <c:v>2.2954677192640474E-3</c:v>
                </c:pt>
                <c:pt idx="23">
                  <c:v>1.984222102100554E-3</c:v>
                </c:pt>
                <c:pt idx="24">
                  <c:v>1.984222102100554E-3</c:v>
                </c:pt>
                <c:pt idx="25">
                  <c:v>1.984222102100554E-3</c:v>
                </c:pt>
                <c:pt idx="26">
                  <c:v>2.7441329725137581E-3</c:v>
                </c:pt>
                <c:pt idx="27">
                  <c:v>2.6454961331428589E-3</c:v>
                </c:pt>
                <c:pt idx="28">
                  <c:v>1.984222102100554E-3</c:v>
                </c:pt>
                <c:pt idx="29">
                  <c:v>1.984222102100554E-3</c:v>
                </c:pt>
                <c:pt idx="30">
                  <c:v>2.6454961331428589E-3</c:v>
                </c:pt>
                <c:pt idx="31">
                  <c:v>2.2954677192640474E-3</c:v>
                </c:pt>
                <c:pt idx="32">
                  <c:v>2.2954677192640474E-3</c:v>
                </c:pt>
                <c:pt idx="33">
                  <c:v>1.984222102100554E-3</c:v>
                </c:pt>
                <c:pt idx="34">
                  <c:v>1.984222102100554E-3</c:v>
                </c:pt>
                <c:pt idx="35">
                  <c:v>2.7441329725137581E-3</c:v>
                </c:pt>
                <c:pt idx="36">
                  <c:v>2.6454961331428589E-3</c:v>
                </c:pt>
                <c:pt idx="37">
                  <c:v>2.7441329725137581E-3</c:v>
                </c:pt>
                <c:pt idx="38">
                  <c:v>2.7441329725137581E-3</c:v>
                </c:pt>
                <c:pt idx="39">
                  <c:v>2.7441329725137581E-3</c:v>
                </c:pt>
                <c:pt idx="40">
                  <c:v>2.7441329725137581E-3</c:v>
                </c:pt>
                <c:pt idx="41">
                  <c:v>1.984222102100554E-3</c:v>
                </c:pt>
                <c:pt idx="42">
                  <c:v>1.984222102100554E-3</c:v>
                </c:pt>
                <c:pt idx="43">
                  <c:v>1.984222102100554E-3</c:v>
                </c:pt>
                <c:pt idx="44">
                  <c:v>1.984222102100554E-3</c:v>
                </c:pt>
                <c:pt idx="45">
                  <c:v>2.7441329725137581E-3</c:v>
                </c:pt>
                <c:pt idx="46">
                  <c:v>2.2954677192640474E-3</c:v>
                </c:pt>
                <c:pt idx="47">
                  <c:v>2.2954677192640474E-3</c:v>
                </c:pt>
                <c:pt idx="48">
                  <c:v>2.6454961331428589E-3</c:v>
                </c:pt>
              </c:numCache>
            </c:numRef>
          </c:xVal>
          <c:yVal>
            <c:numRef>
              <c:f>pcln!$V$9:$V$57</c:f>
              <c:numCache>
                <c:formatCode>0.00%</c:formatCode>
                <c:ptCount val="49"/>
                <c:pt idx="0">
                  <c:v>-1.1169459717512211E-2</c:v>
                </c:pt>
                <c:pt idx="1">
                  <c:v>2.0431586744702772E-3</c:v>
                </c:pt>
                <c:pt idx="2">
                  <c:v>-5.9707554833467987E-3</c:v>
                </c:pt>
                <c:pt idx="3">
                  <c:v>-1.8207820863809256E-2</c:v>
                </c:pt>
                <c:pt idx="4">
                  <c:v>-9.4974903651665037E-3</c:v>
                </c:pt>
                <c:pt idx="5">
                  <c:v>2.5890928280480384E-3</c:v>
                </c:pt>
                <c:pt idx="6">
                  <c:v>1.2122508059740779E-2</c:v>
                </c:pt>
                <c:pt idx="7">
                  <c:v>6.5168283685176909E-3</c:v>
                </c:pt>
                <c:pt idx="8">
                  <c:v>-1.5742564665612146E-3</c:v>
                </c:pt>
                <c:pt idx="9">
                  <c:v>-7.2368261463698989E-3</c:v>
                </c:pt>
                <c:pt idx="10">
                  <c:v>9.374643665803312E-3</c:v>
                </c:pt>
                <c:pt idx="11">
                  <c:v>5.9066078157654278E-3</c:v>
                </c:pt>
                <c:pt idx="12">
                  <c:v>7.4923191695880397E-3</c:v>
                </c:pt>
                <c:pt idx="13">
                  <c:v>-1.0748835542816195E-2</c:v>
                </c:pt>
                <c:pt idx="14">
                  <c:v>2.7767717010745265E-3</c:v>
                </c:pt>
                <c:pt idx="15">
                  <c:v>4.3358214945019645E-2</c:v>
                </c:pt>
                <c:pt idx="16">
                  <c:v>-1.439319342728786E-2</c:v>
                </c:pt>
                <c:pt idx="17">
                  <c:v>-4.9952779013596527E-4</c:v>
                </c:pt>
                <c:pt idx="18">
                  <c:v>3.5452962352702029E-3</c:v>
                </c:pt>
                <c:pt idx="19">
                  <c:v>-2.7624094435495443E-3</c:v>
                </c:pt>
                <c:pt idx="20">
                  <c:v>2.1629888573301313E-2</c:v>
                </c:pt>
                <c:pt idx="21">
                  <c:v>-1.1395576194549732E-2</c:v>
                </c:pt>
                <c:pt idx="22">
                  <c:v>-4.7127537933797396E-4</c:v>
                </c:pt>
                <c:pt idx="23">
                  <c:v>6.9101449275362744E-3</c:v>
                </c:pt>
                <c:pt idx="24">
                  <c:v>1.1433597185576121E-2</c:v>
                </c:pt>
                <c:pt idx="25">
                  <c:v>-4.7712027210028768E-3</c:v>
                </c:pt>
                <c:pt idx="26">
                  <c:v>-3.4477894967795222E-3</c:v>
                </c:pt>
                <c:pt idx="27">
                  <c:v>1.2502162323671691E-3</c:v>
                </c:pt>
                <c:pt idx="28">
                  <c:v>6.5338432662933295E-3</c:v>
                </c:pt>
                <c:pt idx="29">
                  <c:v>-9.8415082407810328E-3</c:v>
                </c:pt>
                <c:pt idx="30">
                  <c:v>-3.8356164383562358E-4</c:v>
                </c:pt>
                <c:pt idx="31">
                  <c:v>3.993704043037963E-4</c:v>
                </c:pt>
                <c:pt idx="32">
                  <c:v>-1.3111340722650135E-2</c:v>
                </c:pt>
                <c:pt idx="33">
                  <c:v>7.9792507753198016E-3</c:v>
                </c:pt>
                <c:pt idx="34">
                  <c:v>5.1170934908972426E-3</c:v>
                </c:pt>
                <c:pt idx="35">
                  <c:v>8.5107408925429728E-3</c:v>
                </c:pt>
                <c:pt idx="36">
                  <c:v>-1.6335963024942224E-2</c:v>
                </c:pt>
                <c:pt idx="37">
                  <c:v>-1.1049902786779081E-2</c:v>
                </c:pt>
                <c:pt idx="38">
                  <c:v>-2.1085225597168984E-2</c:v>
                </c:pt>
                <c:pt idx="39">
                  <c:v>3.2133353416678536E-3</c:v>
                </c:pt>
                <c:pt idx="40">
                  <c:v>-1.8167258895951131E-2</c:v>
                </c:pt>
                <c:pt idx="41">
                  <c:v>-9.820912767186744E-3</c:v>
                </c:pt>
                <c:pt idx="42">
                  <c:v>9.9188989096784478E-3</c:v>
                </c:pt>
                <c:pt idx="43">
                  <c:v>1.0969962187194506E-2</c:v>
                </c:pt>
                <c:pt idx="44">
                  <c:v>8.8922109387082979E-3</c:v>
                </c:pt>
                <c:pt idx="45">
                  <c:v>1.675638658448856E-2</c:v>
                </c:pt>
                <c:pt idx="46">
                  <c:v>7.5026429765020781E-4</c:v>
                </c:pt>
                <c:pt idx="47">
                  <c:v>1.9935253024365388E-2</c:v>
                </c:pt>
                <c:pt idx="48">
                  <c:v>-9.2549281657201415E-3</c:v>
                </c:pt>
              </c:numCache>
            </c:numRef>
          </c:yVal>
        </c:ser>
        <c:axId val="100366208"/>
        <c:axId val="100367744"/>
      </c:scatterChart>
      <c:valAx>
        <c:axId val="100366208"/>
        <c:scaling>
          <c:orientation val="minMax"/>
        </c:scaling>
        <c:axPos val="b"/>
        <c:numFmt formatCode="0.00%" sourceLinked="1"/>
        <c:tickLblPos val="nextTo"/>
        <c:crossAx val="100367744"/>
        <c:crosses val="autoZero"/>
        <c:crossBetween val="midCat"/>
      </c:valAx>
      <c:valAx>
        <c:axId val="100367744"/>
        <c:scaling>
          <c:orientation val="minMax"/>
        </c:scaling>
        <c:axPos val="l"/>
        <c:majorGridlines/>
        <c:numFmt formatCode="0.00%" sourceLinked="1"/>
        <c:tickLblPos val="nextTo"/>
        <c:crossAx val="100366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pcln!$U$9:$U$57</c:f>
              <c:numCache>
                <c:formatCode>0.00%</c:formatCode>
                <c:ptCount val="49"/>
                <c:pt idx="0">
                  <c:v>1.984222102100554E-3</c:v>
                </c:pt>
                <c:pt idx="1">
                  <c:v>4.629718235243413E-3</c:v>
                </c:pt>
                <c:pt idx="2">
                  <c:v>7.2752143683862715E-3</c:v>
                </c:pt>
                <c:pt idx="3">
                  <c:v>1.001934734090003E-2</c:v>
                </c:pt>
                <c:pt idx="4">
                  <c:v>1.2003569443000585E-2</c:v>
                </c:pt>
                <c:pt idx="5">
                  <c:v>1.4747702415514343E-2</c:v>
                </c:pt>
                <c:pt idx="6">
                  <c:v>1.704317013477839E-2</c:v>
                </c:pt>
                <c:pt idx="7">
                  <c:v>1.9688666267921248E-2</c:v>
                </c:pt>
                <c:pt idx="8">
                  <c:v>2.2334162401064107E-2</c:v>
                </c:pt>
                <c:pt idx="9">
                  <c:v>2.4979658534206965E-2</c:v>
                </c:pt>
                <c:pt idx="10">
                  <c:v>2.7723791506720722E-2</c:v>
                </c:pt>
                <c:pt idx="11">
                  <c:v>3.0019259225984769E-2</c:v>
                </c:pt>
                <c:pt idx="12">
                  <c:v>3.2664755359127627E-2</c:v>
                </c:pt>
                <c:pt idx="13">
                  <c:v>3.4960223078391674E-2</c:v>
                </c:pt>
                <c:pt idx="14">
                  <c:v>3.7704356050905434E-2</c:v>
                </c:pt>
                <c:pt idx="15">
                  <c:v>4.0448489023419194E-2</c:v>
                </c:pt>
                <c:pt idx="16">
                  <c:v>4.2743956742683241E-2</c:v>
                </c:pt>
                <c:pt idx="17">
                  <c:v>4.5039424461947287E-2</c:v>
                </c:pt>
                <c:pt idx="18">
                  <c:v>4.7783557434461048E-2</c:v>
                </c:pt>
                <c:pt idx="19">
                  <c:v>5.042905356760391E-2</c:v>
                </c:pt>
                <c:pt idx="20">
                  <c:v>5.3074549700746772E-2</c:v>
                </c:pt>
                <c:pt idx="21">
                  <c:v>5.5370017420010818E-2</c:v>
                </c:pt>
                <c:pt idx="22">
                  <c:v>5.7665485139274865E-2</c:v>
                </c:pt>
                <c:pt idx="23">
                  <c:v>5.9649707241375416E-2</c:v>
                </c:pt>
                <c:pt idx="24">
                  <c:v>6.1633929343475967E-2</c:v>
                </c:pt>
                <c:pt idx="25">
                  <c:v>6.3618151445576518E-2</c:v>
                </c:pt>
                <c:pt idx="26">
                  <c:v>6.6362284418090278E-2</c:v>
                </c:pt>
                <c:pt idx="27">
                  <c:v>6.9007780551233133E-2</c:v>
                </c:pt>
                <c:pt idx="28">
                  <c:v>7.0992002653333691E-2</c:v>
                </c:pt>
                <c:pt idx="29">
                  <c:v>7.2976224755434249E-2</c:v>
                </c:pt>
                <c:pt idx="30">
                  <c:v>7.5621720888577104E-2</c:v>
                </c:pt>
                <c:pt idx="31">
                  <c:v>7.7917188607841151E-2</c:v>
                </c:pt>
                <c:pt idx="32">
                  <c:v>8.0212656327105197E-2</c:v>
                </c:pt>
                <c:pt idx="33">
                  <c:v>8.2196878429205755E-2</c:v>
                </c:pt>
                <c:pt idx="34">
                  <c:v>8.4181100531306313E-2</c:v>
                </c:pt>
                <c:pt idx="35">
                  <c:v>8.6925233503820074E-2</c:v>
                </c:pt>
                <c:pt idx="36">
                  <c:v>8.9570729636962929E-2</c:v>
                </c:pt>
                <c:pt idx="37">
                  <c:v>9.2314862609476689E-2</c:v>
                </c:pt>
                <c:pt idx="38">
                  <c:v>9.5058995581990449E-2</c:v>
                </c:pt>
                <c:pt idx="39">
                  <c:v>9.780312855450421E-2</c:v>
                </c:pt>
                <c:pt idx="40">
                  <c:v>0.10054726152701797</c:v>
                </c:pt>
                <c:pt idx="41">
                  <c:v>0.10253148362911853</c:v>
                </c:pt>
                <c:pt idx="42">
                  <c:v>0.10451570573121909</c:v>
                </c:pt>
                <c:pt idx="43">
                  <c:v>0.10649992783331964</c:v>
                </c:pt>
                <c:pt idx="44">
                  <c:v>0.1084841499354202</c:v>
                </c:pt>
                <c:pt idx="45">
                  <c:v>0.11122828290793396</c:v>
                </c:pt>
                <c:pt idx="46">
                  <c:v>0.11352375062719801</c:v>
                </c:pt>
                <c:pt idx="47">
                  <c:v>0.11581921834646206</c:v>
                </c:pt>
                <c:pt idx="48">
                  <c:v>0.11846471447960491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pcln!$W$9:$W$57</c:f>
              <c:numCache>
                <c:formatCode>0.00%</c:formatCode>
                <c:ptCount val="49"/>
                <c:pt idx="0">
                  <c:v>-1.1169459717512211E-2</c:v>
                </c:pt>
                <c:pt idx="1">
                  <c:v>-9.1263010430419345E-3</c:v>
                </c:pt>
                <c:pt idx="2">
                  <c:v>-1.5097056526388732E-2</c:v>
                </c:pt>
                <c:pt idx="3">
                  <c:v>-3.3304877390197989E-2</c:v>
                </c:pt>
                <c:pt idx="4">
                  <c:v>-4.2802367755364494E-2</c:v>
                </c:pt>
                <c:pt idx="5">
                  <c:v>-4.0213274927316453E-2</c:v>
                </c:pt>
                <c:pt idx="6">
                  <c:v>-2.8090766867575674E-2</c:v>
                </c:pt>
                <c:pt idx="7">
                  <c:v>-2.1573938499057983E-2</c:v>
                </c:pt>
                <c:pt idx="8">
                  <c:v>-2.31481949656192E-2</c:v>
                </c:pt>
                <c:pt idx="9">
                  <c:v>-3.0385021111989097E-2</c:v>
                </c:pt>
                <c:pt idx="10">
                  <c:v>-2.1010377446185786E-2</c:v>
                </c:pt>
                <c:pt idx="11">
                  <c:v>-1.5103769630420358E-2</c:v>
                </c:pt>
                <c:pt idx="12">
                  <c:v>-7.6114504608323181E-3</c:v>
                </c:pt>
                <c:pt idx="13">
                  <c:v>-1.8360286003648512E-2</c:v>
                </c:pt>
                <c:pt idx="14">
                  <c:v>-1.5583514302573986E-2</c:v>
                </c:pt>
                <c:pt idx="15">
                  <c:v>2.7774700642445659E-2</c:v>
                </c:pt>
                <c:pt idx="16">
                  <c:v>1.3381507215157799E-2</c:v>
                </c:pt>
                <c:pt idx="17">
                  <c:v>1.2881979425021834E-2</c:v>
                </c:pt>
                <c:pt idx="18">
                  <c:v>1.6427275660292038E-2</c:v>
                </c:pt>
                <c:pt idx="19">
                  <c:v>1.3664866216742493E-2</c:v>
                </c:pt>
                <c:pt idx="20">
                  <c:v>3.5294754790043806E-2</c:v>
                </c:pt>
                <c:pt idx="21">
                  <c:v>2.3899178595494074E-2</c:v>
                </c:pt>
                <c:pt idx="22">
                  <c:v>2.34279032161561E-2</c:v>
                </c:pt>
                <c:pt idx="23">
                  <c:v>3.0338048143692373E-2</c:v>
                </c:pt>
                <c:pt idx="24">
                  <c:v>4.1771645329268497E-2</c:v>
                </c:pt>
                <c:pt idx="25">
                  <c:v>3.700044260826562E-2</c:v>
                </c:pt>
                <c:pt idx="26">
                  <c:v>3.35526531114861E-2</c:v>
                </c:pt>
                <c:pt idx="27">
                  <c:v>3.4802869343853265E-2</c:v>
                </c:pt>
                <c:pt idx="28">
                  <c:v>4.1336712610146598E-2</c:v>
                </c:pt>
                <c:pt idx="29">
                  <c:v>3.1495204369365565E-2</c:v>
                </c:pt>
                <c:pt idx="30">
                  <c:v>3.111164272552994E-2</c:v>
                </c:pt>
                <c:pt idx="31">
                  <c:v>3.1511013129833738E-2</c:v>
                </c:pt>
                <c:pt idx="32">
                  <c:v>1.8399672407183605E-2</c:v>
                </c:pt>
                <c:pt idx="33">
                  <c:v>2.6378923182503407E-2</c:v>
                </c:pt>
                <c:pt idx="34">
                  <c:v>3.1496016673400649E-2</c:v>
                </c:pt>
                <c:pt idx="35">
                  <c:v>4.0006757565943622E-2</c:v>
                </c:pt>
                <c:pt idx="36">
                  <c:v>2.3670794541001398E-2</c:v>
                </c:pt>
                <c:pt idx="37">
                  <c:v>1.2620891754222317E-2</c:v>
                </c:pt>
                <c:pt idx="38">
                  <c:v>-8.4643338429466666E-3</c:v>
                </c:pt>
                <c:pt idx="39">
                  <c:v>-5.2509985012788134E-3</c:v>
                </c:pt>
                <c:pt idx="40">
                  <c:v>-2.3418257397229945E-2</c:v>
                </c:pt>
                <c:pt idx="41">
                  <c:v>-3.3239170164416687E-2</c:v>
                </c:pt>
                <c:pt idx="42">
                  <c:v>-2.3320271254738241E-2</c:v>
                </c:pt>
                <c:pt idx="43">
                  <c:v>-1.2350309067543735E-2</c:v>
                </c:pt>
                <c:pt idx="44">
                  <c:v>-3.4580981288354368E-3</c:v>
                </c:pt>
                <c:pt idx="45">
                  <c:v>1.3298288455653123E-2</c:v>
                </c:pt>
                <c:pt idx="46">
                  <c:v>1.404855275330333E-2</c:v>
                </c:pt>
                <c:pt idx="47">
                  <c:v>3.398380577766872E-2</c:v>
                </c:pt>
                <c:pt idx="48">
                  <c:v>2.4728877611948578E-2</c:v>
                </c:pt>
              </c:numCache>
            </c:numRef>
          </c:val>
        </c:ser>
        <c:marker val="1"/>
        <c:axId val="100380032"/>
        <c:axId val="100398208"/>
      </c:lineChart>
      <c:catAx>
        <c:axId val="100380032"/>
        <c:scaling>
          <c:orientation val="minMax"/>
        </c:scaling>
        <c:axPos val="b"/>
        <c:tickLblPos val="nextTo"/>
        <c:crossAx val="100398208"/>
        <c:crosses val="autoZero"/>
        <c:auto val="1"/>
        <c:lblAlgn val="ctr"/>
        <c:lblOffset val="100"/>
      </c:catAx>
      <c:valAx>
        <c:axId val="100398208"/>
        <c:scaling>
          <c:orientation val="minMax"/>
        </c:scaling>
        <c:axPos val="l"/>
        <c:majorGridlines/>
        <c:numFmt formatCode="0.00%" sourceLinked="1"/>
        <c:tickLblPos val="nextTo"/>
        <c:crossAx val="100380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pcln!$F$17:$F$57</c:f>
              <c:numCache>
                <c:formatCode>General</c:formatCode>
                <c:ptCount val="41"/>
                <c:pt idx="0">
                  <c:v>0.8640641963170077</c:v>
                </c:pt>
                <c:pt idx="1">
                  <c:v>0.85848235318216259</c:v>
                </c:pt>
                <c:pt idx="2">
                  <c:v>0.85979331817530058</c:v>
                </c:pt>
                <c:pt idx="3">
                  <c:v>0.86943608021467034</c:v>
                </c:pt>
                <c:pt idx="4">
                  <c:v>0.87796759458407569</c:v>
                </c:pt>
                <c:pt idx="5">
                  <c:v>0.8758372764702268</c:v>
                </c:pt>
                <c:pt idx="6">
                  <c:v>0.87069071468075943</c:v>
                </c:pt>
                <c:pt idx="7">
                  <c:v>0.90012085458530511</c:v>
                </c:pt>
                <c:pt idx="8">
                  <c:v>0.91820295376800032</c:v>
                </c:pt>
                <c:pt idx="9">
                  <c:v>0.90829390196439885</c:v>
                </c:pt>
                <c:pt idx="10">
                  <c:v>0.91029107519613239</c:v>
                </c:pt>
                <c:pt idx="11">
                  <c:v>0.91079804993957258</c:v>
                </c:pt>
                <c:pt idx="12">
                  <c:v>0.92317540301931622</c:v>
                </c:pt>
                <c:pt idx="13">
                  <c:v>0.92973022798500582</c:v>
                </c:pt>
                <c:pt idx="14">
                  <c:v>0.92177738175710267</c:v>
                </c:pt>
                <c:pt idx="15">
                  <c:v>0.91688686781785766</c:v>
                </c:pt>
                <c:pt idx="16">
                  <c:v>0.90478604641635418</c:v>
                </c:pt>
                <c:pt idx="17">
                  <c:v>0.90036666052151837</c:v>
                </c:pt>
                <c:pt idx="18">
                  <c:v>0.90121673938425606</c:v>
                </c:pt>
                <c:pt idx="19">
                  <c:v>0.89977775046600683</c:v>
                </c:pt>
                <c:pt idx="20">
                  <c:v>0.89633134640201528</c:v>
                </c:pt>
                <c:pt idx="21">
                  <c:v>0.8984463016448514</c:v>
                </c:pt>
                <c:pt idx="22">
                  <c:v>0.90457096622216759</c:v>
                </c:pt>
                <c:pt idx="23">
                  <c:v>0.90458120813617637</c:v>
                </c:pt>
                <c:pt idx="24">
                  <c:v>0.89626477396095772</c:v>
                </c:pt>
                <c:pt idx="25">
                  <c:v>0.88253548823204087</c:v>
                </c:pt>
                <c:pt idx="26">
                  <c:v>0.87410639300272419</c:v>
                </c:pt>
                <c:pt idx="27">
                  <c:v>0.87625207398758664</c:v>
                </c:pt>
                <c:pt idx="28">
                  <c:v>0.87117720559618195</c:v>
                </c:pt>
                <c:pt idx="29">
                  <c:v>0.85369425838300672</c:v>
                </c:pt>
                <c:pt idx="30">
                  <c:v>0.83352792969950207</c:v>
                </c:pt>
                <c:pt idx="31">
                  <c:v>0.82231303385976751</c:v>
                </c:pt>
                <c:pt idx="32">
                  <c:v>0.81312603699379338</c:v>
                </c:pt>
                <c:pt idx="33">
                  <c:v>0.80789241893525043</c:v>
                </c:pt>
                <c:pt idx="34">
                  <c:v>0.8077746369241483</c:v>
                </c:pt>
                <c:pt idx="35">
                  <c:v>0.79512587312316918</c:v>
                </c:pt>
                <c:pt idx="36">
                  <c:v>0.78321452713083017</c:v>
                </c:pt>
                <c:pt idx="37">
                  <c:v>0.78781314652082179</c:v>
                </c:pt>
                <c:pt idx="38">
                  <c:v>0.79816260062680522</c:v>
                </c:pt>
                <c:pt idx="39">
                  <c:v>0.81059628423359764</c:v>
                </c:pt>
                <c:pt idx="40">
                  <c:v>0.81690530326307387</c:v>
                </c:pt>
              </c:numCache>
            </c:numRef>
          </c:val>
        </c:ser>
        <c:marker val="1"/>
        <c:axId val="100420608"/>
        <c:axId val="100430592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pcln!$G$17:$G$57</c:f>
              <c:numCache>
                <c:formatCode>General</c:formatCode>
                <c:ptCount val="41"/>
                <c:pt idx="0">
                  <c:v>6.0139569915612472E-2</c:v>
                </c:pt>
                <c:pt idx="1">
                  <c:v>7.1352813686459571E-2</c:v>
                </c:pt>
                <c:pt idx="2">
                  <c:v>5.7872327343713982E-2</c:v>
                </c:pt>
                <c:pt idx="3">
                  <c:v>6.0846642175323179E-2</c:v>
                </c:pt>
                <c:pt idx="4">
                  <c:v>7.4626865671641798E-2</c:v>
                </c:pt>
                <c:pt idx="5">
                  <c:v>8.3903346296324746E-2</c:v>
                </c:pt>
                <c:pt idx="6">
                  <c:v>9.7752739905006381E-2</c:v>
                </c:pt>
                <c:pt idx="7">
                  <c:v>0.13968519913306793</c:v>
                </c:pt>
                <c:pt idx="8">
                  <c:v>0.15102141199256036</c:v>
                </c:pt>
                <c:pt idx="9">
                  <c:v>9.6784358331924294E-2</c:v>
                </c:pt>
                <c:pt idx="10">
                  <c:v>7.5387736907634839E-2</c:v>
                </c:pt>
                <c:pt idx="11">
                  <c:v>0.10364757059194246</c:v>
                </c:pt>
                <c:pt idx="12">
                  <c:v>0.20941635796301705</c:v>
                </c:pt>
                <c:pt idx="13">
                  <c:v>0.19132453079607115</c:v>
                </c:pt>
                <c:pt idx="14">
                  <c:v>8.9644465622454178E-2</c:v>
                </c:pt>
                <c:pt idx="15">
                  <c:v>8.3465268918025734E-2</c:v>
                </c:pt>
                <c:pt idx="16">
                  <c:v>0.13016278033109427</c:v>
                </c:pt>
                <c:pt idx="17">
                  <c:v>0.12160105753416235</c:v>
                </c:pt>
                <c:pt idx="18">
                  <c:v>5.1393393485712521E-2</c:v>
                </c:pt>
                <c:pt idx="19">
                  <c:v>3.2679035307499577E-2</c:v>
                </c:pt>
                <c:pt idx="20">
                  <c:v>3.1157292835513474E-2</c:v>
                </c:pt>
                <c:pt idx="21">
                  <c:v>4.9771738629202082E-2</c:v>
                </c:pt>
                <c:pt idx="22">
                  <c:v>6.2691178505003303E-2</c:v>
                </c:pt>
                <c:pt idx="23">
                  <c:v>4.7988686843844622E-2</c:v>
                </c:pt>
                <c:pt idx="24">
                  <c:v>4.7773490938715288E-2</c:v>
                </c:pt>
                <c:pt idx="25">
                  <c:v>5.3168759703029658E-2</c:v>
                </c:pt>
                <c:pt idx="26">
                  <c:v>5.0471125320872473E-2</c:v>
                </c:pt>
                <c:pt idx="27">
                  <c:v>6.5972916058225875E-2</c:v>
                </c:pt>
                <c:pt idx="28">
                  <c:v>8.4925526845689159E-2</c:v>
                </c:pt>
                <c:pt idx="29">
                  <c:v>0.106860138032802</c:v>
                </c:pt>
                <c:pt idx="30">
                  <c:v>0.17802849808629356</c:v>
                </c:pt>
                <c:pt idx="31">
                  <c:v>0.17798238467805155</c:v>
                </c:pt>
                <c:pt idx="32">
                  <c:v>0.11382326267734447</c:v>
                </c:pt>
                <c:pt idx="33">
                  <c:v>9.221913091596598E-2</c:v>
                </c:pt>
                <c:pt idx="34">
                  <c:v>7.2905298430606988E-2</c:v>
                </c:pt>
                <c:pt idx="35">
                  <c:v>8.1090428393562564E-2</c:v>
                </c:pt>
                <c:pt idx="36">
                  <c:v>9.7214750142183004E-2</c:v>
                </c:pt>
                <c:pt idx="37">
                  <c:v>9.8605837957483428E-2</c:v>
                </c:pt>
                <c:pt idx="38">
                  <c:v>8.4425964923067448E-2</c:v>
                </c:pt>
                <c:pt idx="39">
                  <c:v>8.9175645971993789E-2</c:v>
                </c:pt>
                <c:pt idx="40">
                  <c:v>0.10427778717124983</c:v>
                </c:pt>
              </c:numCache>
            </c:numRef>
          </c:val>
        </c:ser>
        <c:marker val="1"/>
        <c:axId val="100442112"/>
        <c:axId val="100432128"/>
      </c:lineChart>
      <c:catAx>
        <c:axId val="100420608"/>
        <c:scaling>
          <c:orientation val="minMax"/>
        </c:scaling>
        <c:axPos val="b"/>
        <c:tickLblPos val="nextTo"/>
        <c:crossAx val="100430592"/>
        <c:crosses val="autoZero"/>
        <c:auto val="1"/>
        <c:lblAlgn val="ctr"/>
        <c:lblOffset val="100"/>
      </c:catAx>
      <c:valAx>
        <c:axId val="100430592"/>
        <c:scaling>
          <c:orientation val="minMax"/>
          <c:min val="0.70000000000000062"/>
        </c:scaling>
        <c:axPos val="l"/>
        <c:majorGridlines/>
        <c:numFmt formatCode="General" sourceLinked="1"/>
        <c:tickLblPos val="nextTo"/>
        <c:crossAx val="100420608"/>
        <c:crosses val="autoZero"/>
        <c:crossBetween val="between"/>
      </c:valAx>
      <c:valAx>
        <c:axId val="100432128"/>
        <c:scaling>
          <c:orientation val="minMax"/>
        </c:scaling>
        <c:axPos val="r"/>
        <c:numFmt formatCode="General" sourceLinked="1"/>
        <c:tickLblPos val="nextTo"/>
        <c:crossAx val="100442112"/>
        <c:crosses val="max"/>
        <c:crossBetween val="between"/>
      </c:valAx>
      <c:catAx>
        <c:axId val="100442112"/>
        <c:scaling>
          <c:orientation val="minMax"/>
        </c:scaling>
        <c:delete val="1"/>
        <c:axPos val="b"/>
        <c:tickLblPos val="none"/>
        <c:crossAx val="10043212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xiv!$U$9:$U$57</c:f>
              <c:numCache>
                <c:formatCode>0.00%</c:formatCode>
                <c:ptCount val="49"/>
                <c:pt idx="0">
                  <c:v>1.5321762978881804E-3</c:v>
                </c:pt>
                <c:pt idx="1">
                  <c:v>6.2415596858584818E-3</c:v>
                </c:pt>
                <c:pt idx="2">
                  <c:v>1.0950943073828783E-2</c:v>
                </c:pt>
                <c:pt idx="3">
                  <c:v>1.8700331603973764E-2</c:v>
                </c:pt>
                <c:pt idx="4">
                  <c:v>2.6449720134118743E-2</c:v>
                </c:pt>
                <c:pt idx="5">
                  <c:v>3.4199108664263726E-2</c:v>
                </c:pt>
                <c:pt idx="6">
                  <c:v>4.1948497194408706E-2</c:v>
                </c:pt>
                <c:pt idx="7">
                  <c:v>4.6657880582379005E-2</c:v>
                </c:pt>
                <c:pt idx="8">
                  <c:v>5.1367263970349304E-2</c:v>
                </c:pt>
                <c:pt idx="9">
                  <c:v>5.6076647358319603E-2</c:v>
                </c:pt>
                <c:pt idx="10">
                  <c:v>6.0786030746289903E-2</c:v>
                </c:pt>
                <c:pt idx="11">
                  <c:v>6.8535419276434889E-2</c:v>
                </c:pt>
                <c:pt idx="12">
                  <c:v>7.6284807806579868E-2</c:v>
                </c:pt>
                <c:pt idx="13">
                  <c:v>8.0994191194550175E-2</c:v>
                </c:pt>
                <c:pt idx="14">
                  <c:v>8.8743579724695154E-2</c:v>
                </c:pt>
                <c:pt idx="15">
                  <c:v>9.6492968254840134E-2</c:v>
                </c:pt>
                <c:pt idx="16">
                  <c:v>0.10424235678498511</c:v>
                </c:pt>
                <c:pt idx="17">
                  <c:v>0.10895174017295542</c:v>
                </c:pt>
                <c:pt idx="18">
                  <c:v>0.11366112356092573</c:v>
                </c:pt>
                <c:pt idx="19">
                  <c:v>0.11837050694889603</c:v>
                </c:pt>
                <c:pt idx="20">
                  <c:v>0.12307989033686634</c:v>
                </c:pt>
                <c:pt idx="21">
                  <c:v>0.12778927372483664</c:v>
                </c:pt>
                <c:pt idx="22">
                  <c:v>0.13249865711280695</c:v>
                </c:pt>
                <c:pt idx="23">
                  <c:v>0.13403083341069513</c:v>
                </c:pt>
                <c:pt idx="24">
                  <c:v>0.13556300970858332</c:v>
                </c:pt>
                <c:pt idx="25">
                  <c:v>0.1370951860064715</c:v>
                </c:pt>
                <c:pt idx="26">
                  <c:v>0.14182434963557589</c:v>
                </c:pt>
                <c:pt idx="27">
                  <c:v>0.14335652593346407</c:v>
                </c:pt>
                <c:pt idx="28">
                  <c:v>0.14488870223135225</c:v>
                </c:pt>
                <c:pt idx="29">
                  <c:v>0.14961786586045664</c:v>
                </c:pt>
                <c:pt idx="30">
                  <c:v>0.15115004215834482</c:v>
                </c:pt>
                <c:pt idx="31">
                  <c:v>0.152682218456233</c:v>
                </c:pt>
                <c:pt idx="32">
                  <c:v>0.15741138208533739</c:v>
                </c:pt>
                <c:pt idx="33">
                  <c:v>0.15894355838322557</c:v>
                </c:pt>
                <c:pt idx="34">
                  <c:v>0.16047573468111376</c:v>
                </c:pt>
                <c:pt idx="35">
                  <c:v>0.16822512321125874</c:v>
                </c:pt>
                <c:pt idx="36">
                  <c:v>0.17597451174140372</c:v>
                </c:pt>
                <c:pt idx="37">
                  <c:v>0.18068389512937402</c:v>
                </c:pt>
                <c:pt idx="38">
                  <c:v>0.188433283659519</c:v>
                </c:pt>
                <c:pt idx="39">
                  <c:v>0.19618267218966398</c:v>
                </c:pt>
                <c:pt idx="40">
                  <c:v>0.20393206071980896</c:v>
                </c:pt>
                <c:pt idx="41">
                  <c:v>0.20546423701769714</c:v>
                </c:pt>
                <c:pt idx="42">
                  <c:v>0.21019340064680153</c:v>
                </c:pt>
                <c:pt idx="43">
                  <c:v>0.21492256427590592</c:v>
                </c:pt>
                <c:pt idx="44">
                  <c:v>0.21963194766387623</c:v>
                </c:pt>
                <c:pt idx="45">
                  <c:v>0.22738133619402121</c:v>
                </c:pt>
                <c:pt idx="46">
                  <c:v>0.23513072472416618</c:v>
                </c:pt>
                <c:pt idx="47">
                  <c:v>0.23984010811213649</c:v>
                </c:pt>
                <c:pt idx="48">
                  <c:v>0.24758949664228147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xiv!$W$9:$W$57</c:f>
              <c:numCache>
                <c:formatCode>0.00%</c:formatCode>
                <c:ptCount val="49"/>
                <c:pt idx="0">
                  <c:v>2.8495692511597063E-2</c:v>
                </c:pt>
                <c:pt idx="1">
                  <c:v>4.6536929624999196E-2</c:v>
                </c:pt>
                <c:pt idx="2">
                  <c:v>2.3133605040572242E-2</c:v>
                </c:pt>
                <c:pt idx="3">
                  <c:v>-7.3040791197940269E-2</c:v>
                </c:pt>
                <c:pt idx="4">
                  <c:v>1.2084402988675053E-3</c:v>
                </c:pt>
                <c:pt idx="5">
                  <c:v>-2.3224753625851829E-2</c:v>
                </c:pt>
                <c:pt idx="6">
                  <c:v>-2.9178944200756868E-3</c:v>
                </c:pt>
                <c:pt idx="7">
                  <c:v>5.9277491004904037E-3</c:v>
                </c:pt>
                <c:pt idx="8">
                  <c:v>-1.6581500516737258E-3</c:v>
                </c:pt>
                <c:pt idx="9">
                  <c:v>2.757125650279911E-2</c:v>
                </c:pt>
                <c:pt idx="10">
                  <c:v>2.2096803948054702E-2</c:v>
                </c:pt>
                <c:pt idx="11">
                  <c:v>2.3004244964388621E-2</c:v>
                </c:pt>
                <c:pt idx="12">
                  <c:v>6.4584607395473496E-3</c:v>
                </c:pt>
                <c:pt idx="13">
                  <c:v>9.0809693742543524E-2</c:v>
                </c:pt>
                <c:pt idx="14">
                  <c:v>4.0973298071765848E-2</c:v>
                </c:pt>
                <c:pt idx="15">
                  <c:v>8.1768000058520793E-2</c:v>
                </c:pt>
                <c:pt idx="16">
                  <c:v>1.3048224034087202E-2</c:v>
                </c:pt>
                <c:pt idx="17">
                  <c:v>1.7967600913016059E-2</c:v>
                </c:pt>
                <c:pt idx="18">
                  <c:v>3.8840987345314826E-2</c:v>
                </c:pt>
                <c:pt idx="19">
                  <c:v>-1.2712146182195308E-3</c:v>
                </c:pt>
                <c:pt idx="20">
                  <c:v>-4.1184914726094507E-2</c:v>
                </c:pt>
                <c:pt idx="21">
                  <c:v>-4.8186989414891086E-2</c:v>
                </c:pt>
                <c:pt idx="22">
                  <c:v>-0.10510174604636163</c:v>
                </c:pt>
                <c:pt idx="23">
                  <c:v>-7.2450673921605216E-2</c:v>
                </c:pt>
                <c:pt idx="24">
                  <c:v>-7.2922594638924781E-2</c:v>
                </c:pt>
                <c:pt idx="25">
                  <c:v>-3.538718387405218E-2</c:v>
                </c:pt>
                <c:pt idx="26">
                  <c:v>-2.5830869880878245E-2</c:v>
                </c:pt>
                <c:pt idx="27">
                  <c:v>-3.3493705129920309E-2</c:v>
                </c:pt>
                <c:pt idx="28">
                  <c:v>-3.6446237494217437E-2</c:v>
                </c:pt>
                <c:pt idx="29">
                  <c:v>-3.2801590569388195E-2</c:v>
                </c:pt>
                <c:pt idx="30">
                  <c:v>-2.2361281899392717E-2</c:v>
                </c:pt>
                <c:pt idx="31">
                  <c:v>-3.0896771566957915E-2</c:v>
                </c:pt>
                <c:pt idx="32">
                  <c:v>-3.7919879858756791E-2</c:v>
                </c:pt>
                <c:pt idx="33">
                  <c:v>-5.5031447278332424E-2</c:v>
                </c:pt>
                <c:pt idx="34">
                  <c:v>-4.8067658977496666E-2</c:v>
                </c:pt>
                <c:pt idx="35">
                  <c:v>-5.452224634494713E-2</c:v>
                </c:pt>
                <c:pt idx="36">
                  <c:v>-4.2921318270701191E-2</c:v>
                </c:pt>
                <c:pt idx="37">
                  <c:v>-4.0398382490884691E-2</c:v>
                </c:pt>
                <c:pt idx="38">
                  <c:v>-1.9933907899024481E-2</c:v>
                </c:pt>
                <c:pt idx="39">
                  <c:v>-2.2187175136518879E-2</c:v>
                </c:pt>
                <c:pt idx="40">
                  <c:v>-4.9287446139228974E-2</c:v>
                </c:pt>
                <c:pt idx="41">
                  <c:v>-4.2555784115087862E-2</c:v>
                </c:pt>
                <c:pt idx="42">
                  <c:v>-3.9788894560095829E-2</c:v>
                </c:pt>
                <c:pt idx="43">
                  <c:v>-6.2552748319580811E-2</c:v>
                </c:pt>
                <c:pt idx="44">
                  <c:v>-3.7140983613698497E-2</c:v>
                </c:pt>
                <c:pt idx="45">
                  <c:v>1.1869156415273037E-2</c:v>
                </c:pt>
                <c:pt idx="46">
                  <c:v>2.0844990707563037E-2</c:v>
                </c:pt>
                <c:pt idx="47">
                  <c:v>6.018348371796647E-3</c:v>
                </c:pt>
                <c:pt idx="48">
                  <c:v>5.5688091494994311E-3</c:v>
                </c:pt>
              </c:numCache>
            </c:numRef>
          </c:val>
        </c:ser>
        <c:marker val="1"/>
        <c:axId val="81990016"/>
        <c:axId val="81991552"/>
      </c:lineChart>
      <c:catAx>
        <c:axId val="81990016"/>
        <c:scaling>
          <c:orientation val="minMax"/>
        </c:scaling>
        <c:axPos val="b"/>
        <c:tickLblPos val="nextTo"/>
        <c:crossAx val="81991552"/>
        <c:crosses val="autoZero"/>
        <c:auto val="1"/>
        <c:lblAlgn val="ctr"/>
        <c:lblOffset val="100"/>
      </c:catAx>
      <c:valAx>
        <c:axId val="81991552"/>
        <c:scaling>
          <c:orientation val="minMax"/>
        </c:scaling>
        <c:axPos val="l"/>
        <c:majorGridlines/>
        <c:numFmt formatCode="0.00%" sourceLinked="1"/>
        <c:tickLblPos val="nextTo"/>
        <c:crossAx val="81990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AAPL!$O$8:$O$57</c:f>
              <c:numCache>
                <c:formatCode>General</c:formatCode>
                <c:ptCount val="50"/>
                <c:pt idx="0">
                  <c:v>0.13432835820895522</c:v>
                </c:pt>
                <c:pt idx="1">
                  <c:v>0.14925373134328357</c:v>
                </c:pt>
                <c:pt idx="2">
                  <c:v>0.16417910447761194</c:v>
                </c:pt>
                <c:pt idx="3">
                  <c:v>0.17910447761194029</c:v>
                </c:pt>
                <c:pt idx="4">
                  <c:v>0.19402985074626866</c:v>
                </c:pt>
                <c:pt idx="5">
                  <c:v>0.17910447761194029</c:v>
                </c:pt>
                <c:pt idx="6">
                  <c:v>0.19402985074626866</c:v>
                </c:pt>
                <c:pt idx="7">
                  <c:v>0.20895522388059701</c:v>
                </c:pt>
                <c:pt idx="8">
                  <c:v>0.22388059701492538</c:v>
                </c:pt>
                <c:pt idx="9">
                  <c:v>0.23880597014925373</c:v>
                </c:pt>
                <c:pt idx="10">
                  <c:v>0.2537313432835821</c:v>
                </c:pt>
                <c:pt idx="11">
                  <c:v>0.26865671641791045</c:v>
                </c:pt>
                <c:pt idx="12">
                  <c:v>0.28358208955223879</c:v>
                </c:pt>
                <c:pt idx="13">
                  <c:v>0.26865671641791045</c:v>
                </c:pt>
                <c:pt idx="14">
                  <c:v>0.2537313432835821</c:v>
                </c:pt>
                <c:pt idx="15">
                  <c:v>0.23880597014925373</c:v>
                </c:pt>
                <c:pt idx="16">
                  <c:v>0.22388059701492538</c:v>
                </c:pt>
                <c:pt idx="17">
                  <c:v>0.20895522388059701</c:v>
                </c:pt>
                <c:pt idx="18">
                  <c:v>0.22388059701492538</c:v>
                </c:pt>
                <c:pt idx="19">
                  <c:v>0.20895522388059701</c:v>
                </c:pt>
                <c:pt idx="20">
                  <c:v>0.19402985074626866</c:v>
                </c:pt>
                <c:pt idx="21">
                  <c:v>0.20895522388059701</c:v>
                </c:pt>
                <c:pt idx="22">
                  <c:v>0.19402985074626866</c:v>
                </c:pt>
                <c:pt idx="23">
                  <c:v>0.17910447761194029</c:v>
                </c:pt>
                <c:pt idx="24">
                  <c:v>0.16417910447761194</c:v>
                </c:pt>
                <c:pt idx="25">
                  <c:v>0.14925373134328357</c:v>
                </c:pt>
                <c:pt idx="26">
                  <c:v>0.13432835820895522</c:v>
                </c:pt>
                <c:pt idx="27">
                  <c:v>0.14925373134328357</c:v>
                </c:pt>
                <c:pt idx="28">
                  <c:v>0.16417910447761194</c:v>
                </c:pt>
                <c:pt idx="29">
                  <c:v>0.17910447761194029</c:v>
                </c:pt>
                <c:pt idx="30">
                  <c:v>0.19402985074626866</c:v>
                </c:pt>
                <c:pt idx="31">
                  <c:v>0.20895522388059701</c:v>
                </c:pt>
                <c:pt idx="32">
                  <c:v>0.22388059701492538</c:v>
                </c:pt>
                <c:pt idx="33">
                  <c:v>0.20895522388059701</c:v>
                </c:pt>
                <c:pt idx="34">
                  <c:v>0.19402985074626866</c:v>
                </c:pt>
                <c:pt idx="35">
                  <c:v>0.17910447761194029</c:v>
                </c:pt>
                <c:pt idx="36">
                  <c:v>0.16417910447761194</c:v>
                </c:pt>
                <c:pt idx="37">
                  <c:v>0.17910447761194029</c:v>
                </c:pt>
                <c:pt idx="38">
                  <c:v>0.19402985074626866</c:v>
                </c:pt>
                <c:pt idx="39">
                  <c:v>0.20895522388059701</c:v>
                </c:pt>
                <c:pt idx="40">
                  <c:v>0.22388059701492538</c:v>
                </c:pt>
                <c:pt idx="41">
                  <c:v>0.23880597014925373</c:v>
                </c:pt>
                <c:pt idx="42">
                  <c:v>0.2537313432835821</c:v>
                </c:pt>
                <c:pt idx="43">
                  <c:v>0.26865671641791045</c:v>
                </c:pt>
                <c:pt idx="44">
                  <c:v>0.28358208955223879</c:v>
                </c:pt>
                <c:pt idx="45">
                  <c:v>0.29850746268656714</c:v>
                </c:pt>
                <c:pt idx="46">
                  <c:v>0.28358208955223879</c:v>
                </c:pt>
                <c:pt idx="47">
                  <c:v>0.26865671641791045</c:v>
                </c:pt>
                <c:pt idx="48">
                  <c:v>0.2537313432835821</c:v>
                </c:pt>
                <c:pt idx="49">
                  <c:v>0.23880597014925373</c:v>
                </c:pt>
              </c:numCache>
            </c:numRef>
          </c:xVal>
          <c:yVal>
            <c:numRef>
              <c:f>AAPL!$N$8:$N$57</c:f>
              <c:numCache>
                <c:formatCode>General</c:formatCode>
                <c:ptCount val="50"/>
                <c:pt idx="0">
                  <c:v>0.88800000000000001</c:v>
                </c:pt>
                <c:pt idx="1">
                  <c:v>0.89600000000000002</c:v>
                </c:pt>
                <c:pt idx="2">
                  <c:v>0.90400000000000003</c:v>
                </c:pt>
                <c:pt idx="3">
                  <c:v>0.89600000000000002</c:v>
                </c:pt>
                <c:pt idx="4">
                  <c:v>0.88800000000000001</c:v>
                </c:pt>
                <c:pt idx="5">
                  <c:v>0.88</c:v>
                </c:pt>
                <c:pt idx="6">
                  <c:v>0.872</c:v>
                </c:pt>
                <c:pt idx="7">
                  <c:v>0.88</c:v>
                </c:pt>
                <c:pt idx="8">
                  <c:v>0.88800000000000001</c:v>
                </c:pt>
                <c:pt idx="9">
                  <c:v>0.89600000000000002</c:v>
                </c:pt>
                <c:pt idx="10">
                  <c:v>0.90400000000000003</c:v>
                </c:pt>
                <c:pt idx="11">
                  <c:v>0.91200000000000003</c:v>
                </c:pt>
                <c:pt idx="12">
                  <c:v>0.92</c:v>
                </c:pt>
                <c:pt idx="13">
                  <c:v>0.92800000000000005</c:v>
                </c:pt>
                <c:pt idx="14">
                  <c:v>0.92</c:v>
                </c:pt>
                <c:pt idx="15">
                  <c:v>0.91200000000000003</c:v>
                </c:pt>
                <c:pt idx="16">
                  <c:v>0.90400000000000003</c:v>
                </c:pt>
                <c:pt idx="17">
                  <c:v>0.89600000000000002</c:v>
                </c:pt>
                <c:pt idx="18">
                  <c:v>0.88800000000000001</c:v>
                </c:pt>
                <c:pt idx="19">
                  <c:v>0.88</c:v>
                </c:pt>
                <c:pt idx="20">
                  <c:v>0.872</c:v>
                </c:pt>
                <c:pt idx="21">
                  <c:v>0.88</c:v>
                </c:pt>
                <c:pt idx="22">
                  <c:v>0.88800000000000001</c:v>
                </c:pt>
                <c:pt idx="23">
                  <c:v>0.89600000000000002</c:v>
                </c:pt>
                <c:pt idx="24">
                  <c:v>0.90400000000000003</c:v>
                </c:pt>
                <c:pt idx="25">
                  <c:v>0.91200000000000003</c:v>
                </c:pt>
                <c:pt idx="26">
                  <c:v>0.92</c:v>
                </c:pt>
                <c:pt idx="27">
                  <c:v>0.92800000000000005</c:v>
                </c:pt>
                <c:pt idx="28">
                  <c:v>0.93600000000000005</c:v>
                </c:pt>
                <c:pt idx="29">
                  <c:v>0.94399999999999995</c:v>
                </c:pt>
                <c:pt idx="30">
                  <c:v>0.95199999999999996</c:v>
                </c:pt>
                <c:pt idx="31">
                  <c:v>0.96</c:v>
                </c:pt>
                <c:pt idx="32">
                  <c:v>0.96799999999999997</c:v>
                </c:pt>
                <c:pt idx="33">
                  <c:v>0.97599999999999998</c:v>
                </c:pt>
                <c:pt idx="34">
                  <c:v>0.98399999999999999</c:v>
                </c:pt>
                <c:pt idx="35">
                  <c:v>0.99199999999999999</c:v>
                </c:pt>
                <c:pt idx="36">
                  <c:v>1</c:v>
                </c:pt>
                <c:pt idx="37">
                  <c:v>0.99199999999999999</c:v>
                </c:pt>
                <c:pt idx="38">
                  <c:v>0.98399999999999999</c:v>
                </c:pt>
                <c:pt idx="39">
                  <c:v>0.97599999999999998</c:v>
                </c:pt>
                <c:pt idx="40">
                  <c:v>0.96799999999999997</c:v>
                </c:pt>
                <c:pt idx="41">
                  <c:v>0.96</c:v>
                </c:pt>
                <c:pt idx="42">
                  <c:v>0.96799999999999997</c:v>
                </c:pt>
                <c:pt idx="43">
                  <c:v>0.97599999999999998</c:v>
                </c:pt>
                <c:pt idx="44">
                  <c:v>0.98399999999999999</c:v>
                </c:pt>
                <c:pt idx="45">
                  <c:v>0.99199999999999999</c:v>
                </c:pt>
                <c:pt idx="46">
                  <c:v>0.98399999999999999</c:v>
                </c:pt>
                <c:pt idx="47">
                  <c:v>0.97599999999999998</c:v>
                </c:pt>
                <c:pt idx="48">
                  <c:v>0.98399999999999999</c:v>
                </c:pt>
                <c:pt idx="49">
                  <c:v>0.97599999999999998</c:v>
                </c:pt>
              </c:numCache>
            </c:numRef>
          </c:yVal>
        </c:ser>
        <c:axId val="100593024"/>
        <c:axId val="100471936"/>
      </c:scatterChart>
      <c:valAx>
        <c:axId val="100593024"/>
        <c:scaling>
          <c:orientation val="minMax"/>
        </c:scaling>
        <c:axPos val="b"/>
        <c:numFmt formatCode="General" sourceLinked="1"/>
        <c:tickLblPos val="nextTo"/>
        <c:crossAx val="100471936"/>
        <c:crosses val="autoZero"/>
        <c:crossBetween val="midCat"/>
      </c:valAx>
      <c:valAx>
        <c:axId val="100471936"/>
        <c:scaling>
          <c:orientation val="minMax"/>
        </c:scaling>
        <c:axPos val="l"/>
        <c:majorGridlines/>
        <c:numFmt formatCode="General" sourceLinked="1"/>
        <c:tickLblPos val="nextTo"/>
        <c:crossAx val="100593024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AAPL!$B$8:$B$57</c:f>
              <c:numCache>
                <c:formatCode>General</c:formatCode>
                <c:ptCount val="50"/>
                <c:pt idx="0">
                  <c:v>94.75</c:v>
                </c:pt>
                <c:pt idx="1">
                  <c:v>95.97</c:v>
                </c:pt>
                <c:pt idx="2">
                  <c:v>94.85</c:v>
                </c:pt>
                <c:pt idx="3">
                  <c:v>94.31</c:v>
                </c:pt>
                <c:pt idx="4">
                  <c:v>92.63</c:v>
                </c:pt>
                <c:pt idx="5">
                  <c:v>93.96</c:v>
                </c:pt>
                <c:pt idx="6">
                  <c:v>93.48</c:v>
                </c:pt>
                <c:pt idx="7">
                  <c:v>94.25</c:v>
                </c:pt>
                <c:pt idx="8">
                  <c:v>96.71</c:v>
                </c:pt>
                <c:pt idx="9">
                  <c:v>96.55</c:v>
                </c:pt>
                <c:pt idx="10">
                  <c:v>97.19</c:v>
                </c:pt>
                <c:pt idx="11">
                  <c:v>98.53</c:v>
                </c:pt>
                <c:pt idx="12">
                  <c:v>97.89</c:v>
                </c:pt>
                <c:pt idx="13">
                  <c:v>97.66</c:v>
                </c:pt>
                <c:pt idx="14">
                  <c:v>95.13</c:v>
                </c:pt>
                <c:pt idx="15">
                  <c:v>95.65</c:v>
                </c:pt>
                <c:pt idx="16">
                  <c:v>95.12</c:v>
                </c:pt>
                <c:pt idx="17">
                  <c:v>94.65</c:v>
                </c:pt>
                <c:pt idx="18">
                  <c:v>94.49</c:v>
                </c:pt>
                <c:pt idx="19">
                  <c:v>94.48</c:v>
                </c:pt>
                <c:pt idx="20">
                  <c:v>94.74</c:v>
                </c:pt>
                <c:pt idx="21">
                  <c:v>95.99</c:v>
                </c:pt>
                <c:pt idx="22">
                  <c:v>95.97</c:v>
                </c:pt>
                <c:pt idx="23">
                  <c:v>97.24</c:v>
                </c:pt>
                <c:pt idx="24">
                  <c:v>97.5</c:v>
                </c:pt>
                <c:pt idx="25">
                  <c:v>97.98</c:v>
                </c:pt>
                <c:pt idx="26">
                  <c:v>99.16</c:v>
                </c:pt>
                <c:pt idx="27">
                  <c:v>100.53</c:v>
                </c:pt>
                <c:pt idx="28">
                  <c:v>100.57</c:v>
                </c:pt>
                <c:pt idx="29">
                  <c:v>100.58</c:v>
                </c:pt>
                <c:pt idx="30">
                  <c:v>101.32</c:v>
                </c:pt>
                <c:pt idx="31">
                  <c:v>101.54</c:v>
                </c:pt>
                <c:pt idx="32">
                  <c:v>100.89</c:v>
                </c:pt>
                <c:pt idx="33">
                  <c:v>102.13</c:v>
                </c:pt>
                <c:pt idx="34">
                  <c:v>102.25</c:v>
                </c:pt>
                <c:pt idx="35">
                  <c:v>102.5</c:v>
                </c:pt>
                <c:pt idx="36">
                  <c:v>103.3</c:v>
                </c:pt>
                <c:pt idx="37">
                  <c:v>98.94</c:v>
                </c:pt>
                <c:pt idx="38">
                  <c:v>98.12</c:v>
                </c:pt>
                <c:pt idx="39">
                  <c:v>98.97</c:v>
                </c:pt>
                <c:pt idx="40">
                  <c:v>98.36</c:v>
                </c:pt>
                <c:pt idx="41">
                  <c:v>97.99</c:v>
                </c:pt>
                <c:pt idx="42">
                  <c:v>101</c:v>
                </c:pt>
                <c:pt idx="43">
                  <c:v>101.43</c:v>
                </c:pt>
                <c:pt idx="44">
                  <c:v>101.66</c:v>
                </c:pt>
                <c:pt idx="45">
                  <c:v>101.63</c:v>
                </c:pt>
                <c:pt idx="46">
                  <c:v>100.86</c:v>
                </c:pt>
                <c:pt idx="47">
                  <c:v>101.58</c:v>
                </c:pt>
                <c:pt idx="48">
                  <c:v>101.79</c:v>
                </c:pt>
                <c:pt idx="49">
                  <c:v>100.96</c:v>
                </c:pt>
              </c:numCache>
            </c:numRef>
          </c:val>
        </c:ser>
        <c:marker val="1"/>
        <c:axId val="100501376"/>
        <c:axId val="100502912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AAPL!$K$8:$K$57</c:f>
              <c:numCache>
                <c:formatCode>General</c:formatCode>
                <c:ptCount val="50"/>
                <c:pt idx="0">
                  <c:v>103.09000000000005</c:v>
                </c:pt>
                <c:pt idx="1">
                  <c:v>101.87000000000005</c:v>
                </c:pt>
                <c:pt idx="2">
                  <c:v>100.75000000000004</c:v>
                </c:pt>
                <c:pt idx="3">
                  <c:v>100.21000000000005</c:v>
                </c:pt>
                <c:pt idx="4">
                  <c:v>98.530000000000044</c:v>
                </c:pt>
                <c:pt idx="5">
                  <c:v>99.860000000000042</c:v>
                </c:pt>
                <c:pt idx="6">
                  <c:v>100.34000000000003</c:v>
                </c:pt>
                <c:pt idx="7">
                  <c:v>101.11000000000003</c:v>
                </c:pt>
                <c:pt idx="8">
                  <c:v>103.57000000000002</c:v>
                </c:pt>
                <c:pt idx="9">
                  <c:v>103.41000000000003</c:v>
                </c:pt>
                <c:pt idx="10">
                  <c:v>104.05000000000003</c:v>
                </c:pt>
                <c:pt idx="11">
                  <c:v>105.39000000000003</c:v>
                </c:pt>
                <c:pt idx="12">
                  <c:v>104.75000000000003</c:v>
                </c:pt>
                <c:pt idx="13">
                  <c:v>104.52000000000002</c:v>
                </c:pt>
                <c:pt idx="14">
                  <c:v>101.99000000000002</c:v>
                </c:pt>
                <c:pt idx="15">
                  <c:v>101.47000000000001</c:v>
                </c:pt>
                <c:pt idx="16">
                  <c:v>102.00000000000001</c:v>
                </c:pt>
                <c:pt idx="17">
                  <c:v>102.47000000000001</c:v>
                </c:pt>
                <c:pt idx="18">
                  <c:v>102.63000000000002</c:v>
                </c:pt>
                <c:pt idx="19">
                  <c:v>102.62000000000003</c:v>
                </c:pt>
                <c:pt idx="20">
                  <c:v>102.36000000000004</c:v>
                </c:pt>
                <c:pt idx="21">
                  <c:v>101.11000000000004</c:v>
                </c:pt>
                <c:pt idx="22">
                  <c:v>101.09000000000005</c:v>
                </c:pt>
                <c:pt idx="23">
                  <c:v>102.36000000000004</c:v>
                </c:pt>
                <c:pt idx="24">
                  <c:v>102.62000000000005</c:v>
                </c:pt>
                <c:pt idx="25">
                  <c:v>103.10000000000005</c:v>
                </c:pt>
                <c:pt idx="26">
                  <c:v>104.28000000000004</c:v>
                </c:pt>
                <c:pt idx="27">
                  <c:v>105.65000000000005</c:v>
                </c:pt>
                <c:pt idx="28">
                  <c:v>105.69000000000004</c:v>
                </c:pt>
                <c:pt idx="29">
                  <c:v>105.70000000000005</c:v>
                </c:pt>
                <c:pt idx="30">
                  <c:v>106.44000000000004</c:v>
                </c:pt>
                <c:pt idx="31">
                  <c:v>106.66000000000005</c:v>
                </c:pt>
                <c:pt idx="32">
                  <c:v>106.01000000000005</c:v>
                </c:pt>
                <c:pt idx="33">
                  <c:v>107.25000000000004</c:v>
                </c:pt>
                <c:pt idx="34">
                  <c:v>107.37000000000005</c:v>
                </c:pt>
                <c:pt idx="35">
                  <c:v>107.62000000000005</c:v>
                </c:pt>
                <c:pt idx="36">
                  <c:v>108.42000000000004</c:v>
                </c:pt>
                <c:pt idx="37">
                  <c:v>104.06000000000004</c:v>
                </c:pt>
                <c:pt idx="38">
                  <c:v>103.24000000000005</c:v>
                </c:pt>
                <c:pt idx="39">
                  <c:v>104.09000000000005</c:v>
                </c:pt>
                <c:pt idx="40">
                  <c:v>103.48000000000005</c:v>
                </c:pt>
                <c:pt idx="41">
                  <c:v>103.11000000000004</c:v>
                </c:pt>
                <c:pt idx="42">
                  <c:v>106.12000000000005</c:v>
                </c:pt>
                <c:pt idx="43">
                  <c:v>106.55000000000005</c:v>
                </c:pt>
                <c:pt idx="44">
                  <c:v>106.78000000000004</c:v>
                </c:pt>
                <c:pt idx="45">
                  <c:v>106.75000000000004</c:v>
                </c:pt>
                <c:pt idx="46">
                  <c:v>105.98000000000005</c:v>
                </c:pt>
                <c:pt idx="47">
                  <c:v>105.26000000000005</c:v>
                </c:pt>
                <c:pt idx="48">
                  <c:v>105.05000000000004</c:v>
                </c:pt>
                <c:pt idx="49">
                  <c:v>104.22000000000003</c:v>
                </c:pt>
              </c:numCache>
            </c:numRef>
          </c:val>
        </c:ser>
        <c:marker val="1"/>
        <c:axId val="100506240"/>
        <c:axId val="100504704"/>
      </c:lineChart>
      <c:catAx>
        <c:axId val="100501376"/>
        <c:scaling>
          <c:orientation val="minMax"/>
        </c:scaling>
        <c:axPos val="b"/>
        <c:tickLblPos val="nextTo"/>
        <c:crossAx val="100502912"/>
        <c:crosses val="autoZero"/>
        <c:auto val="1"/>
        <c:lblAlgn val="ctr"/>
        <c:lblOffset val="100"/>
      </c:catAx>
      <c:valAx>
        <c:axId val="100502912"/>
        <c:scaling>
          <c:orientation val="minMax"/>
        </c:scaling>
        <c:axPos val="l"/>
        <c:majorGridlines/>
        <c:numFmt formatCode="General" sourceLinked="1"/>
        <c:tickLblPos val="nextTo"/>
        <c:crossAx val="100501376"/>
        <c:crosses val="autoZero"/>
        <c:crossBetween val="between"/>
      </c:valAx>
      <c:valAx>
        <c:axId val="100504704"/>
        <c:scaling>
          <c:orientation val="minMax"/>
        </c:scaling>
        <c:axPos val="r"/>
        <c:numFmt formatCode="General" sourceLinked="1"/>
        <c:tickLblPos val="nextTo"/>
        <c:crossAx val="100506240"/>
        <c:crosses val="max"/>
        <c:crossBetween val="between"/>
      </c:valAx>
      <c:catAx>
        <c:axId val="100506240"/>
        <c:scaling>
          <c:orientation val="minMax"/>
        </c:scaling>
        <c:delete val="1"/>
        <c:axPos val="b"/>
        <c:tickLblPos val="none"/>
        <c:crossAx val="10050470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AAPL!$T$9:$T$57</c:f>
              <c:numCache>
                <c:formatCode>0.00%</c:formatCode>
                <c:ptCount val="49"/>
                <c:pt idx="0">
                  <c:v>1.73420576886877E-3</c:v>
                </c:pt>
                <c:pt idx="1">
                  <c:v>2.9672773914049904E-3</c:v>
                </c:pt>
                <c:pt idx="2">
                  <c:v>2.9672773914049904E-3</c:v>
                </c:pt>
                <c:pt idx="3">
                  <c:v>1.8374390376377579E-3</c:v>
                </c:pt>
                <c:pt idx="4">
                  <c:v>1.8374390376377579E-3</c:v>
                </c:pt>
                <c:pt idx="5">
                  <c:v>1.73420576886877E-3</c:v>
                </c:pt>
                <c:pt idx="6">
                  <c:v>1.8374390376377579E-3</c:v>
                </c:pt>
                <c:pt idx="7">
                  <c:v>2.9672773914049904E-3</c:v>
                </c:pt>
                <c:pt idx="8">
                  <c:v>2.9672773914049904E-3</c:v>
                </c:pt>
                <c:pt idx="9">
                  <c:v>2.9672773914049904E-3</c:v>
                </c:pt>
                <c:pt idx="10">
                  <c:v>2.9672773914049904E-3</c:v>
                </c:pt>
                <c:pt idx="11">
                  <c:v>2.9672773914049904E-3</c:v>
                </c:pt>
                <c:pt idx="12">
                  <c:v>2.9672773914049904E-3</c:v>
                </c:pt>
                <c:pt idx="13">
                  <c:v>8.5149165682334963E-4</c:v>
                </c:pt>
                <c:pt idx="14">
                  <c:v>1.73420576886877E-3</c:v>
                </c:pt>
                <c:pt idx="15">
                  <c:v>1.73420576886877E-3</c:v>
                </c:pt>
                <c:pt idx="16">
                  <c:v>1.73420576886877E-3</c:v>
                </c:pt>
                <c:pt idx="17">
                  <c:v>1.73420576886877E-3</c:v>
                </c:pt>
                <c:pt idx="18">
                  <c:v>1.8374390376377579E-3</c:v>
                </c:pt>
                <c:pt idx="19">
                  <c:v>1.73420576886877E-3</c:v>
                </c:pt>
                <c:pt idx="20">
                  <c:v>1.73420576886877E-3</c:v>
                </c:pt>
                <c:pt idx="21">
                  <c:v>2.9672773914049904E-3</c:v>
                </c:pt>
                <c:pt idx="22">
                  <c:v>8.5149165682334963E-4</c:v>
                </c:pt>
                <c:pt idx="23">
                  <c:v>8.5149165682334963E-4</c:v>
                </c:pt>
                <c:pt idx="24">
                  <c:v>8.5149165682334963E-4</c:v>
                </c:pt>
                <c:pt idx="25">
                  <c:v>8.5149165682334963E-4</c:v>
                </c:pt>
                <c:pt idx="26">
                  <c:v>8.5149165682334963E-4</c:v>
                </c:pt>
                <c:pt idx="27">
                  <c:v>2.9672773914049904E-3</c:v>
                </c:pt>
                <c:pt idx="28">
                  <c:v>2.9672773914049904E-3</c:v>
                </c:pt>
                <c:pt idx="29">
                  <c:v>2.9672773914049904E-3</c:v>
                </c:pt>
                <c:pt idx="30">
                  <c:v>2.9672773914049904E-3</c:v>
                </c:pt>
                <c:pt idx="31">
                  <c:v>2.9672773914049904E-3</c:v>
                </c:pt>
                <c:pt idx="32">
                  <c:v>2.9672773914049904E-3</c:v>
                </c:pt>
                <c:pt idx="33">
                  <c:v>8.5149165682334963E-4</c:v>
                </c:pt>
                <c:pt idx="34">
                  <c:v>8.5149165682334963E-4</c:v>
                </c:pt>
                <c:pt idx="35">
                  <c:v>8.5149165682334963E-4</c:v>
                </c:pt>
                <c:pt idx="36">
                  <c:v>8.5149165682334963E-4</c:v>
                </c:pt>
                <c:pt idx="37">
                  <c:v>1.8374390376377579E-3</c:v>
                </c:pt>
                <c:pt idx="38">
                  <c:v>1.8374390376377579E-3</c:v>
                </c:pt>
                <c:pt idx="39">
                  <c:v>1.8374390376377579E-3</c:v>
                </c:pt>
                <c:pt idx="40">
                  <c:v>1.8374390376377579E-3</c:v>
                </c:pt>
                <c:pt idx="41">
                  <c:v>1.8374390376377579E-3</c:v>
                </c:pt>
                <c:pt idx="42">
                  <c:v>2.9672773914049904E-3</c:v>
                </c:pt>
                <c:pt idx="43">
                  <c:v>2.9672773914049904E-3</c:v>
                </c:pt>
                <c:pt idx="44">
                  <c:v>2.9672773914049904E-3</c:v>
                </c:pt>
                <c:pt idx="45">
                  <c:v>2.9672773914049904E-3</c:v>
                </c:pt>
                <c:pt idx="46">
                  <c:v>1.73420576886877E-3</c:v>
                </c:pt>
                <c:pt idx="47">
                  <c:v>1.73420576886877E-3</c:v>
                </c:pt>
                <c:pt idx="48">
                  <c:v>8.5149165682334963E-4</c:v>
                </c:pt>
              </c:numCache>
            </c:numRef>
          </c:xVal>
          <c:yVal>
            <c:numRef>
              <c:f>AAPL!$V$9:$V$57</c:f>
              <c:numCache>
                <c:formatCode>0.00%</c:formatCode>
                <c:ptCount val="49"/>
                <c:pt idx="0">
                  <c:v>-1.2875989445910278E-2</c:v>
                </c:pt>
                <c:pt idx="1">
                  <c:v>-1.1670313639679113E-2</c:v>
                </c:pt>
                <c:pt idx="2">
                  <c:v>-5.6931997891406646E-3</c:v>
                </c:pt>
                <c:pt idx="3">
                  <c:v>-1.7813593468349133E-2</c:v>
                </c:pt>
                <c:pt idx="4">
                  <c:v>1.4358199287487838E-2</c:v>
                </c:pt>
                <c:pt idx="5">
                  <c:v>5.1085568326946548E-3</c:v>
                </c:pt>
                <c:pt idx="6">
                  <c:v>8.237056054771031E-3</c:v>
                </c:pt>
                <c:pt idx="7">
                  <c:v>2.6100795755968104E-2</c:v>
                </c:pt>
                <c:pt idx="8">
                  <c:v>-1.6544307724123317E-3</c:v>
                </c:pt>
                <c:pt idx="9">
                  <c:v>6.6286897980321136E-3</c:v>
                </c:pt>
                <c:pt idx="10">
                  <c:v>1.3787426689988717E-2</c:v>
                </c:pt>
                <c:pt idx="11">
                  <c:v>-6.4954836090530856E-3</c:v>
                </c:pt>
                <c:pt idx="12">
                  <c:v>-2.3495760547553781E-3</c:v>
                </c:pt>
                <c:pt idx="13">
                  <c:v>-2.5906205201720267E-2</c:v>
                </c:pt>
                <c:pt idx="14">
                  <c:v>-5.466204141700938E-3</c:v>
                </c:pt>
                <c:pt idx="15">
                  <c:v>5.5410350235232733E-3</c:v>
                </c:pt>
                <c:pt idx="16">
                  <c:v>4.9411269974768595E-3</c:v>
                </c:pt>
                <c:pt idx="17">
                  <c:v>1.6904384574750215E-3</c:v>
                </c:pt>
                <c:pt idx="18">
                  <c:v>-1.0583130489989317E-4</c:v>
                </c:pt>
                <c:pt idx="19">
                  <c:v>-2.7519051651142133E-3</c:v>
                </c:pt>
                <c:pt idx="20">
                  <c:v>-1.3194004644289636E-2</c:v>
                </c:pt>
                <c:pt idx="21">
                  <c:v>-2.0835503698297763E-4</c:v>
                </c:pt>
                <c:pt idx="22">
                  <c:v>1.3233302073564615E-2</c:v>
                </c:pt>
                <c:pt idx="23">
                  <c:v>2.673796791443903E-3</c:v>
                </c:pt>
                <c:pt idx="24">
                  <c:v>4.923076923076964E-3</c:v>
                </c:pt>
                <c:pt idx="25">
                  <c:v>1.2043274137579022E-2</c:v>
                </c:pt>
                <c:pt idx="26">
                  <c:v>1.3816054860831026E-2</c:v>
                </c:pt>
                <c:pt idx="27">
                  <c:v>3.9789117676307612E-4</c:v>
                </c:pt>
                <c:pt idx="28">
                  <c:v>9.9433230585712601E-5</c:v>
                </c:pt>
                <c:pt idx="29">
                  <c:v>7.357327500497066E-3</c:v>
                </c:pt>
                <c:pt idx="30">
                  <c:v>2.171338333991444E-3</c:v>
                </c:pt>
                <c:pt idx="31">
                  <c:v>-6.4014181603309593E-3</c:v>
                </c:pt>
                <c:pt idx="32">
                  <c:v>1.2290613539498414E-2</c:v>
                </c:pt>
                <c:pt idx="33">
                  <c:v>1.174973073533776E-3</c:v>
                </c:pt>
                <c:pt idx="34">
                  <c:v>2.4449877750611247E-3</c:v>
                </c:pt>
                <c:pt idx="35">
                  <c:v>7.80487804878046E-3</c:v>
                </c:pt>
                <c:pt idx="36">
                  <c:v>-4.2207163601161661E-2</c:v>
                </c:pt>
                <c:pt idx="37">
                  <c:v>-8.2878512229633428E-3</c:v>
                </c:pt>
                <c:pt idx="38">
                  <c:v>8.6628618018751973E-3</c:v>
                </c:pt>
                <c:pt idx="39">
                  <c:v>-6.1634838840052483E-3</c:v>
                </c:pt>
                <c:pt idx="40">
                  <c:v>-3.7616917446116772E-3</c:v>
                </c:pt>
                <c:pt idx="41">
                  <c:v>3.0717420144912799E-2</c:v>
                </c:pt>
                <c:pt idx="42">
                  <c:v>4.2574257425743254E-3</c:v>
                </c:pt>
                <c:pt idx="43">
                  <c:v>2.2675736961450237E-3</c:v>
                </c:pt>
                <c:pt idx="44">
                  <c:v>-2.9510131811923211E-4</c:v>
                </c:pt>
                <c:pt idx="45">
                  <c:v>-7.5765030010823192E-3</c:v>
                </c:pt>
                <c:pt idx="46">
                  <c:v>-7.1386079714455567E-3</c:v>
                </c:pt>
                <c:pt idx="47">
                  <c:v>-2.0673360897815315E-3</c:v>
                </c:pt>
                <c:pt idx="48">
                  <c:v>-8.1540426368013792E-3</c:v>
                </c:pt>
              </c:numCache>
            </c:numRef>
          </c:yVal>
        </c:ser>
        <c:axId val="100599296"/>
        <c:axId val="100600832"/>
      </c:scatterChart>
      <c:valAx>
        <c:axId val="100599296"/>
        <c:scaling>
          <c:orientation val="minMax"/>
        </c:scaling>
        <c:axPos val="b"/>
        <c:numFmt formatCode="0.00%" sourceLinked="1"/>
        <c:tickLblPos val="nextTo"/>
        <c:crossAx val="100600832"/>
        <c:crosses val="autoZero"/>
        <c:crossBetween val="midCat"/>
      </c:valAx>
      <c:valAx>
        <c:axId val="100600832"/>
        <c:scaling>
          <c:orientation val="minMax"/>
        </c:scaling>
        <c:axPos val="l"/>
        <c:majorGridlines/>
        <c:numFmt formatCode="0.00%" sourceLinked="1"/>
        <c:tickLblPos val="nextTo"/>
        <c:crossAx val="1005992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AAPL!$U$9:$U$57</c:f>
              <c:numCache>
                <c:formatCode>0.00%</c:formatCode>
                <c:ptCount val="49"/>
                <c:pt idx="0">
                  <c:v>1.73420576886877E-3</c:v>
                </c:pt>
                <c:pt idx="1">
                  <c:v>4.7014831602737606E-3</c:v>
                </c:pt>
                <c:pt idx="2">
                  <c:v>7.6687605516787515E-3</c:v>
                </c:pt>
                <c:pt idx="3">
                  <c:v>9.5061995893165087E-3</c:v>
                </c:pt>
                <c:pt idx="4">
                  <c:v>1.1343638626954266E-2</c:v>
                </c:pt>
                <c:pt idx="5">
                  <c:v>1.3077844395823036E-2</c:v>
                </c:pt>
                <c:pt idx="6">
                  <c:v>1.4915283433460793E-2</c:v>
                </c:pt>
                <c:pt idx="7">
                  <c:v>1.7882560824865782E-2</c:v>
                </c:pt>
                <c:pt idx="8">
                  <c:v>2.0849838216270771E-2</c:v>
                </c:pt>
                <c:pt idx="9">
                  <c:v>2.381711560767576E-2</c:v>
                </c:pt>
                <c:pt idx="10">
                  <c:v>2.6784392999080749E-2</c:v>
                </c:pt>
                <c:pt idx="11">
                  <c:v>2.9751670390485738E-2</c:v>
                </c:pt>
                <c:pt idx="12">
                  <c:v>3.2718947781890731E-2</c:v>
                </c:pt>
                <c:pt idx="13">
                  <c:v>3.3570439438714079E-2</c:v>
                </c:pt>
                <c:pt idx="14">
                  <c:v>3.5304645207582849E-2</c:v>
                </c:pt>
                <c:pt idx="15">
                  <c:v>3.7038850976451619E-2</c:v>
                </c:pt>
                <c:pt idx="16">
                  <c:v>3.8773056745320389E-2</c:v>
                </c:pt>
                <c:pt idx="17">
                  <c:v>4.0507262514189159E-2</c:v>
                </c:pt>
                <c:pt idx="18">
                  <c:v>4.2344701551826916E-2</c:v>
                </c:pt>
                <c:pt idx="19">
                  <c:v>4.4078907320695686E-2</c:v>
                </c:pt>
                <c:pt idx="20">
                  <c:v>4.5813113089564456E-2</c:v>
                </c:pt>
                <c:pt idx="21">
                  <c:v>4.8780390480969445E-2</c:v>
                </c:pt>
                <c:pt idx="22">
                  <c:v>4.9631882137792793E-2</c:v>
                </c:pt>
                <c:pt idx="23">
                  <c:v>5.0483373794616142E-2</c:v>
                </c:pt>
                <c:pt idx="24">
                  <c:v>5.133486545143949E-2</c:v>
                </c:pt>
                <c:pt idx="25">
                  <c:v>5.2186357108262839E-2</c:v>
                </c:pt>
                <c:pt idx="26">
                  <c:v>5.3037848765086187E-2</c:v>
                </c:pt>
                <c:pt idx="27">
                  <c:v>5.6005126156491176E-2</c:v>
                </c:pt>
                <c:pt idx="28">
                  <c:v>5.8972403547896166E-2</c:v>
                </c:pt>
                <c:pt idx="29">
                  <c:v>6.1939680939301155E-2</c:v>
                </c:pt>
                <c:pt idx="30">
                  <c:v>6.4906958330706144E-2</c:v>
                </c:pt>
                <c:pt idx="31">
                  <c:v>6.787423572211114E-2</c:v>
                </c:pt>
                <c:pt idx="32">
                  <c:v>7.0841513113516136E-2</c:v>
                </c:pt>
                <c:pt idx="33">
                  <c:v>7.1693004770339491E-2</c:v>
                </c:pt>
                <c:pt idx="34">
                  <c:v>7.2544496427162847E-2</c:v>
                </c:pt>
                <c:pt idx="35">
                  <c:v>7.3395988083986202E-2</c:v>
                </c:pt>
                <c:pt idx="36">
                  <c:v>7.4247479740809558E-2</c:v>
                </c:pt>
                <c:pt idx="37">
                  <c:v>7.6084918778447322E-2</c:v>
                </c:pt>
                <c:pt idx="38">
                  <c:v>7.7922357816085086E-2</c:v>
                </c:pt>
                <c:pt idx="39">
                  <c:v>7.975979685372285E-2</c:v>
                </c:pt>
                <c:pt idx="40">
                  <c:v>8.1597235891360614E-2</c:v>
                </c:pt>
                <c:pt idx="41">
                  <c:v>8.3434674928998379E-2</c:v>
                </c:pt>
                <c:pt idx="42">
                  <c:v>8.6401952320403375E-2</c:v>
                </c:pt>
                <c:pt idx="43">
                  <c:v>8.9369229711808371E-2</c:v>
                </c:pt>
                <c:pt idx="44">
                  <c:v>9.2336507103213367E-2</c:v>
                </c:pt>
                <c:pt idx="45">
                  <c:v>9.5303784494618363E-2</c:v>
                </c:pt>
                <c:pt idx="46">
                  <c:v>9.7037990263487139E-2</c:v>
                </c:pt>
                <c:pt idx="47">
                  <c:v>9.8772196032355916E-2</c:v>
                </c:pt>
                <c:pt idx="48">
                  <c:v>9.9623687689179272E-2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AAPL!$W$9:$W$57</c:f>
              <c:numCache>
                <c:formatCode>0.00%</c:formatCode>
                <c:ptCount val="49"/>
                <c:pt idx="0">
                  <c:v>-1.2875989445910278E-2</c:v>
                </c:pt>
                <c:pt idx="1">
                  <c:v>-2.4546303085589392E-2</c:v>
                </c:pt>
                <c:pt idx="2">
                  <c:v>-3.0239502874730057E-2</c:v>
                </c:pt>
                <c:pt idx="3">
                  <c:v>-4.8053096343079194E-2</c:v>
                </c:pt>
                <c:pt idx="4">
                  <c:v>-3.3694897055591352E-2</c:v>
                </c:pt>
                <c:pt idx="5">
                  <c:v>-2.8586340222896696E-2</c:v>
                </c:pt>
                <c:pt idx="6">
                  <c:v>-2.0349284168125665E-2</c:v>
                </c:pt>
                <c:pt idx="7">
                  <c:v>5.7515115878424387E-3</c:v>
                </c:pt>
                <c:pt idx="8">
                  <c:v>4.0970808154301066E-3</c:v>
                </c:pt>
                <c:pt idx="9">
                  <c:v>1.0725770613462221E-2</c:v>
                </c:pt>
                <c:pt idx="10">
                  <c:v>2.4513197303450938E-2</c:v>
                </c:pt>
                <c:pt idx="11">
                  <c:v>1.8017713694397853E-2</c:v>
                </c:pt>
                <c:pt idx="12">
                  <c:v>1.5668137639642477E-2</c:v>
                </c:pt>
                <c:pt idx="13">
                  <c:v>-1.0238067562077791E-2</c:v>
                </c:pt>
                <c:pt idx="14">
                  <c:v>-1.5704271703778729E-2</c:v>
                </c:pt>
                <c:pt idx="15">
                  <c:v>-1.0163236680255455E-2</c:v>
                </c:pt>
                <c:pt idx="16">
                  <c:v>-5.2221096827785958E-3</c:v>
                </c:pt>
                <c:pt idx="17">
                  <c:v>-3.5316712253035745E-3</c:v>
                </c:pt>
                <c:pt idx="18">
                  <c:v>-3.6375025302034679E-3</c:v>
                </c:pt>
                <c:pt idx="19">
                  <c:v>-6.3894076953176816E-3</c:v>
                </c:pt>
                <c:pt idx="20">
                  <c:v>-1.9583412339607316E-2</c:v>
                </c:pt>
                <c:pt idx="21">
                  <c:v>-1.9791767376590292E-2</c:v>
                </c:pt>
                <c:pt idx="22">
                  <c:v>-6.5584653030256769E-3</c:v>
                </c:pt>
                <c:pt idx="23">
                  <c:v>-3.8846685115817739E-3</c:v>
                </c:pt>
                <c:pt idx="24">
                  <c:v>1.0384084114951901E-3</c:v>
                </c:pt>
                <c:pt idx="25">
                  <c:v>1.3081682549074212E-2</c:v>
                </c:pt>
                <c:pt idx="26">
                  <c:v>2.689773740990524E-2</c:v>
                </c:pt>
                <c:pt idx="27">
                  <c:v>2.7295628586668317E-2</c:v>
                </c:pt>
                <c:pt idx="28">
                  <c:v>2.739506181725403E-2</c:v>
                </c:pt>
                <c:pt idx="29">
                  <c:v>3.4752389317751098E-2</c:v>
                </c:pt>
                <c:pt idx="30">
                  <c:v>3.6923727651742538E-2</c:v>
                </c:pt>
                <c:pt idx="31">
                  <c:v>3.0522309491411579E-2</c:v>
                </c:pt>
                <c:pt idx="32">
                  <c:v>4.2812923030909993E-2</c:v>
                </c:pt>
                <c:pt idx="33">
                  <c:v>4.3987896104443772E-2</c:v>
                </c:pt>
                <c:pt idx="34">
                  <c:v>4.6432883879504894E-2</c:v>
                </c:pt>
                <c:pt idx="35">
                  <c:v>5.4237761928285354E-2</c:v>
                </c:pt>
                <c:pt idx="36">
                  <c:v>1.2030598327123693E-2</c:v>
                </c:pt>
                <c:pt idx="37">
                  <c:v>3.7427471041603499E-3</c:v>
                </c:pt>
                <c:pt idx="38">
                  <c:v>1.2405608906035547E-2</c:v>
                </c:pt>
                <c:pt idx="39">
                  <c:v>6.2421250220302989E-3</c:v>
                </c:pt>
                <c:pt idx="40">
                  <c:v>2.4804332774186217E-3</c:v>
                </c:pt>
                <c:pt idx="41">
                  <c:v>3.3197853422331419E-2</c:v>
                </c:pt>
                <c:pt idx="42">
                  <c:v>3.7455279164905743E-2</c:v>
                </c:pt>
                <c:pt idx="43">
                  <c:v>3.9722852861050768E-2</c:v>
                </c:pt>
                <c:pt idx="44">
                  <c:v>3.9427751542931537E-2</c:v>
                </c:pt>
                <c:pt idx="45">
                  <c:v>3.1851248541849217E-2</c:v>
                </c:pt>
                <c:pt idx="46">
                  <c:v>2.4712640570403659E-2</c:v>
                </c:pt>
                <c:pt idx="47">
                  <c:v>2.2645304480622127E-2</c:v>
                </c:pt>
                <c:pt idx="48">
                  <c:v>1.4491261843820748E-2</c:v>
                </c:pt>
              </c:numCache>
            </c:numRef>
          </c:val>
        </c:ser>
        <c:marker val="1"/>
        <c:axId val="100625408"/>
        <c:axId val="100631296"/>
      </c:lineChart>
      <c:catAx>
        <c:axId val="100625408"/>
        <c:scaling>
          <c:orientation val="minMax"/>
        </c:scaling>
        <c:axPos val="b"/>
        <c:tickLblPos val="nextTo"/>
        <c:crossAx val="100631296"/>
        <c:crosses val="autoZero"/>
        <c:auto val="1"/>
        <c:lblAlgn val="ctr"/>
        <c:lblOffset val="100"/>
      </c:catAx>
      <c:valAx>
        <c:axId val="100631296"/>
        <c:scaling>
          <c:orientation val="minMax"/>
        </c:scaling>
        <c:axPos val="l"/>
        <c:majorGridlines/>
        <c:numFmt formatCode="0.00%" sourceLinked="1"/>
        <c:tickLblPos val="nextTo"/>
        <c:crossAx val="100625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AAPL!$F$8:$F$57</c:f>
              <c:numCache>
                <c:formatCode>General</c:formatCode>
                <c:ptCount val="50"/>
                <c:pt idx="0">
                  <c:v>0.86025893149786958</c:v>
                </c:pt>
                <c:pt idx="1">
                  <c:v>0.86355293346443784</c:v>
                </c:pt>
                <c:pt idx="2">
                  <c:v>0.86561783021960004</c:v>
                </c:pt>
                <c:pt idx="3">
                  <c:v>0.86492953130121264</c:v>
                </c:pt>
                <c:pt idx="4">
                  <c:v>0.85526057030481795</c:v>
                </c:pt>
                <c:pt idx="5">
                  <c:v>0.84503441494591913</c:v>
                </c:pt>
                <c:pt idx="6">
                  <c:v>0.83997050147492625</c:v>
                </c:pt>
                <c:pt idx="7">
                  <c:v>0.84116683054736152</c:v>
                </c:pt>
                <c:pt idx="8">
                  <c:v>0.85501474926253673</c:v>
                </c:pt>
                <c:pt idx="9">
                  <c:v>0.86879711569977047</c:v>
                </c:pt>
                <c:pt idx="10">
                  <c:v>0.88472631923959355</c:v>
                </c:pt>
                <c:pt idx="11">
                  <c:v>0.89954113405440839</c:v>
                </c:pt>
                <c:pt idx="12">
                  <c:v>0.90665355621107846</c:v>
                </c:pt>
                <c:pt idx="13">
                  <c:v>0.91143887250081934</c:v>
                </c:pt>
                <c:pt idx="14">
                  <c:v>0.90326122582759749</c:v>
                </c:pt>
                <c:pt idx="15">
                  <c:v>0.88929859062602434</c:v>
                </c:pt>
                <c:pt idx="16">
                  <c:v>0.87692559816453619</c:v>
                </c:pt>
                <c:pt idx="17">
                  <c:v>0.8670435922648313</c:v>
                </c:pt>
                <c:pt idx="18">
                  <c:v>0.86330711242215696</c:v>
                </c:pt>
                <c:pt idx="19">
                  <c:v>0.85843985578498871</c:v>
                </c:pt>
                <c:pt idx="20">
                  <c:v>0.85691576532284497</c:v>
                </c:pt>
                <c:pt idx="21">
                  <c:v>0.86171746968207152</c:v>
                </c:pt>
                <c:pt idx="22">
                  <c:v>0.86904293674205191</c:v>
                </c:pt>
                <c:pt idx="23">
                  <c:v>0.88010488364470663</c:v>
                </c:pt>
                <c:pt idx="24">
                  <c:v>0.89119960668633236</c:v>
                </c:pt>
                <c:pt idx="25">
                  <c:v>0.90022943297279601</c:v>
                </c:pt>
                <c:pt idx="26">
                  <c:v>0.91189773844641098</c:v>
                </c:pt>
                <c:pt idx="27">
                  <c:v>0.9254015077023926</c:v>
                </c:pt>
                <c:pt idx="28">
                  <c:v>0.93964274008521786</c:v>
                </c:pt>
                <c:pt idx="29">
                  <c:v>0.95047525401507704</c:v>
                </c:pt>
                <c:pt idx="30">
                  <c:v>0.95763684038020325</c:v>
                </c:pt>
                <c:pt idx="31">
                  <c:v>0.96217633562766314</c:v>
                </c:pt>
                <c:pt idx="32">
                  <c:v>0.96479842674532923</c:v>
                </c:pt>
                <c:pt idx="33">
                  <c:v>0.96917404129793527</c:v>
                </c:pt>
                <c:pt idx="34">
                  <c:v>0.97318911832186183</c:v>
                </c:pt>
                <c:pt idx="35">
                  <c:v>0.97856440511307752</c:v>
                </c:pt>
                <c:pt idx="36">
                  <c:v>0.98706981317600795</c:v>
                </c:pt>
                <c:pt idx="37">
                  <c:v>0.97833497214028176</c:v>
                </c:pt>
                <c:pt idx="38">
                  <c:v>0.9589642740085218</c:v>
                </c:pt>
                <c:pt idx="39">
                  <c:v>0.93890527695837456</c:v>
                </c:pt>
                <c:pt idx="40">
                  <c:v>0.92276302851524117</c:v>
                </c:pt>
                <c:pt idx="41">
                  <c:v>0.92004260898066226</c:v>
                </c:pt>
                <c:pt idx="42">
                  <c:v>0.92787610619469019</c:v>
                </c:pt>
                <c:pt idx="43">
                  <c:v>0.94026548672566368</c:v>
                </c:pt>
                <c:pt idx="44">
                  <c:v>0.95671910848902009</c:v>
                </c:pt>
                <c:pt idx="45">
                  <c:v>0.96973123566043906</c:v>
                </c:pt>
                <c:pt idx="46">
                  <c:v>0.96960013110455578</c:v>
                </c:pt>
                <c:pt idx="47">
                  <c:v>0.96878072763028533</c:v>
                </c:pt>
                <c:pt idx="48">
                  <c:v>0.96912487708947881</c:v>
                </c:pt>
                <c:pt idx="49">
                  <c:v>0.96845296624057686</c:v>
                </c:pt>
              </c:numCache>
            </c:numRef>
          </c:val>
        </c:ser>
        <c:marker val="1"/>
        <c:axId val="100648832"/>
        <c:axId val="10065036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AAPL!$G$8:$G$57</c:f>
              <c:numCache>
                <c:formatCode>General</c:formatCode>
                <c:ptCount val="50"/>
                <c:pt idx="0">
                  <c:v>4.2596904743862317E-2</c:v>
                </c:pt>
                <c:pt idx="1">
                  <c:v>4.4406172808321702E-2</c:v>
                </c:pt>
                <c:pt idx="2">
                  <c:v>4.6543545206293155E-2</c:v>
                </c:pt>
                <c:pt idx="3">
                  <c:v>4.8116801536369366E-2</c:v>
                </c:pt>
                <c:pt idx="4">
                  <c:v>4.772069047505683E-2</c:v>
                </c:pt>
                <c:pt idx="5">
                  <c:v>4.9238562340605745E-2</c:v>
                </c:pt>
                <c:pt idx="6">
                  <c:v>5.2916826959723724E-2</c:v>
                </c:pt>
                <c:pt idx="7">
                  <c:v>5.6769191633451274E-2</c:v>
                </c:pt>
                <c:pt idx="8">
                  <c:v>6.6323410401415553E-2</c:v>
                </c:pt>
                <c:pt idx="9">
                  <c:v>7.1508198770990947E-2</c:v>
                </c:pt>
                <c:pt idx="10">
                  <c:v>7.318822648334132E-2</c:v>
                </c:pt>
                <c:pt idx="11">
                  <c:v>7.3601691293864666E-2</c:v>
                </c:pt>
                <c:pt idx="12">
                  <c:v>7.2062356364940169E-2</c:v>
                </c:pt>
                <c:pt idx="13">
                  <c:v>6.8153217585539883E-2</c:v>
                </c:pt>
                <c:pt idx="14">
                  <c:v>6.4969113828449429E-2</c:v>
                </c:pt>
                <c:pt idx="15">
                  <c:v>5.8980878165280276E-2</c:v>
                </c:pt>
                <c:pt idx="16">
                  <c:v>5.1564963190157069E-2</c:v>
                </c:pt>
                <c:pt idx="17">
                  <c:v>5.2696384421981178E-2</c:v>
                </c:pt>
                <c:pt idx="18">
                  <c:v>5.2373451192785241E-2</c:v>
                </c:pt>
                <c:pt idx="19">
                  <c:v>5.165732030542896E-2</c:v>
                </c:pt>
                <c:pt idx="20">
                  <c:v>5.1912261709142378E-2</c:v>
                </c:pt>
                <c:pt idx="21">
                  <c:v>5.0584688717775501E-2</c:v>
                </c:pt>
                <c:pt idx="22">
                  <c:v>4.5615585320948601E-2</c:v>
                </c:pt>
                <c:pt idx="23">
                  <c:v>4.1135277951700244E-2</c:v>
                </c:pt>
                <c:pt idx="24">
                  <c:v>3.595407731516264E-2</c:v>
                </c:pt>
                <c:pt idx="25">
                  <c:v>3.2343469219374116E-2</c:v>
                </c:pt>
                <c:pt idx="26">
                  <c:v>3.273871594624763E-2</c:v>
                </c:pt>
                <c:pt idx="27">
                  <c:v>3.7448921373954967E-2</c:v>
                </c:pt>
                <c:pt idx="28">
                  <c:v>4.4365433596724353E-2</c:v>
                </c:pt>
                <c:pt idx="29">
                  <c:v>4.9505779528700791E-2</c:v>
                </c:pt>
                <c:pt idx="30">
                  <c:v>5.3792602653312996E-2</c:v>
                </c:pt>
                <c:pt idx="31">
                  <c:v>5.5836328885513015E-2</c:v>
                </c:pt>
                <c:pt idx="32">
                  <c:v>5.4003503982011106E-2</c:v>
                </c:pt>
                <c:pt idx="33">
                  <c:v>4.9584169446507786E-2</c:v>
                </c:pt>
                <c:pt idx="34">
                  <c:v>4.8975637020069906E-2</c:v>
                </c:pt>
                <c:pt idx="35">
                  <c:v>4.7646670661978092E-2</c:v>
                </c:pt>
                <c:pt idx="36">
                  <c:v>5.1081923182872829E-2</c:v>
                </c:pt>
                <c:pt idx="37">
                  <c:v>6.7456828543840122E-2</c:v>
                </c:pt>
                <c:pt idx="38">
                  <c:v>8.4583973108469268E-2</c:v>
                </c:pt>
                <c:pt idx="39">
                  <c:v>9.8449536765173234E-2</c:v>
                </c:pt>
                <c:pt idx="40">
                  <c:v>0.10598584384114398</c:v>
                </c:pt>
                <c:pt idx="41">
                  <c:v>0.12700826802951343</c:v>
                </c:pt>
                <c:pt idx="42">
                  <c:v>0.14500587561139555</c:v>
                </c:pt>
                <c:pt idx="43">
                  <c:v>0.15626583976685027</c:v>
                </c:pt>
                <c:pt idx="44">
                  <c:v>0.1566160591401467</c:v>
                </c:pt>
                <c:pt idx="45">
                  <c:v>0.1468360926092625</c:v>
                </c:pt>
                <c:pt idx="46">
                  <c:v>0.14083688884010867</c:v>
                </c:pt>
                <c:pt idx="47">
                  <c:v>0.13252787795240065</c:v>
                </c:pt>
                <c:pt idx="48">
                  <c:v>0.11419787044386775</c:v>
                </c:pt>
                <c:pt idx="49">
                  <c:v>8.9431272409826248E-2</c:v>
                </c:pt>
              </c:numCache>
            </c:numRef>
          </c:val>
        </c:ser>
        <c:marker val="1"/>
        <c:axId val="100665984"/>
        <c:axId val="100664448"/>
      </c:lineChart>
      <c:catAx>
        <c:axId val="100648832"/>
        <c:scaling>
          <c:orientation val="minMax"/>
        </c:scaling>
        <c:axPos val="b"/>
        <c:tickLblPos val="nextTo"/>
        <c:crossAx val="100650368"/>
        <c:crosses val="autoZero"/>
        <c:auto val="1"/>
        <c:lblAlgn val="ctr"/>
        <c:lblOffset val="100"/>
      </c:catAx>
      <c:valAx>
        <c:axId val="100650368"/>
        <c:scaling>
          <c:orientation val="minMax"/>
        </c:scaling>
        <c:axPos val="l"/>
        <c:majorGridlines/>
        <c:numFmt formatCode="General" sourceLinked="1"/>
        <c:tickLblPos val="nextTo"/>
        <c:crossAx val="100648832"/>
        <c:crosses val="autoZero"/>
        <c:crossBetween val="between"/>
      </c:valAx>
      <c:valAx>
        <c:axId val="100664448"/>
        <c:scaling>
          <c:orientation val="minMax"/>
        </c:scaling>
        <c:axPos val="r"/>
        <c:numFmt formatCode="General" sourceLinked="1"/>
        <c:tickLblPos val="nextTo"/>
        <c:crossAx val="100665984"/>
        <c:crosses val="max"/>
        <c:crossBetween val="between"/>
      </c:valAx>
      <c:catAx>
        <c:axId val="100665984"/>
        <c:scaling>
          <c:orientation val="minMax"/>
        </c:scaling>
        <c:delete val="1"/>
        <c:axPos val="b"/>
        <c:tickLblPos val="none"/>
        <c:crossAx val="10066444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ddd!$O$8:$O$57</c:f>
              <c:numCache>
                <c:formatCode>General</c:formatCode>
                <c:ptCount val="50"/>
                <c:pt idx="0">
                  <c:v>0.1</c:v>
                </c:pt>
                <c:pt idx="1">
                  <c:v>0.11428571428571428</c:v>
                </c:pt>
                <c:pt idx="2">
                  <c:v>0.1</c:v>
                </c:pt>
                <c:pt idx="3">
                  <c:v>8.5714285714285715E-2</c:v>
                </c:pt>
                <c:pt idx="4">
                  <c:v>7.1428571428571425E-2</c:v>
                </c:pt>
                <c:pt idx="5">
                  <c:v>5.7142857142857141E-2</c:v>
                </c:pt>
                <c:pt idx="6">
                  <c:v>7.1428571428571425E-2</c:v>
                </c:pt>
                <c:pt idx="7">
                  <c:v>5.7142857142857141E-2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5.7142857142857141E-2</c:v>
                </c:pt>
                <c:pt idx="12">
                  <c:v>4.2857142857142858E-2</c:v>
                </c:pt>
                <c:pt idx="13">
                  <c:v>5.7142857142857141E-2</c:v>
                </c:pt>
                <c:pt idx="14">
                  <c:v>7.1428571428571425E-2</c:v>
                </c:pt>
                <c:pt idx="15">
                  <c:v>8.5714285714285715E-2</c:v>
                </c:pt>
                <c:pt idx="16">
                  <c:v>0.1</c:v>
                </c:pt>
                <c:pt idx="17">
                  <c:v>8.5714285714285715E-2</c:v>
                </c:pt>
                <c:pt idx="18">
                  <c:v>7.1428571428571425E-2</c:v>
                </c:pt>
                <c:pt idx="19">
                  <c:v>8.5714285714285715E-2</c:v>
                </c:pt>
                <c:pt idx="20">
                  <c:v>0.1</c:v>
                </c:pt>
                <c:pt idx="21">
                  <c:v>8.5714285714285715E-2</c:v>
                </c:pt>
                <c:pt idx="22">
                  <c:v>7.1428571428571425E-2</c:v>
                </c:pt>
                <c:pt idx="23">
                  <c:v>8.5714285714285715E-2</c:v>
                </c:pt>
                <c:pt idx="24">
                  <c:v>0.1</c:v>
                </c:pt>
                <c:pt idx="25">
                  <c:v>0.11428571428571428</c:v>
                </c:pt>
                <c:pt idx="26">
                  <c:v>0.12857142857142856</c:v>
                </c:pt>
                <c:pt idx="27">
                  <c:v>0.11428571428571428</c:v>
                </c:pt>
                <c:pt idx="28">
                  <c:v>0.1</c:v>
                </c:pt>
                <c:pt idx="29">
                  <c:v>8.5714285714285715E-2</c:v>
                </c:pt>
                <c:pt idx="30">
                  <c:v>0.1</c:v>
                </c:pt>
                <c:pt idx="31">
                  <c:v>0.11428571428571428</c:v>
                </c:pt>
                <c:pt idx="32">
                  <c:v>0.1</c:v>
                </c:pt>
                <c:pt idx="33">
                  <c:v>8.5714285714285715E-2</c:v>
                </c:pt>
                <c:pt idx="34">
                  <c:v>0.1</c:v>
                </c:pt>
                <c:pt idx="35">
                  <c:v>0.11428571428571428</c:v>
                </c:pt>
                <c:pt idx="36">
                  <c:v>0.1</c:v>
                </c:pt>
                <c:pt idx="37">
                  <c:v>8.5714285714285715E-2</c:v>
                </c:pt>
                <c:pt idx="38">
                  <c:v>7.1428571428571425E-2</c:v>
                </c:pt>
                <c:pt idx="39">
                  <c:v>5.7142857142857141E-2</c:v>
                </c:pt>
                <c:pt idx="40">
                  <c:v>4.2857142857142858E-2</c:v>
                </c:pt>
                <c:pt idx="41">
                  <c:v>2.8571428571428571E-2</c:v>
                </c:pt>
                <c:pt idx="42">
                  <c:v>1.4285714285714285E-2</c:v>
                </c:pt>
                <c:pt idx="43">
                  <c:v>2.8571428571428571E-2</c:v>
                </c:pt>
                <c:pt idx="44">
                  <c:v>1.4285714285714285E-2</c:v>
                </c:pt>
                <c:pt idx="45">
                  <c:v>0</c:v>
                </c:pt>
                <c:pt idx="46">
                  <c:v>1.4285714285714285E-2</c:v>
                </c:pt>
                <c:pt idx="47">
                  <c:v>2.8571428571428571E-2</c:v>
                </c:pt>
                <c:pt idx="48">
                  <c:v>1.4285714285714285E-2</c:v>
                </c:pt>
                <c:pt idx="49">
                  <c:v>0</c:v>
                </c:pt>
              </c:numCache>
            </c:numRef>
          </c:xVal>
          <c:yVal>
            <c:numRef>
              <c:f>ddd!$N$8:$N$57</c:f>
              <c:numCache>
                <c:formatCode>General</c:formatCode>
                <c:ptCount val="50"/>
                <c:pt idx="0">
                  <c:v>0.88888888888888884</c:v>
                </c:pt>
                <c:pt idx="1">
                  <c:v>0.89629629629629626</c:v>
                </c:pt>
                <c:pt idx="2">
                  <c:v>0.90370370370370368</c:v>
                </c:pt>
                <c:pt idx="3">
                  <c:v>0.89629629629629626</c:v>
                </c:pt>
                <c:pt idx="4">
                  <c:v>0.88888888888888884</c:v>
                </c:pt>
                <c:pt idx="5">
                  <c:v>0.89629629629629626</c:v>
                </c:pt>
                <c:pt idx="6">
                  <c:v>0.90370370370370368</c:v>
                </c:pt>
                <c:pt idx="7">
                  <c:v>0.89629629629629626</c:v>
                </c:pt>
                <c:pt idx="8">
                  <c:v>0.88888888888888884</c:v>
                </c:pt>
                <c:pt idx="9">
                  <c:v>0.88148148148148153</c:v>
                </c:pt>
                <c:pt idx="10">
                  <c:v>0.87407407407407411</c:v>
                </c:pt>
                <c:pt idx="11">
                  <c:v>0.8666666666666667</c:v>
                </c:pt>
                <c:pt idx="12">
                  <c:v>0.87407407407407411</c:v>
                </c:pt>
                <c:pt idx="13">
                  <c:v>0.88148148148148153</c:v>
                </c:pt>
                <c:pt idx="14">
                  <c:v>0.87407407407407411</c:v>
                </c:pt>
                <c:pt idx="15">
                  <c:v>0.8666666666666667</c:v>
                </c:pt>
                <c:pt idx="16">
                  <c:v>0.85925925925925928</c:v>
                </c:pt>
                <c:pt idx="17">
                  <c:v>0.85185185185185186</c:v>
                </c:pt>
                <c:pt idx="18">
                  <c:v>0.84444444444444444</c:v>
                </c:pt>
                <c:pt idx="19">
                  <c:v>0.85185185185185186</c:v>
                </c:pt>
                <c:pt idx="20">
                  <c:v>0.85925925925925928</c:v>
                </c:pt>
                <c:pt idx="21">
                  <c:v>0.8666666666666667</c:v>
                </c:pt>
                <c:pt idx="22">
                  <c:v>0.87407407407407411</c:v>
                </c:pt>
                <c:pt idx="23">
                  <c:v>0.88148148148148153</c:v>
                </c:pt>
                <c:pt idx="24">
                  <c:v>0.88888888888888884</c:v>
                </c:pt>
                <c:pt idx="25">
                  <c:v>0.89629629629629626</c:v>
                </c:pt>
                <c:pt idx="26">
                  <c:v>0.88888888888888884</c:v>
                </c:pt>
                <c:pt idx="27">
                  <c:v>0.88148148148148153</c:v>
                </c:pt>
                <c:pt idx="28">
                  <c:v>0.88888888888888884</c:v>
                </c:pt>
                <c:pt idx="29">
                  <c:v>0.89629629629629626</c:v>
                </c:pt>
                <c:pt idx="30">
                  <c:v>0.90370370370370368</c:v>
                </c:pt>
                <c:pt idx="31">
                  <c:v>0.91111111111111109</c:v>
                </c:pt>
                <c:pt idx="32">
                  <c:v>0.91851851851851851</c:v>
                </c:pt>
                <c:pt idx="33">
                  <c:v>0.92592592592592593</c:v>
                </c:pt>
                <c:pt idx="34">
                  <c:v>0.93333333333333335</c:v>
                </c:pt>
                <c:pt idx="35">
                  <c:v>0.94074074074074077</c:v>
                </c:pt>
                <c:pt idx="36">
                  <c:v>0.94814814814814818</c:v>
                </c:pt>
                <c:pt idx="37">
                  <c:v>0.94074074074074077</c:v>
                </c:pt>
                <c:pt idx="38">
                  <c:v>0.93333333333333335</c:v>
                </c:pt>
                <c:pt idx="39">
                  <c:v>0.92592592592592593</c:v>
                </c:pt>
                <c:pt idx="40">
                  <c:v>0.91851851851851851</c:v>
                </c:pt>
                <c:pt idx="41">
                  <c:v>0.92592592592592593</c:v>
                </c:pt>
                <c:pt idx="42">
                  <c:v>0.93333333333333335</c:v>
                </c:pt>
                <c:pt idx="43">
                  <c:v>0.94074074074074077</c:v>
                </c:pt>
                <c:pt idx="44">
                  <c:v>0.94814814814814818</c:v>
                </c:pt>
                <c:pt idx="45">
                  <c:v>0.94074074074074077</c:v>
                </c:pt>
                <c:pt idx="46">
                  <c:v>0.93333333333333335</c:v>
                </c:pt>
                <c:pt idx="47">
                  <c:v>0.92592592592592593</c:v>
                </c:pt>
                <c:pt idx="48">
                  <c:v>0.93333333333333335</c:v>
                </c:pt>
                <c:pt idx="49">
                  <c:v>0.92592592592592593</c:v>
                </c:pt>
              </c:numCache>
            </c:numRef>
          </c:yVal>
        </c:ser>
        <c:axId val="100714752"/>
        <c:axId val="100732928"/>
      </c:scatterChart>
      <c:valAx>
        <c:axId val="100714752"/>
        <c:scaling>
          <c:orientation val="minMax"/>
        </c:scaling>
        <c:axPos val="b"/>
        <c:numFmt formatCode="General" sourceLinked="1"/>
        <c:tickLblPos val="nextTo"/>
        <c:crossAx val="100732928"/>
        <c:crosses val="autoZero"/>
        <c:crossBetween val="midCat"/>
      </c:valAx>
      <c:valAx>
        <c:axId val="100732928"/>
        <c:scaling>
          <c:orientation val="minMax"/>
        </c:scaling>
        <c:axPos val="l"/>
        <c:majorGridlines/>
        <c:numFmt formatCode="General" sourceLinked="1"/>
        <c:tickLblPos val="nextTo"/>
        <c:crossAx val="10071475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ddd!$B$8:$B$57</c:f>
              <c:numCache>
                <c:formatCode>General</c:formatCode>
                <c:ptCount val="50"/>
                <c:pt idx="0">
                  <c:v>56.81</c:v>
                </c:pt>
                <c:pt idx="1">
                  <c:v>57.61</c:v>
                </c:pt>
                <c:pt idx="2">
                  <c:v>56.98</c:v>
                </c:pt>
                <c:pt idx="3">
                  <c:v>56.18</c:v>
                </c:pt>
                <c:pt idx="4">
                  <c:v>56.02</c:v>
                </c:pt>
                <c:pt idx="5">
                  <c:v>57.27</c:v>
                </c:pt>
                <c:pt idx="6">
                  <c:v>56.6</c:v>
                </c:pt>
                <c:pt idx="7">
                  <c:v>53.95</c:v>
                </c:pt>
                <c:pt idx="8">
                  <c:v>53.85</c:v>
                </c:pt>
                <c:pt idx="9">
                  <c:v>53.16</c:v>
                </c:pt>
                <c:pt idx="10">
                  <c:v>52.67</c:v>
                </c:pt>
                <c:pt idx="11">
                  <c:v>52</c:v>
                </c:pt>
                <c:pt idx="12">
                  <c:v>54.71</c:v>
                </c:pt>
                <c:pt idx="13">
                  <c:v>56.07</c:v>
                </c:pt>
                <c:pt idx="14">
                  <c:v>50.13</c:v>
                </c:pt>
                <c:pt idx="15">
                  <c:v>47.93</c:v>
                </c:pt>
                <c:pt idx="16">
                  <c:v>47.27</c:v>
                </c:pt>
                <c:pt idx="17">
                  <c:v>46.89</c:v>
                </c:pt>
                <c:pt idx="18">
                  <c:v>47.79</c:v>
                </c:pt>
                <c:pt idx="19">
                  <c:v>48.56</c:v>
                </c:pt>
                <c:pt idx="20">
                  <c:v>48.5</c:v>
                </c:pt>
                <c:pt idx="21">
                  <c:v>49.16</c:v>
                </c:pt>
                <c:pt idx="22">
                  <c:v>48.69</c:v>
                </c:pt>
                <c:pt idx="23">
                  <c:v>49.56</c:v>
                </c:pt>
                <c:pt idx="24">
                  <c:v>48.98</c:v>
                </c:pt>
                <c:pt idx="25">
                  <c:v>48.93</c:v>
                </c:pt>
                <c:pt idx="26">
                  <c:v>49</c:v>
                </c:pt>
                <c:pt idx="27">
                  <c:v>48.76</c:v>
                </c:pt>
                <c:pt idx="28">
                  <c:v>49.22</c:v>
                </c:pt>
                <c:pt idx="29">
                  <c:v>49.32</c:v>
                </c:pt>
                <c:pt idx="30">
                  <c:v>50.37</c:v>
                </c:pt>
                <c:pt idx="31">
                  <c:v>51.04</c:v>
                </c:pt>
                <c:pt idx="32">
                  <c:v>51.44</c:v>
                </c:pt>
                <c:pt idx="33">
                  <c:v>52.67</c:v>
                </c:pt>
                <c:pt idx="34">
                  <c:v>53.19</c:v>
                </c:pt>
                <c:pt idx="35">
                  <c:v>53.51</c:v>
                </c:pt>
                <c:pt idx="36">
                  <c:v>52.7</c:v>
                </c:pt>
                <c:pt idx="37">
                  <c:v>51.83</c:v>
                </c:pt>
                <c:pt idx="38">
                  <c:v>51.51</c:v>
                </c:pt>
                <c:pt idx="39">
                  <c:v>51.31</c:v>
                </c:pt>
                <c:pt idx="40">
                  <c:v>51.55</c:v>
                </c:pt>
                <c:pt idx="41">
                  <c:v>51.93</c:v>
                </c:pt>
                <c:pt idx="42">
                  <c:v>52.85</c:v>
                </c:pt>
                <c:pt idx="43">
                  <c:v>52.79</c:v>
                </c:pt>
                <c:pt idx="44">
                  <c:v>52.08</c:v>
                </c:pt>
                <c:pt idx="45">
                  <c:v>49.9</c:v>
                </c:pt>
                <c:pt idx="46">
                  <c:v>50.41</c:v>
                </c:pt>
                <c:pt idx="47">
                  <c:v>50.7</c:v>
                </c:pt>
                <c:pt idx="48">
                  <c:v>50.32</c:v>
                </c:pt>
                <c:pt idx="49">
                  <c:v>49.02</c:v>
                </c:pt>
              </c:numCache>
            </c:numRef>
          </c:val>
        </c:ser>
        <c:marker val="1"/>
        <c:axId val="100758272"/>
        <c:axId val="100759808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ddd!$K$8:$K$57</c:f>
              <c:numCache>
                <c:formatCode>General</c:formatCode>
                <c:ptCount val="50"/>
                <c:pt idx="0">
                  <c:v>113.40999999999987</c:v>
                </c:pt>
                <c:pt idx="1">
                  <c:v>114.20999999999987</c:v>
                </c:pt>
                <c:pt idx="2">
                  <c:v>113.57999999999987</c:v>
                </c:pt>
                <c:pt idx="3">
                  <c:v>112.77999999999987</c:v>
                </c:pt>
                <c:pt idx="4">
                  <c:v>112.61999999999988</c:v>
                </c:pt>
                <c:pt idx="5">
                  <c:v>113.86999999999988</c:v>
                </c:pt>
                <c:pt idx="6">
                  <c:v>113.19999999999987</c:v>
                </c:pt>
                <c:pt idx="7">
                  <c:v>110.54999999999987</c:v>
                </c:pt>
                <c:pt idx="8">
                  <c:v>110.44999999999987</c:v>
                </c:pt>
                <c:pt idx="9">
                  <c:v>111.13999999999987</c:v>
                </c:pt>
                <c:pt idx="10">
                  <c:v>111.62999999999987</c:v>
                </c:pt>
                <c:pt idx="11">
                  <c:v>110.95999999999987</c:v>
                </c:pt>
                <c:pt idx="12">
                  <c:v>113.66999999999987</c:v>
                </c:pt>
                <c:pt idx="13">
                  <c:v>115.02999999999987</c:v>
                </c:pt>
                <c:pt idx="14">
                  <c:v>109.08999999999988</c:v>
                </c:pt>
                <c:pt idx="15">
                  <c:v>111.28999999999988</c:v>
                </c:pt>
                <c:pt idx="16">
                  <c:v>111.94999999999987</c:v>
                </c:pt>
                <c:pt idx="17">
                  <c:v>112.32999999999987</c:v>
                </c:pt>
                <c:pt idx="18">
                  <c:v>113.22999999999988</c:v>
                </c:pt>
                <c:pt idx="19">
                  <c:v>113.99999999999989</c:v>
                </c:pt>
                <c:pt idx="20">
                  <c:v>113.93999999999988</c:v>
                </c:pt>
                <c:pt idx="21">
                  <c:v>114.59999999999988</c:v>
                </c:pt>
                <c:pt idx="22">
                  <c:v>114.12999999999988</c:v>
                </c:pt>
                <c:pt idx="23">
                  <c:v>114.99999999999989</c:v>
                </c:pt>
                <c:pt idx="24">
                  <c:v>114.41999999999987</c:v>
                </c:pt>
                <c:pt idx="25">
                  <c:v>114.36999999999988</c:v>
                </c:pt>
                <c:pt idx="26">
                  <c:v>114.43999999999988</c:v>
                </c:pt>
                <c:pt idx="27">
                  <c:v>114.67999999999989</c:v>
                </c:pt>
                <c:pt idx="28">
                  <c:v>115.1399999999999</c:v>
                </c:pt>
                <c:pt idx="29">
                  <c:v>115.2399999999999</c:v>
                </c:pt>
                <c:pt idx="30">
                  <c:v>116.28999999999989</c:v>
                </c:pt>
                <c:pt idx="31">
                  <c:v>116.95999999999989</c:v>
                </c:pt>
                <c:pt idx="32">
                  <c:v>117.3599999999999</c:v>
                </c:pt>
                <c:pt idx="33">
                  <c:v>118.5899999999999</c:v>
                </c:pt>
                <c:pt idx="34">
                  <c:v>119.1099999999999</c:v>
                </c:pt>
                <c:pt idx="35">
                  <c:v>119.42999999999989</c:v>
                </c:pt>
                <c:pt idx="36">
                  <c:v>118.61999999999989</c:v>
                </c:pt>
                <c:pt idx="37">
                  <c:v>117.74999999999989</c:v>
                </c:pt>
                <c:pt idx="38">
                  <c:v>117.42999999999989</c:v>
                </c:pt>
                <c:pt idx="39">
                  <c:v>117.2299999999999</c:v>
                </c:pt>
                <c:pt idx="40">
                  <c:v>117.4699999999999</c:v>
                </c:pt>
                <c:pt idx="41">
                  <c:v>117.84999999999991</c:v>
                </c:pt>
                <c:pt idx="42">
                  <c:v>118.76999999999991</c:v>
                </c:pt>
                <c:pt idx="43">
                  <c:v>118.70999999999991</c:v>
                </c:pt>
                <c:pt idx="44">
                  <c:v>117.99999999999991</c:v>
                </c:pt>
                <c:pt idx="45">
                  <c:v>115.81999999999991</c:v>
                </c:pt>
                <c:pt idx="46">
                  <c:v>116.3299999999999</c:v>
                </c:pt>
                <c:pt idx="47">
                  <c:v>116.03999999999989</c:v>
                </c:pt>
                <c:pt idx="48">
                  <c:v>116.4199999999999</c:v>
                </c:pt>
                <c:pt idx="49">
                  <c:v>115.11999999999991</c:v>
                </c:pt>
              </c:numCache>
            </c:numRef>
          </c:val>
        </c:ser>
        <c:marker val="1"/>
        <c:axId val="100767232"/>
        <c:axId val="100765696"/>
      </c:lineChart>
      <c:catAx>
        <c:axId val="100758272"/>
        <c:scaling>
          <c:orientation val="minMax"/>
        </c:scaling>
        <c:axPos val="b"/>
        <c:tickLblPos val="nextTo"/>
        <c:crossAx val="100759808"/>
        <c:crosses val="autoZero"/>
        <c:auto val="1"/>
        <c:lblAlgn val="ctr"/>
        <c:lblOffset val="100"/>
      </c:catAx>
      <c:valAx>
        <c:axId val="100759808"/>
        <c:scaling>
          <c:orientation val="minMax"/>
        </c:scaling>
        <c:axPos val="l"/>
        <c:majorGridlines/>
        <c:numFmt formatCode="General" sourceLinked="1"/>
        <c:tickLblPos val="nextTo"/>
        <c:crossAx val="100758272"/>
        <c:crosses val="autoZero"/>
        <c:crossBetween val="between"/>
      </c:valAx>
      <c:valAx>
        <c:axId val="100765696"/>
        <c:scaling>
          <c:orientation val="minMax"/>
        </c:scaling>
        <c:axPos val="r"/>
        <c:numFmt formatCode="General" sourceLinked="1"/>
        <c:tickLblPos val="nextTo"/>
        <c:crossAx val="100767232"/>
        <c:crosses val="max"/>
        <c:crossBetween val="between"/>
      </c:valAx>
      <c:catAx>
        <c:axId val="100767232"/>
        <c:scaling>
          <c:orientation val="minMax"/>
        </c:scaling>
        <c:delete val="1"/>
        <c:axPos val="b"/>
        <c:tickLblPos val="none"/>
        <c:crossAx val="10076569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ddd!$T$9:$T$57</c:f>
              <c:numCache>
                <c:formatCode>0.00%</c:formatCode>
                <c:ptCount val="49"/>
                <c:pt idx="0">
                  <c:v>2.6463775177144088E-3</c:v>
                </c:pt>
                <c:pt idx="1">
                  <c:v>3.506331764616879E-3</c:v>
                </c:pt>
                <c:pt idx="2">
                  <c:v>6.36795234122591E-3</c:v>
                </c:pt>
                <c:pt idx="3">
                  <c:v>2.6463775177144088E-3</c:v>
                </c:pt>
                <c:pt idx="4">
                  <c:v>2.6463775177144088E-3</c:v>
                </c:pt>
                <c:pt idx="5">
                  <c:v>6.36795234122591E-3</c:v>
                </c:pt>
                <c:pt idx="6">
                  <c:v>3.506331764616879E-3</c:v>
                </c:pt>
                <c:pt idx="7">
                  <c:v>2.6463775177144088E-3</c:v>
                </c:pt>
                <c:pt idx="8">
                  <c:v>3.4622262209761251E-3</c:v>
                </c:pt>
                <c:pt idx="9">
                  <c:v>3.4622262209761251E-3</c:v>
                </c:pt>
                <c:pt idx="10">
                  <c:v>2.6463775177144088E-3</c:v>
                </c:pt>
                <c:pt idx="11">
                  <c:v>2.6463775177144088E-3</c:v>
                </c:pt>
                <c:pt idx="12">
                  <c:v>6.36795234122591E-3</c:v>
                </c:pt>
                <c:pt idx="13">
                  <c:v>3.506331764616879E-3</c:v>
                </c:pt>
                <c:pt idx="14">
                  <c:v>3.4622262209761251E-3</c:v>
                </c:pt>
                <c:pt idx="15">
                  <c:v>3.4622262209761251E-3</c:v>
                </c:pt>
                <c:pt idx="16">
                  <c:v>3.4622262209761251E-3</c:v>
                </c:pt>
                <c:pt idx="17">
                  <c:v>2.6463775177144088E-3</c:v>
                </c:pt>
                <c:pt idx="18">
                  <c:v>2.6463775177144088E-3</c:v>
                </c:pt>
                <c:pt idx="19">
                  <c:v>3.506331764616879E-3</c:v>
                </c:pt>
                <c:pt idx="20">
                  <c:v>3.506331764616879E-3</c:v>
                </c:pt>
                <c:pt idx="21">
                  <c:v>6.36795234122591E-3</c:v>
                </c:pt>
                <c:pt idx="22">
                  <c:v>6.36795234122591E-3</c:v>
                </c:pt>
                <c:pt idx="23">
                  <c:v>3.506331764616879E-3</c:v>
                </c:pt>
                <c:pt idx="24">
                  <c:v>3.506331764616879E-3</c:v>
                </c:pt>
                <c:pt idx="25">
                  <c:v>3.506331764616879E-3</c:v>
                </c:pt>
                <c:pt idx="26">
                  <c:v>3.4622262209761251E-3</c:v>
                </c:pt>
                <c:pt idx="27">
                  <c:v>2.6463775177144088E-3</c:v>
                </c:pt>
                <c:pt idx="28">
                  <c:v>6.36795234122591E-3</c:v>
                </c:pt>
                <c:pt idx="29">
                  <c:v>6.36795234122591E-3</c:v>
                </c:pt>
                <c:pt idx="30">
                  <c:v>3.506331764616879E-3</c:v>
                </c:pt>
                <c:pt idx="31">
                  <c:v>3.506331764616879E-3</c:v>
                </c:pt>
                <c:pt idx="32">
                  <c:v>6.36795234122591E-3</c:v>
                </c:pt>
                <c:pt idx="33">
                  <c:v>6.36795234122591E-3</c:v>
                </c:pt>
                <c:pt idx="34">
                  <c:v>3.506331764616879E-3</c:v>
                </c:pt>
                <c:pt idx="35">
                  <c:v>3.506331764616879E-3</c:v>
                </c:pt>
                <c:pt idx="36">
                  <c:v>6.36795234122591E-3</c:v>
                </c:pt>
                <c:pt idx="37">
                  <c:v>2.6463775177144088E-3</c:v>
                </c:pt>
                <c:pt idx="38">
                  <c:v>2.6463775177144088E-3</c:v>
                </c:pt>
                <c:pt idx="39">
                  <c:v>2.6463775177144088E-3</c:v>
                </c:pt>
                <c:pt idx="40">
                  <c:v>2.6463775177144088E-3</c:v>
                </c:pt>
                <c:pt idx="41">
                  <c:v>6.36795234122591E-3</c:v>
                </c:pt>
                <c:pt idx="42">
                  <c:v>6.36795234122591E-3</c:v>
                </c:pt>
                <c:pt idx="43">
                  <c:v>3.506331764616879E-3</c:v>
                </c:pt>
                <c:pt idx="44">
                  <c:v>6.36795234122591E-3</c:v>
                </c:pt>
                <c:pt idx="45">
                  <c:v>2.6463775177144088E-3</c:v>
                </c:pt>
                <c:pt idx="46">
                  <c:v>3.4622262209761251E-3</c:v>
                </c:pt>
                <c:pt idx="47">
                  <c:v>3.4622262209761251E-3</c:v>
                </c:pt>
                <c:pt idx="48">
                  <c:v>6.36795234122591E-3</c:v>
                </c:pt>
              </c:numCache>
            </c:numRef>
          </c:xVal>
          <c:yVal>
            <c:numRef>
              <c:f>ddd!$V$9:$V$57</c:f>
              <c:numCache>
                <c:formatCode>0.00%</c:formatCode>
                <c:ptCount val="49"/>
                <c:pt idx="0">
                  <c:v>1.4082027812004879E-2</c:v>
                </c:pt>
                <c:pt idx="1">
                  <c:v>-1.0935601458080238E-2</c:v>
                </c:pt>
                <c:pt idx="2">
                  <c:v>-1.404001404001399E-2</c:v>
                </c:pt>
                <c:pt idx="3">
                  <c:v>-2.8479886080455073E-3</c:v>
                </c:pt>
                <c:pt idx="4">
                  <c:v>2.2313459478757586E-2</c:v>
                </c:pt>
                <c:pt idx="5">
                  <c:v>-1.1698969792212357E-2</c:v>
                </c:pt>
                <c:pt idx="6">
                  <c:v>-4.6819787985865696E-2</c:v>
                </c:pt>
                <c:pt idx="7">
                  <c:v>-1.8535681186283859E-3</c:v>
                </c:pt>
                <c:pt idx="8">
                  <c:v>1.2813370473537694E-2</c:v>
                </c:pt>
                <c:pt idx="9">
                  <c:v>9.2174567343866615E-3</c:v>
                </c:pt>
                <c:pt idx="10">
                  <c:v>-1.2720713878868459E-2</c:v>
                </c:pt>
                <c:pt idx="11">
                  <c:v>5.2115384615384633E-2</c:v>
                </c:pt>
                <c:pt idx="12">
                  <c:v>2.4858343995613222E-2</c:v>
                </c:pt>
                <c:pt idx="13">
                  <c:v>-0.10593900481540927</c:v>
                </c:pt>
                <c:pt idx="14">
                  <c:v>4.3885896668661536E-2</c:v>
                </c:pt>
                <c:pt idx="15">
                  <c:v>1.3770081368662562E-2</c:v>
                </c:pt>
                <c:pt idx="16">
                  <c:v>8.0389253226148191E-3</c:v>
                </c:pt>
                <c:pt idx="17">
                  <c:v>1.9193857965451026E-2</c:v>
                </c:pt>
                <c:pt idx="18">
                  <c:v>1.6112157355095275E-2</c:v>
                </c:pt>
                <c:pt idx="19">
                  <c:v>-1.2355848434926332E-3</c:v>
                </c:pt>
                <c:pt idx="20">
                  <c:v>1.3608247422680343E-2</c:v>
                </c:pt>
                <c:pt idx="21">
                  <c:v>-9.5606183889340706E-3</c:v>
                </c:pt>
                <c:pt idx="22">
                  <c:v>1.7868145409735154E-2</c:v>
                </c:pt>
                <c:pt idx="23">
                  <c:v>-1.1702986279257574E-2</c:v>
                </c:pt>
                <c:pt idx="24">
                  <c:v>-1.0208248264597214E-3</c:v>
                </c:pt>
                <c:pt idx="25">
                  <c:v>1.4306151645207498E-3</c:v>
                </c:pt>
                <c:pt idx="26">
                  <c:v>4.8979591836735099E-3</c:v>
                </c:pt>
                <c:pt idx="27">
                  <c:v>9.4339622641509621E-3</c:v>
                </c:pt>
                <c:pt idx="28">
                  <c:v>2.0316944331572819E-3</c:v>
                </c:pt>
                <c:pt idx="29">
                  <c:v>2.128953771289532E-2</c:v>
                </c:pt>
                <c:pt idx="30">
                  <c:v>1.3301568393885283E-2</c:v>
                </c:pt>
                <c:pt idx="31">
                  <c:v>7.8369905956112568E-3</c:v>
                </c:pt>
                <c:pt idx="32">
                  <c:v>2.3911353032659486E-2</c:v>
                </c:pt>
                <c:pt idx="33">
                  <c:v>9.8727928612112395E-3</c:v>
                </c:pt>
                <c:pt idx="34">
                  <c:v>6.0161684527166815E-3</c:v>
                </c:pt>
                <c:pt idx="35">
                  <c:v>-1.5137357503270327E-2</c:v>
                </c:pt>
                <c:pt idx="36">
                  <c:v>-1.6508538899430825E-2</c:v>
                </c:pt>
                <c:pt idx="37">
                  <c:v>-6.1740304842755221E-3</c:v>
                </c:pt>
                <c:pt idx="38">
                  <c:v>-3.8827412152979178E-3</c:v>
                </c:pt>
                <c:pt idx="39">
                  <c:v>4.6774507893197204E-3</c:v>
                </c:pt>
                <c:pt idx="40">
                  <c:v>7.3714839961203215E-3</c:v>
                </c:pt>
                <c:pt idx="41">
                  <c:v>1.7716156364336641E-2</c:v>
                </c:pt>
                <c:pt idx="42">
                  <c:v>-1.1352885525071385E-3</c:v>
                </c:pt>
                <c:pt idx="43">
                  <c:v>-1.3449516953968571E-2</c:v>
                </c:pt>
                <c:pt idx="44">
                  <c:v>-4.1858678955453144E-2</c:v>
                </c:pt>
                <c:pt idx="45">
                  <c:v>1.0220440881763488E-2</c:v>
                </c:pt>
                <c:pt idx="46">
                  <c:v>-5.7528268200755066E-3</c:v>
                </c:pt>
                <c:pt idx="47">
                  <c:v>7.4950690335306219E-3</c:v>
                </c:pt>
                <c:pt idx="48">
                  <c:v>-2.5834658187599308E-2</c:v>
                </c:pt>
              </c:numCache>
            </c:numRef>
          </c:yVal>
        </c:ser>
        <c:axId val="100786560"/>
        <c:axId val="100788096"/>
      </c:scatterChart>
      <c:valAx>
        <c:axId val="100786560"/>
        <c:scaling>
          <c:orientation val="minMax"/>
        </c:scaling>
        <c:axPos val="b"/>
        <c:numFmt formatCode="0.00%" sourceLinked="1"/>
        <c:tickLblPos val="nextTo"/>
        <c:crossAx val="100788096"/>
        <c:crosses val="autoZero"/>
        <c:crossBetween val="midCat"/>
      </c:valAx>
      <c:valAx>
        <c:axId val="100788096"/>
        <c:scaling>
          <c:orientation val="minMax"/>
        </c:scaling>
        <c:axPos val="l"/>
        <c:majorGridlines/>
        <c:numFmt formatCode="0.00%" sourceLinked="1"/>
        <c:tickLblPos val="nextTo"/>
        <c:crossAx val="1007865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ddd!$U$9:$U$57</c:f>
              <c:numCache>
                <c:formatCode>0.00%</c:formatCode>
                <c:ptCount val="49"/>
                <c:pt idx="0">
                  <c:v>2.6463775177144088E-3</c:v>
                </c:pt>
                <c:pt idx="1">
                  <c:v>6.1527092823312878E-3</c:v>
                </c:pt>
                <c:pt idx="2">
                  <c:v>1.2520661623557198E-2</c:v>
                </c:pt>
                <c:pt idx="3">
                  <c:v>1.5167039141271606E-2</c:v>
                </c:pt>
                <c:pt idx="4">
                  <c:v>1.7813416658986014E-2</c:v>
                </c:pt>
                <c:pt idx="5">
                  <c:v>2.4181369000211922E-2</c:v>
                </c:pt>
                <c:pt idx="6">
                  <c:v>2.76877007648288E-2</c:v>
                </c:pt>
                <c:pt idx="7">
                  <c:v>3.0334078282543208E-2</c:v>
                </c:pt>
                <c:pt idx="8">
                  <c:v>3.3796304503519337E-2</c:v>
                </c:pt>
                <c:pt idx="9">
                  <c:v>3.7258530724495462E-2</c:v>
                </c:pt>
                <c:pt idx="10">
                  <c:v>3.9904908242209873E-2</c:v>
                </c:pt>
                <c:pt idx="11">
                  <c:v>4.2551285759924284E-2</c:v>
                </c:pt>
                <c:pt idx="12">
                  <c:v>4.8919238101150196E-2</c:v>
                </c:pt>
                <c:pt idx="13">
                  <c:v>5.2425569865767074E-2</c:v>
                </c:pt>
                <c:pt idx="14">
                  <c:v>5.5887796086743199E-2</c:v>
                </c:pt>
                <c:pt idx="15">
                  <c:v>5.9350022307719325E-2</c:v>
                </c:pt>
                <c:pt idx="16">
                  <c:v>6.281224852869545E-2</c:v>
                </c:pt>
                <c:pt idx="17">
                  <c:v>6.5458626046409854E-2</c:v>
                </c:pt>
                <c:pt idx="18">
                  <c:v>6.8105003564124258E-2</c:v>
                </c:pt>
                <c:pt idx="19">
                  <c:v>7.1611335328741144E-2</c:v>
                </c:pt>
                <c:pt idx="20">
                  <c:v>7.5117667093358029E-2</c:v>
                </c:pt>
                <c:pt idx="21">
                  <c:v>8.1485619434583934E-2</c:v>
                </c:pt>
                <c:pt idx="22">
                  <c:v>8.7853571775809838E-2</c:v>
                </c:pt>
                <c:pt idx="23">
                  <c:v>9.1359903540426723E-2</c:v>
                </c:pt>
                <c:pt idx="24">
                  <c:v>9.4866235305043609E-2</c:v>
                </c:pt>
                <c:pt idx="25">
                  <c:v>9.8372567069660494E-2</c:v>
                </c:pt>
                <c:pt idx="26">
                  <c:v>0.10183479329063662</c:v>
                </c:pt>
                <c:pt idx="27">
                  <c:v>0.10448117080835102</c:v>
                </c:pt>
                <c:pt idx="28">
                  <c:v>0.11084912314957693</c:v>
                </c:pt>
                <c:pt idx="29">
                  <c:v>0.11721707549080283</c:v>
                </c:pt>
                <c:pt idx="30">
                  <c:v>0.12072340725541972</c:v>
                </c:pt>
                <c:pt idx="31">
                  <c:v>0.1242297390200366</c:v>
                </c:pt>
                <c:pt idx="32">
                  <c:v>0.13059769136126251</c:v>
                </c:pt>
                <c:pt idx="33">
                  <c:v>0.13696564370248843</c:v>
                </c:pt>
                <c:pt idx="34">
                  <c:v>0.1404719754671053</c:v>
                </c:pt>
                <c:pt idx="35">
                  <c:v>0.14397830723172217</c:v>
                </c:pt>
                <c:pt idx="36">
                  <c:v>0.15034625957294809</c:v>
                </c:pt>
                <c:pt idx="37">
                  <c:v>0.15299263709066249</c:v>
                </c:pt>
                <c:pt idx="38">
                  <c:v>0.1556390146083769</c:v>
                </c:pt>
                <c:pt idx="39">
                  <c:v>0.1582853921260913</c:v>
                </c:pt>
                <c:pt idx="40">
                  <c:v>0.16093176964380571</c:v>
                </c:pt>
                <c:pt idx="41">
                  <c:v>0.16729972198503162</c:v>
                </c:pt>
                <c:pt idx="42">
                  <c:v>0.17366767432625754</c:v>
                </c:pt>
                <c:pt idx="43">
                  <c:v>0.17717400609087441</c:v>
                </c:pt>
                <c:pt idx="44">
                  <c:v>0.18354195843210033</c:v>
                </c:pt>
                <c:pt idx="45">
                  <c:v>0.18618833594981474</c:v>
                </c:pt>
                <c:pt idx="46">
                  <c:v>0.18965056217079085</c:v>
                </c:pt>
                <c:pt idx="47">
                  <c:v>0.19311278839176699</c:v>
                </c:pt>
                <c:pt idx="48">
                  <c:v>0.19948074073299291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ddd!$W$9:$W$57</c:f>
              <c:numCache>
                <c:formatCode>0.00%</c:formatCode>
                <c:ptCount val="49"/>
                <c:pt idx="0">
                  <c:v>1.4082027812004879E-2</c:v>
                </c:pt>
                <c:pt idx="1">
                  <c:v>3.1464263539246404E-3</c:v>
                </c:pt>
                <c:pt idx="2">
                  <c:v>-1.089358768608935E-2</c:v>
                </c:pt>
                <c:pt idx="3">
                  <c:v>-1.3741576294134857E-2</c:v>
                </c:pt>
                <c:pt idx="4">
                  <c:v>8.5718831846227292E-3</c:v>
                </c:pt>
                <c:pt idx="5">
                  <c:v>-3.1270866075896273E-3</c:v>
                </c:pt>
                <c:pt idx="6">
                  <c:v>-4.9946874593455322E-2</c:v>
                </c:pt>
                <c:pt idx="7">
                  <c:v>-5.1800442712083707E-2</c:v>
                </c:pt>
                <c:pt idx="8">
                  <c:v>-3.8987072238546014E-2</c:v>
                </c:pt>
                <c:pt idx="9">
                  <c:v>-2.9769615504159352E-2</c:v>
                </c:pt>
                <c:pt idx="10">
                  <c:v>-4.2490329383027811E-2</c:v>
                </c:pt>
                <c:pt idx="11">
                  <c:v>9.6250552323568217E-3</c:v>
                </c:pt>
                <c:pt idx="12">
                  <c:v>3.4483399227970044E-2</c:v>
                </c:pt>
                <c:pt idx="13">
                  <c:v>-7.1455605587439228E-2</c:v>
                </c:pt>
                <c:pt idx="14">
                  <c:v>-2.7569708918777691E-2</c:v>
                </c:pt>
                <c:pt idx="15">
                  <c:v>-1.3799627550115129E-2</c:v>
                </c:pt>
                <c:pt idx="16">
                  <c:v>-5.7607022275003097E-3</c:v>
                </c:pt>
                <c:pt idx="17">
                  <c:v>1.3433155737950717E-2</c:v>
                </c:pt>
                <c:pt idx="18">
                  <c:v>2.9545313093045991E-2</c:v>
                </c:pt>
                <c:pt idx="19">
                  <c:v>2.8309728249553356E-2</c:v>
                </c:pt>
                <c:pt idx="20">
                  <c:v>4.1917975672233695E-2</c:v>
                </c:pt>
                <c:pt idx="21">
                  <c:v>3.2357357283299623E-2</c:v>
                </c:pt>
                <c:pt idx="22">
                  <c:v>5.0225502693034774E-2</c:v>
                </c:pt>
                <c:pt idx="23">
                  <c:v>3.85225164137772E-2</c:v>
                </c:pt>
                <c:pt idx="24">
                  <c:v>3.7501691587317476E-2</c:v>
                </c:pt>
                <c:pt idx="25">
                  <c:v>3.8932306751838223E-2</c:v>
                </c:pt>
                <c:pt idx="26">
                  <c:v>4.3830265935511731E-2</c:v>
                </c:pt>
                <c:pt idx="27">
                  <c:v>5.3264228199662693E-2</c:v>
                </c:pt>
                <c:pt idx="28">
                  <c:v>5.5295922632819974E-2</c:v>
                </c:pt>
                <c:pt idx="29">
                  <c:v>7.6585460345715298E-2</c:v>
                </c:pt>
                <c:pt idx="30">
                  <c:v>8.9887028739600583E-2</c:v>
                </c:pt>
                <c:pt idx="31">
                  <c:v>9.772401933521184E-2</c:v>
                </c:pt>
                <c:pt idx="32">
                  <c:v>0.12163537236787132</c:v>
                </c:pt>
                <c:pt idx="33">
                  <c:v>0.13150816522908257</c:v>
                </c:pt>
                <c:pt idx="34">
                  <c:v>0.13752433368179925</c:v>
                </c:pt>
                <c:pt idx="35">
                  <c:v>0.12238697617852892</c:v>
                </c:pt>
                <c:pt idx="36">
                  <c:v>0.1058784372790981</c:v>
                </c:pt>
                <c:pt idx="37">
                  <c:v>9.9704406794822578E-2</c:v>
                </c:pt>
                <c:pt idx="38">
                  <c:v>9.5821665579524665E-2</c:v>
                </c:pt>
                <c:pt idx="39">
                  <c:v>0.10049911636884439</c:v>
                </c:pt>
                <c:pt idx="40">
                  <c:v>0.10787060036496471</c:v>
                </c:pt>
                <c:pt idx="41">
                  <c:v>0.12558675672930136</c:v>
                </c:pt>
                <c:pt idx="42">
                  <c:v>0.12445146817679423</c:v>
                </c:pt>
                <c:pt idx="43">
                  <c:v>0.11100195122282566</c:v>
                </c:pt>
                <c:pt idx="44">
                  <c:v>6.9143272267372519E-2</c:v>
                </c:pt>
                <c:pt idx="45">
                  <c:v>7.9363713149136011E-2</c:v>
                </c:pt>
                <c:pt idx="46">
                  <c:v>7.3610886329060501E-2</c:v>
                </c:pt>
                <c:pt idx="47">
                  <c:v>8.1105955362591117E-2</c:v>
                </c:pt>
                <c:pt idx="48">
                  <c:v>5.527129717499181E-2</c:v>
                </c:pt>
              </c:numCache>
            </c:numRef>
          </c:val>
        </c:ser>
        <c:marker val="1"/>
        <c:axId val="100824960"/>
        <c:axId val="100826496"/>
      </c:lineChart>
      <c:catAx>
        <c:axId val="100824960"/>
        <c:scaling>
          <c:orientation val="minMax"/>
        </c:scaling>
        <c:axPos val="b"/>
        <c:tickLblPos val="nextTo"/>
        <c:crossAx val="100826496"/>
        <c:crosses val="autoZero"/>
        <c:auto val="1"/>
        <c:lblAlgn val="ctr"/>
        <c:lblOffset val="100"/>
      </c:catAx>
      <c:valAx>
        <c:axId val="100826496"/>
        <c:scaling>
          <c:orientation val="minMax"/>
        </c:scaling>
        <c:axPos val="l"/>
        <c:majorGridlines/>
        <c:numFmt formatCode="0.00%" sourceLinked="1"/>
        <c:tickLblPos val="nextTo"/>
        <c:crossAx val="100824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ddd!$F$8:$F$57</c:f>
              <c:numCache>
                <c:formatCode>General</c:formatCode>
                <c:ptCount val="50"/>
                <c:pt idx="0">
                  <c:v>0.54536719286204516</c:v>
                </c:pt>
                <c:pt idx="1">
                  <c:v>0.54669412033859532</c:v>
                </c:pt>
                <c:pt idx="2">
                  <c:v>0.55114390299702598</c:v>
                </c:pt>
                <c:pt idx="3">
                  <c:v>0.54826126744452064</c:v>
                </c:pt>
                <c:pt idx="4">
                  <c:v>0.54188972775108679</c:v>
                </c:pt>
                <c:pt idx="5">
                  <c:v>0.54270189887897513</c:v>
                </c:pt>
                <c:pt idx="6">
                  <c:v>0.54557309540151</c:v>
                </c:pt>
                <c:pt idx="7">
                  <c:v>0.53770304278197212</c:v>
                </c:pt>
                <c:pt idx="8">
                  <c:v>0.52293525509036842</c:v>
                </c:pt>
                <c:pt idx="9">
                  <c:v>0.51101578586135898</c:v>
                </c:pt>
                <c:pt idx="10">
                  <c:v>0.50583390528483174</c:v>
                </c:pt>
                <c:pt idx="11">
                  <c:v>0.49892473118279557</c:v>
                </c:pt>
                <c:pt idx="12">
                  <c:v>0.50347746511095859</c:v>
                </c:pt>
                <c:pt idx="13">
                  <c:v>0.51824525280256228</c:v>
                </c:pt>
                <c:pt idx="14">
                  <c:v>0.5133836650652025</c:v>
                </c:pt>
                <c:pt idx="15">
                  <c:v>0.48332189430336309</c:v>
                </c:pt>
                <c:pt idx="16">
                  <c:v>0.45060626858842373</c:v>
                </c:pt>
                <c:pt idx="17">
                  <c:v>0.43873255547929524</c:v>
                </c:pt>
                <c:pt idx="18">
                  <c:v>0.43781743308167453</c:v>
                </c:pt>
                <c:pt idx="19">
                  <c:v>0.44327385037748795</c:v>
                </c:pt>
                <c:pt idx="20">
                  <c:v>0.44967970716083278</c:v>
                </c:pt>
                <c:pt idx="21">
                  <c:v>0.45431251429878733</c:v>
                </c:pt>
                <c:pt idx="22">
                  <c:v>0.45551361244566452</c:v>
                </c:pt>
                <c:pt idx="23">
                  <c:v>0.45861358956760456</c:v>
                </c:pt>
                <c:pt idx="24">
                  <c:v>0.45899107755662333</c:v>
                </c:pt>
                <c:pt idx="25">
                  <c:v>0.45915122397620678</c:v>
                </c:pt>
                <c:pt idx="26">
                  <c:v>0.45717227179135195</c:v>
                </c:pt>
                <c:pt idx="27">
                  <c:v>0.45649736902310684</c:v>
                </c:pt>
                <c:pt idx="28">
                  <c:v>0.45721802791123312</c:v>
                </c:pt>
                <c:pt idx="29">
                  <c:v>0.45884237016700968</c:v>
                </c:pt>
                <c:pt idx="30">
                  <c:v>0.46448181194234717</c:v>
                </c:pt>
                <c:pt idx="31">
                  <c:v>0.47192862045298545</c:v>
                </c:pt>
                <c:pt idx="32">
                  <c:v>0.47997025852207736</c:v>
                </c:pt>
                <c:pt idx="33">
                  <c:v>0.48832075040036588</c:v>
                </c:pt>
                <c:pt idx="34">
                  <c:v>0.49710592541752457</c:v>
                </c:pt>
                <c:pt idx="35">
                  <c:v>0.50480439258750842</c:v>
                </c:pt>
                <c:pt idx="36">
                  <c:v>0.50527339281628925</c:v>
                </c:pt>
                <c:pt idx="37">
                  <c:v>0.49967970716083276</c:v>
                </c:pt>
                <c:pt idx="38">
                  <c:v>0.49182109357126502</c:v>
                </c:pt>
                <c:pt idx="39">
                  <c:v>0.48668496911461911</c:v>
                </c:pt>
                <c:pt idx="40">
                  <c:v>0.48549530999771212</c:v>
                </c:pt>
                <c:pt idx="41">
                  <c:v>0.48721116449325091</c:v>
                </c:pt>
                <c:pt idx="42">
                  <c:v>0.49293067947838015</c:v>
                </c:pt>
                <c:pt idx="43">
                  <c:v>0.49823838938458009</c:v>
                </c:pt>
                <c:pt idx="44">
                  <c:v>0.4986845115534202</c:v>
                </c:pt>
                <c:pt idx="45">
                  <c:v>0.48774879890185313</c:v>
                </c:pt>
                <c:pt idx="46">
                  <c:v>0.47708762296957208</c:v>
                </c:pt>
                <c:pt idx="47">
                  <c:v>0.47293525509036832</c:v>
                </c:pt>
                <c:pt idx="48">
                  <c:v>0.47470830473575831</c:v>
                </c:pt>
                <c:pt idx="49">
                  <c:v>0.46950354609929085</c:v>
                </c:pt>
              </c:numCache>
            </c:numRef>
          </c:val>
        </c:ser>
        <c:marker val="1"/>
        <c:axId val="100864768"/>
        <c:axId val="100866304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ddd!$G$8:$G$57</c:f>
              <c:numCache>
                <c:formatCode>General</c:formatCode>
                <c:ptCount val="50"/>
                <c:pt idx="0">
                  <c:v>6.852965874533283E-2</c:v>
                </c:pt>
                <c:pt idx="1">
                  <c:v>5.3451212395804179E-2</c:v>
                </c:pt>
                <c:pt idx="2">
                  <c:v>5.1098059122975992E-2</c:v>
                </c:pt>
                <c:pt idx="3">
                  <c:v>4.9251355672475225E-2</c:v>
                </c:pt>
                <c:pt idx="4">
                  <c:v>4.5250757895635756E-2</c:v>
                </c:pt>
                <c:pt idx="5">
                  <c:v>4.5560320901789068E-2</c:v>
                </c:pt>
                <c:pt idx="6">
                  <c:v>4.1396046133190381E-2</c:v>
                </c:pt>
                <c:pt idx="7">
                  <c:v>9.6778172605690271E-2</c:v>
                </c:pt>
                <c:pt idx="8">
                  <c:v>0.1292633112092646</c:v>
                </c:pt>
                <c:pt idx="9">
                  <c:v>8.2325968659414286E-2</c:v>
                </c:pt>
                <c:pt idx="10">
                  <c:v>5.7872863303618453E-2</c:v>
                </c:pt>
                <c:pt idx="11">
                  <c:v>4.9231192564794739E-2</c:v>
                </c:pt>
                <c:pt idx="12">
                  <c:v>8.2219222795223479E-2</c:v>
                </c:pt>
                <c:pt idx="13">
                  <c:v>0.11556900289874325</c:v>
                </c:pt>
                <c:pt idx="14">
                  <c:v>0.21016125741883757</c:v>
                </c:pt>
                <c:pt idx="15">
                  <c:v>0.22837091578462956</c:v>
                </c:pt>
                <c:pt idx="16">
                  <c:v>0.11539465132056495</c:v>
                </c:pt>
                <c:pt idx="17">
                  <c:v>8.4586608849943776E-2</c:v>
                </c:pt>
                <c:pt idx="18">
                  <c:v>8.6732200720178773E-2</c:v>
                </c:pt>
                <c:pt idx="19">
                  <c:v>8.8134129736551214E-2</c:v>
                </c:pt>
                <c:pt idx="20">
                  <c:v>6.7201265768736279E-2</c:v>
                </c:pt>
                <c:pt idx="21">
                  <c:v>4.2098196706534273E-2</c:v>
                </c:pt>
                <c:pt idx="22">
                  <c:v>4.2207314701040416E-2</c:v>
                </c:pt>
                <c:pt idx="23">
                  <c:v>4.5919698644564744E-2</c:v>
                </c:pt>
                <c:pt idx="24">
                  <c:v>5.4084571190002886E-2</c:v>
                </c:pt>
                <c:pt idx="25">
                  <c:v>6.0239063293181072E-2</c:v>
                </c:pt>
                <c:pt idx="26">
                  <c:v>5.4948026624790661E-2</c:v>
                </c:pt>
                <c:pt idx="27">
                  <c:v>4.0747268491941872E-2</c:v>
                </c:pt>
                <c:pt idx="28">
                  <c:v>3.7164165650604188E-2</c:v>
                </c:pt>
                <c:pt idx="29">
                  <c:v>4.3825107576109801E-2</c:v>
                </c:pt>
                <c:pt idx="30">
                  <c:v>7.9034637846864764E-2</c:v>
                </c:pt>
                <c:pt idx="31">
                  <c:v>7.8983637045084723E-2</c:v>
                </c:pt>
                <c:pt idx="32">
                  <c:v>4.9958250506449815E-2</c:v>
                </c:pt>
                <c:pt idx="33">
                  <c:v>7.3708019223744092E-2</c:v>
                </c:pt>
                <c:pt idx="34">
                  <c:v>8.5369411854009619E-2</c:v>
                </c:pt>
                <c:pt idx="35">
                  <c:v>8.0819665909166394E-2</c:v>
                </c:pt>
                <c:pt idx="36">
                  <c:v>7.9116476342744366E-2</c:v>
                </c:pt>
                <c:pt idx="37">
                  <c:v>6.5075837006181775E-2</c:v>
                </c:pt>
                <c:pt idx="38">
                  <c:v>5.7175456990905253E-2</c:v>
                </c:pt>
                <c:pt idx="39">
                  <c:v>5.6227790929922528E-2</c:v>
                </c:pt>
                <c:pt idx="40">
                  <c:v>5.0119555367893698E-2</c:v>
                </c:pt>
                <c:pt idx="41">
                  <c:v>4.3070770135828176E-2</c:v>
                </c:pt>
                <c:pt idx="42">
                  <c:v>6.4221870092655398E-2</c:v>
                </c:pt>
                <c:pt idx="43">
                  <c:v>6.1260265393939688E-2</c:v>
                </c:pt>
                <c:pt idx="44">
                  <c:v>4.2824068583031678E-2</c:v>
                </c:pt>
                <c:pt idx="45">
                  <c:v>6.6803933940914967E-2</c:v>
                </c:pt>
                <c:pt idx="46">
                  <c:v>6.7363756695337812E-2</c:v>
                </c:pt>
                <c:pt idx="47">
                  <c:v>5.5335869931350548E-2</c:v>
                </c:pt>
                <c:pt idx="48">
                  <c:v>4.631228621175533E-2</c:v>
                </c:pt>
                <c:pt idx="49">
                  <c:v>5.8569083551173975E-2</c:v>
                </c:pt>
              </c:numCache>
            </c:numRef>
          </c:val>
        </c:ser>
        <c:marker val="1"/>
        <c:axId val="100877824"/>
        <c:axId val="100876288"/>
      </c:lineChart>
      <c:catAx>
        <c:axId val="100864768"/>
        <c:scaling>
          <c:orientation val="minMax"/>
        </c:scaling>
        <c:axPos val="b"/>
        <c:tickLblPos val="nextTo"/>
        <c:crossAx val="100866304"/>
        <c:crosses val="autoZero"/>
        <c:auto val="1"/>
        <c:lblAlgn val="ctr"/>
        <c:lblOffset val="100"/>
      </c:catAx>
      <c:valAx>
        <c:axId val="100866304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100864768"/>
        <c:crosses val="autoZero"/>
        <c:crossBetween val="between"/>
      </c:valAx>
      <c:valAx>
        <c:axId val="100876288"/>
        <c:scaling>
          <c:orientation val="minMax"/>
        </c:scaling>
        <c:axPos val="r"/>
        <c:numFmt formatCode="General" sourceLinked="1"/>
        <c:tickLblPos val="nextTo"/>
        <c:crossAx val="100877824"/>
        <c:crosses val="max"/>
        <c:crossBetween val="between"/>
      </c:valAx>
      <c:catAx>
        <c:axId val="100877824"/>
        <c:scaling>
          <c:orientation val="minMax"/>
        </c:scaling>
        <c:delete val="1"/>
        <c:axPos val="b"/>
        <c:tickLblPos val="none"/>
        <c:crossAx val="1008762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xiv!$F$8:$F$57</c:f>
              <c:numCache>
                <c:formatCode>General</c:formatCode>
                <c:ptCount val="50"/>
                <c:pt idx="0">
                  <c:v>0.97233811199816889</c:v>
                </c:pt>
                <c:pt idx="1">
                  <c:v>0.97172718688299431</c:v>
                </c:pt>
                <c:pt idx="2">
                  <c:v>0.96917618107419823</c:v>
                </c:pt>
                <c:pt idx="3">
                  <c:v>0.96767676767676769</c:v>
                </c:pt>
                <c:pt idx="4">
                  <c:v>0.9620196297250122</c:v>
                </c:pt>
                <c:pt idx="5">
                  <c:v>0.95849715283143067</c:v>
                </c:pt>
                <c:pt idx="6">
                  <c:v>0.95466420579735034</c:v>
                </c:pt>
                <c:pt idx="7">
                  <c:v>0.95104730019744199</c:v>
                </c:pt>
                <c:pt idx="8">
                  <c:v>0.94865224482788224</c:v>
                </c:pt>
                <c:pt idx="9">
                  <c:v>0.9457993533064355</c:v>
                </c:pt>
                <c:pt idx="10">
                  <c:v>0.94142558731793857</c:v>
                </c:pt>
                <c:pt idx="11">
                  <c:v>0.93827939451168907</c:v>
                </c:pt>
                <c:pt idx="12">
                  <c:v>0.93579992560162528</c:v>
                </c:pt>
                <c:pt idx="13">
                  <c:v>0.93518900048645082</c:v>
                </c:pt>
                <c:pt idx="14">
                  <c:v>0.92562451712593363</c:v>
                </c:pt>
                <c:pt idx="15">
                  <c:v>0.91023120725670326</c:v>
                </c:pt>
                <c:pt idx="16">
                  <c:v>0.89144275617363467</c:v>
                </c:pt>
                <c:pt idx="17">
                  <c:v>0.86863822359573084</c:v>
                </c:pt>
                <c:pt idx="18">
                  <c:v>0.84342575900649563</c:v>
                </c:pt>
                <c:pt idx="19">
                  <c:v>0.81776833490714496</c:v>
                </c:pt>
                <c:pt idx="20">
                  <c:v>0.79415114315964175</c:v>
                </c:pt>
                <c:pt idx="21">
                  <c:v>0.77679199931324583</c:v>
                </c:pt>
                <c:pt idx="22">
                  <c:v>0.76768105989069158</c:v>
                </c:pt>
                <c:pt idx="23">
                  <c:v>0.77002890090708798</c:v>
                </c:pt>
                <c:pt idx="24">
                  <c:v>0.78047328812201344</c:v>
                </c:pt>
                <c:pt idx="25">
                  <c:v>0.79511402981657953</c:v>
                </c:pt>
                <c:pt idx="26">
                  <c:v>0.81710304174893433</c:v>
                </c:pt>
                <c:pt idx="27">
                  <c:v>0.84139840329642046</c:v>
                </c:pt>
                <c:pt idx="28">
                  <c:v>0.86505279423126458</c:v>
                </c:pt>
                <c:pt idx="29">
                  <c:v>0.8845222765902655</c:v>
                </c:pt>
                <c:pt idx="30">
                  <c:v>0.89990270981772413</c:v>
                </c:pt>
                <c:pt idx="31">
                  <c:v>0.91211835064526281</c:v>
                </c:pt>
                <c:pt idx="32">
                  <c:v>0.91939937619824297</c:v>
                </c:pt>
                <c:pt idx="33">
                  <c:v>0.92330529086903024</c:v>
                </c:pt>
                <c:pt idx="34">
                  <c:v>0.92418090250951446</c:v>
                </c:pt>
                <c:pt idx="35">
                  <c:v>0.92218073082095775</c:v>
                </c:pt>
                <c:pt idx="36">
                  <c:v>0.91915472000457843</c:v>
                </c:pt>
                <c:pt idx="37">
                  <c:v>0.91665092854894559</c:v>
                </c:pt>
                <c:pt idx="38">
                  <c:v>0.91421295104014666</c:v>
                </c:pt>
                <c:pt idx="39">
                  <c:v>0.91293673276676091</c:v>
                </c:pt>
                <c:pt idx="40">
                  <c:v>0.91280796634904271</c:v>
                </c:pt>
                <c:pt idx="41">
                  <c:v>0.91294245571865984</c:v>
                </c:pt>
                <c:pt idx="42">
                  <c:v>0.91352762755029049</c:v>
                </c:pt>
                <c:pt idx="43">
                  <c:v>0.91445045354393806</c:v>
                </c:pt>
                <c:pt idx="44">
                  <c:v>0.91335307751738382</c:v>
                </c:pt>
                <c:pt idx="45">
                  <c:v>0.90948293129596258</c:v>
                </c:pt>
                <c:pt idx="46">
                  <c:v>0.90557415514922612</c:v>
                </c:pt>
                <c:pt idx="47">
                  <c:v>0.90281569233410597</c:v>
                </c:pt>
                <c:pt idx="48">
                  <c:v>0.90180272984805587</c:v>
                </c:pt>
                <c:pt idx="49">
                  <c:v>0.90362405928978196</c:v>
                </c:pt>
              </c:numCache>
            </c:numRef>
          </c:val>
        </c:ser>
        <c:marker val="1"/>
        <c:axId val="82025472"/>
        <c:axId val="82031360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xiv!$G$8:$G$57</c:f>
              <c:numCache>
                <c:formatCode>General</c:formatCode>
                <c:ptCount val="50"/>
                <c:pt idx="0">
                  <c:v>0.12755166541484786</c:v>
                </c:pt>
                <c:pt idx="1">
                  <c:v>8.2569847773869443E-2</c:v>
                </c:pt>
                <c:pt idx="2">
                  <c:v>0.1201374274007035</c:v>
                </c:pt>
                <c:pt idx="3">
                  <c:v>0.14132136297045456</c:v>
                </c:pt>
                <c:pt idx="4">
                  <c:v>0.22731016352968295</c:v>
                </c:pt>
                <c:pt idx="5">
                  <c:v>0.23411646377285811</c:v>
                </c:pt>
                <c:pt idx="6">
                  <c:v>0.15387611455258016</c:v>
                </c:pt>
                <c:pt idx="7">
                  <c:v>0.15381569260286604</c:v>
                </c:pt>
                <c:pt idx="8">
                  <c:v>0.13830770203240847</c:v>
                </c:pt>
                <c:pt idx="9">
                  <c:v>0.13251184270214394</c:v>
                </c:pt>
                <c:pt idx="10">
                  <c:v>0.13926794624863353</c:v>
                </c:pt>
                <c:pt idx="11">
                  <c:v>0.15391050858549427</c:v>
                </c:pt>
                <c:pt idx="12">
                  <c:v>0.15373853842092344</c:v>
                </c:pt>
                <c:pt idx="13">
                  <c:v>0.19138606093507149</c:v>
                </c:pt>
                <c:pt idx="14">
                  <c:v>0.34389013244491373</c:v>
                </c:pt>
                <c:pt idx="15">
                  <c:v>0.50186099605119316</c:v>
                </c:pt>
                <c:pt idx="16">
                  <c:v>0.45212071747811799</c:v>
                </c:pt>
                <c:pt idx="17">
                  <c:v>0.41527448297402414</c:v>
                </c:pt>
                <c:pt idx="18">
                  <c:v>0.38330848286991248</c:v>
                </c:pt>
                <c:pt idx="19">
                  <c:v>0.34459660447233975</c:v>
                </c:pt>
                <c:pt idx="20">
                  <c:v>0.34165080203166476</c:v>
                </c:pt>
                <c:pt idx="21">
                  <c:v>0.27374303753225598</c:v>
                </c:pt>
                <c:pt idx="22">
                  <c:v>0.25951878100110803</c:v>
                </c:pt>
                <c:pt idx="23">
                  <c:v>0.24192576838128668</c:v>
                </c:pt>
                <c:pt idx="24">
                  <c:v>0.20848547270415183</c:v>
                </c:pt>
                <c:pt idx="25">
                  <c:v>0.30054156658312936</c:v>
                </c:pt>
                <c:pt idx="26">
                  <c:v>0.28510143451004299</c:v>
                </c:pt>
                <c:pt idx="27">
                  <c:v>0.18091075399156695</c:v>
                </c:pt>
                <c:pt idx="28">
                  <c:v>0.19330376066215019</c:v>
                </c:pt>
                <c:pt idx="29">
                  <c:v>0.1482122539432294</c:v>
                </c:pt>
                <c:pt idx="30">
                  <c:v>0.12964133530649732</c:v>
                </c:pt>
                <c:pt idx="31">
                  <c:v>0.13809668999263783</c:v>
                </c:pt>
                <c:pt idx="32">
                  <c:v>0.10764030906292063</c:v>
                </c:pt>
                <c:pt idx="33">
                  <c:v>9.6295855611990694E-2</c:v>
                </c:pt>
                <c:pt idx="34">
                  <c:v>0.10982758364256978</c:v>
                </c:pt>
                <c:pt idx="35">
                  <c:v>0.12240371529920949</c:v>
                </c:pt>
                <c:pt idx="36">
                  <c:v>0.11254192353741699</c:v>
                </c:pt>
                <c:pt idx="37">
                  <c:v>0.11273713291341628</c:v>
                </c:pt>
                <c:pt idx="38">
                  <c:v>0.14323906269753328</c:v>
                </c:pt>
                <c:pt idx="39">
                  <c:v>0.14927660982665406</c:v>
                </c:pt>
                <c:pt idx="40">
                  <c:v>0.12896739817507119</c:v>
                </c:pt>
                <c:pt idx="41">
                  <c:v>0.14005157245800209</c:v>
                </c:pt>
                <c:pt idx="42">
                  <c:v>0.1555790839660596</c:v>
                </c:pt>
                <c:pt idx="43">
                  <c:v>0.14594875475009483</c:v>
                </c:pt>
                <c:pt idx="44">
                  <c:v>0.197388284462821</c:v>
                </c:pt>
                <c:pt idx="45">
                  <c:v>0.21717507864149149</c:v>
                </c:pt>
                <c:pt idx="46">
                  <c:v>0.19180529630924142</c:v>
                </c:pt>
                <c:pt idx="47">
                  <c:v>0.23417688572257217</c:v>
                </c:pt>
                <c:pt idx="48">
                  <c:v>0.1879838403819411</c:v>
                </c:pt>
                <c:pt idx="49">
                  <c:v>0.13926980538554784</c:v>
                </c:pt>
              </c:numCache>
            </c:numRef>
          </c:val>
        </c:ser>
        <c:marker val="1"/>
        <c:axId val="82038784"/>
        <c:axId val="82032896"/>
      </c:lineChart>
      <c:catAx>
        <c:axId val="82025472"/>
        <c:scaling>
          <c:orientation val="minMax"/>
        </c:scaling>
        <c:axPos val="b"/>
        <c:tickLblPos val="nextTo"/>
        <c:crossAx val="82031360"/>
        <c:crosses val="autoZero"/>
        <c:auto val="1"/>
        <c:lblAlgn val="ctr"/>
        <c:lblOffset val="100"/>
      </c:catAx>
      <c:valAx>
        <c:axId val="82031360"/>
        <c:scaling>
          <c:orientation val="minMax"/>
        </c:scaling>
        <c:axPos val="l"/>
        <c:majorGridlines/>
        <c:numFmt formatCode="General" sourceLinked="1"/>
        <c:tickLblPos val="nextTo"/>
        <c:crossAx val="82025472"/>
        <c:crosses val="autoZero"/>
        <c:crossBetween val="between"/>
      </c:valAx>
      <c:valAx>
        <c:axId val="82032896"/>
        <c:scaling>
          <c:orientation val="minMax"/>
        </c:scaling>
        <c:axPos val="r"/>
        <c:numFmt formatCode="General" sourceLinked="1"/>
        <c:tickLblPos val="nextTo"/>
        <c:crossAx val="82038784"/>
        <c:crosses val="max"/>
        <c:crossBetween val="between"/>
      </c:valAx>
      <c:catAx>
        <c:axId val="82038784"/>
        <c:scaling>
          <c:orientation val="minMax"/>
        </c:scaling>
        <c:delete val="1"/>
        <c:axPos val="b"/>
        <c:tickLblPos val="none"/>
        <c:crossAx val="8203289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cvs!$O$8:$O$57</c:f>
              <c:numCache>
                <c:formatCode>General</c:formatCode>
                <c:ptCount val="50"/>
                <c:pt idx="0">
                  <c:v>0.33333333333333331</c:v>
                </c:pt>
                <c:pt idx="1">
                  <c:v>0.31818181818181818</c:v>
                </c:pt>
                <c:pt idx="2">
                  <c:v>0.30303030303030304</c:v>
                </c:pt>
                <c:pt idx="3">
                  <c:v>0.2878787878787879</c:v>
                </c:pt>
                <c:pt idx="4">
                  <c:v>0.30303030303030304</c:v>
                </c:pt>
                <c:pt idx="5">
                  <c:v>0.31818181818181818</c:v>
                </c:pt>
                <c:pt idx="6">
                  <c:v>0.33333333333333331</c:v>
                </c:pt>
                <c:pt idx="7">
                  <c:v>0.34848484848484851</c:v>
                </c:pt>
                <c:pt idx="8">
                  <c:v>0.33333333333333331</c:v>
                </c:pt>
                <c:pt idx="9">
                  <c:v>0.31818181818181818</c:v>
                </c:pt>
                <c:pt idx="10">
                  <c:v>0.33333333333333331</c:v>
                </c:pt>
                <c:pt idx="11">
                  <c:v>0.34848484848484851</c:v>
                </c:pt>
                <c:pt idx="12">
                  <c:v>0.36363636363636365</c:v>
                </c:pt>
                <c:pt idx="13">
                  <c:v>0.37878787878787878</c:v>
                </c:pt>
                <c:pt idx="14">
                  <c:v>0.39393939393939392</c:v>
                </c:pt>
                <c:pt idx="15">
                  <c:v>0.40909090909090912</c:v>
                </c:pt>
                <c:pt idx="16">
                  <c:v>0.42424242424242425</c:v>
                </c:pt>
                <c:pt idx="17">
                  <c:v>0.43939393939393939</c:v>
                </c:pt>
                <c:pt idx="18">
                  <c:v>0.45454545454545453</c:v>
                </c:pt>
                <c:pt idx="19">
                  <c:v>0.46969696969696972</c:v>
                </c:pt>
                <c:pt idx="20">
                  <c:v>0.48484848484848486</c:v>
                </c:pt>
                <c:pt idx="21">
                  <c:v>0.5</c:v>
                </c:pt>
                <c:pt idx="22">
                  <c:v>0.51515151515151514</c:v>
                </c:pt>
                <c:pt idx="23">
                  <c:v>0.53030303030303028</c:v>
                </c:pt>
                <c:pt idx="24">
                  <c:v>0.51515151515151514</c:v>
                </c:pt>
                <c:pt idx="25">
                  <c:v>0.5</c:v>
                </c:pt>
                <c:pt idx="26">
                  <c:v>0.48484848484848486</c:v>
                </c:pt>
                <c:pt idx="27">
                  <c:v>0.46969696969696972</c:v>
                </c:pt>
                <c:pt idx="28">
                  <c:v>0.45454545454545453</c:v>
                </c:pt>
                <c:pt idx="29">
                  <c:v>0.43939393939393939</c:v>
                </c:pt>
                <c:pt idx="30">
                  <c:v>0.42424242424242425</c:v>
                </c:pt>
                <c:pt idx="31">
                  <c:v>0.40909090909090912</c:v>
                </c:pt>
                <c:pt idx="32">
                  <c:v>0.39393939393939392</c:v>
                </c:pt>
                <c:pt idx="33">
                  <c:v>0.37878787878787878</c:v>
                </c:pt>
                <c:pt idx="34">
                  <c:v>0.36363636363636365</c:v>
                </c:pt>
                <c:pt idx="35">
                  <c:v>0.34848484848484851</c:v>
                </c:pt>
                <c:pt idx="36">
                  <c:v>0.33333333333333331</c:v>
                </c:pt>
                <c:pt idx="37">
                  <c:v>0.31818181818181818</c:v>
                </c:pt>
                <c:pt idx="38">
                  <c:v>0.33333333333333331</c:v>
                </c:pt>
                <c:pt idx="39">
                  <c:v>0.34848484848484851</c:v>
                </c:pt>
                <c:pt idx="40">
                  <c:v>0.36363636363636365</c:v>
                </c:pt>
                <c:pt idx="41">
                  <c:v>0.37878787878787878</c:v>
                </c:pt>
                <c:pt idx="42">
                  <c:v>0.39393939393939392</c:v>
                </c:pt>
                <c:pt idx="43">
                  <c:v>0.40909090909090912</c:v>
                </c:pt>
                <c:pt idx="44">
                  <c:v>0.42424242424242425</c:v>
                </c:pt>
                <c:pt idx="45">
                  <c:v>0.43939393939393939</c:v>
                </c:pt>
                <c:pt idx="46">
                  <c:v>0.45454545454545453</c:v>
                </c:pt>
                <c:pt idx="47">
                  <c:v>0.46969696969696972</c:v>
                </c:pt>
                <c:pt idx="48">
                  <c:v>0.45454545454545453</c:v>
                </c:pt>
                <c:pt idx="49">
                  <c:v>0.46969696969696972</c:v>
                </c:pt>
              </c:numCache>
            </c:numRef>
          </c:xVal>
          <c:yVal>
            <c:numRef>
              <c:f>cvs!$N$8:$N$57</c:f>
              <c:numCache>
                <c:formatCode>General</c:formatCode>
                <c:ptCount val="50"/>
                <c:pt idx="0">
                  <c:v>0.8582995951417004</c:v>
                </c:pt>
                <c:pt idx="1">
                  <c:v>0.86234817813765186</c:v>
                </c:pt>
                <c:pt idx="2">
                  <c:v>0.8663967611336032</c:v>
                </c:pt>
                <c:pt idx="3">
                  <c:v>0.87044534412955465</c:v>
                </c:pt>
                <c:pt idx="4">
                  <c:v>0.87449392712550611</c:v>
                </c:pt>
                <c:pt idx="5">
                  <c:v>0.87854251012145745</c:v>
                </c:pt>
                <c:pt idx="6">
                  <c:v>0.88259109311740891</c:v>
                </c:pt>
                <c:pt idx="7">
                  <c:v>0.88663967611336036</c:v>
                </c:pt>
                <c:pt idx="8">
                  <c:v>0.89068825910931171</c:v>
                </c:pt>
                <c:pt idx="9">
                  <c:v>0.89473684210526316</c:v>
                </c:pt>
                <c:pt idx="10">
                  <c:v>0.89878542510121462</c:v>
                </c:pt>
                <c:pt idx="11">
                  <c:v>0.90283400809716596</c:v>
                </c:pt>
                <c:pt idx="12">
                  <c:v>0.90688259109311742</c:v>
                </c:pt>
                <c:pt idx="13">
                  <c:v>0.91093117408906887</c:v>
                </c:pt>
                <c:pt idx="14">
                  <c:v>0.90688259109311742</c:v>
                </c:pt>
                <c:pt idx="15">
                  <c:v>0.90283400809716596</c:v>
                </c:pt>
                <c:pt idx="16">
                  <c:v>0.89878542510121462</c:v>
                </c:pt>
                <c:pt idx="17">
                  <c:v>0.89473684210526316</c:v>
                </c:pt>
                <c:pt idx="18">
                  <c:v>0.89068825910931171</c:v>
                </c:pt>
                <c:pt idx="19">
                  <c:v>0.88663967611336036</c:v>
                </c:pt>
                <c:pt idx="20">
                  <c:v>0.89068825910931171</c:v>
                </c:pt>
                <c:pt idx="21">
                  <c:v>0.89473684210526316</c:v>
                </c:pt>
                <c:pt idx="22">
                  <c:v>0.89878542510121462</c:v>
                </c:pt>
                <c:pt idx="23">
                  <c:v>0.90283400809716596</c:v>
                </c:pt>
                <c:pt idx="24">
                  <c:v>0.90688259109311742</c:v>
                </c:pt>
                <c:pt idx="25">
                  <c:v>0.91093117408906887</c:v>
                </c:pt>
                <c:pt idx="26">
                  <c:v>0.91497975708502022</c:v>
                </c:pt>
                <c:pt idx="27">
                  <c:v>0.91902834008097167</c:v>
                </c:pt>
                <c:pt idx="28">
                  <c:v>0.92307692307692313</c:v>
                </c:pt>
                <c:pt idx="29">
                  <c:v>0.92712550607287447</c:v>
                </c:pt>
                <c:pt idx="30">
                  <c:v>0.93117408906882593</c:v>
                </c:pt>
                <c:pt idx="31">
                  <c:v>0.93522267206477738</c:v>
                </c:pt>
                <c:pt idx="32">
                  <c:v>0.93927125506072873</c:v>
                </c:pt>
                <c:pt idx="33">
                  <c:v>0.94331983805668018</c:v>
                </c:pt>
                <c:pt idx="34">
                  <c:v>0.93927125506072873</c:v>
                </c:pt>
                <c:pt idx="35">
                  <c:v>0.94331983805668018</c:v>
                </c:pt>
                <c:pt idx="36">
                  <c:v>0.94736842105263153</c:v>
                </c:pt>
                <c:pt idx="37">
                  <c:v>0.95141700404858298</c:v>
                </c:pt>
                <c:pt idx="38">
                  <c:v>0.95546558704453444</c:v>
                </c:pt>
                <c:pt idx="39">
                  <c:v>0.95951417004048578</c:v>
                </c:pt>
                <c:pt idx="40">
                  <c:v>0.96356275303643724</c:v>
                </c:pt>
                <c:pt idx="41">
                  <c:v>0.96761133603238869</c:v>
                </c:pt>
                <c:pt idx="42">
                  <c:v>0.97165991902834004</c:v>
                </c:pt>
                <c:pt idx="43">
                  <c:v>0.97570850202429149</c:v>
                </c:pt>
                <c:pt idx="44">
                  <c:v>0.97975708502024295</c:v>
                </c:pt>
                <c:pt idx="45">
                  <c:v>0.98380566801619429</c:v>
                </c:pt>
                <c:pt idx="46">
                  <c:v>0.98785425101214575</c:v>
                </c:pt>
                <c:pt idx="47">
                  <c:v>0.9919028340080972</c:v>
                </c:pt>
                <c:pt idx="48">
                  <c:v>0.99595141700404854</c:v>
                </c:pt>
                <c:pt idx="49">
                  <c:v>1</c:v>
                </c:pt>
              </c:numCache>
            </c:numRef>
          </c:yVal>
        </c:ser>
        <c:axId val="101090432"/>
        <c:axId val="101091968"/>
      </c:scatterChart>
      <c:valAx>
        <c:axId val="101090432"/>
        <c:scaling>
          <c:orientation val="minMax"/>
        </c:scaling>
        <c:axPos val="b"/>
        <c:numFmt formatCode="General" sourceLinked="1"/>
        <c:tickLblPos val="nextTo"/>
        <c:crossAx val="101091968"/>
        <c:crosses val="autoZero"/>
        <c:crossBetween val="midCat"/>
      </c:valAx>
      <c:valAx>
        <c:axId val="101091968"/>
        <c:scaling>
          <c:orientation val="minMax"/>
        </c:scaling>
        <c:axPos val="l"/>
        <c:majorGridlines/>
        <c:numFmt formatCode="General" sourceLinked="1"/>
        <c:tickLblPos val="nextTo"/>
        <c:crossAx val="101090432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cvs!$B$8:$B$57</c:f>
              <c:numCache>
                <c:formatCode>General</c:formatCode>
                <c:ptCount val="50"/>
                <c:pt idx="0">
                  <c:v>76.63</c:v>
                </c:pt>
                <c:pt idx="1">
                  <c:v>77.010000000000005</c:v>
                </c:pt>
                <c:pt idx="2">
                  <c:v>77.13</c:v>
                </c:pt>
                <c:pt idx="3">
                  <c:v>76.760000000000005</c:v>
                </c:pt>
                <c:pt idx="4">
                  <c:v>76.11</c:v>
                </c:pt>
                <c:pt idx="5">
                  <c:v>77.47</c:v>
                </c:pt>
                <c:pt idx="6">
                  <c:v>77.040000000000006</c:v>
                </c:pt>
                <c:pt idx="7">
                  <c:v>77.87</c:v>
                </c:pt>
                <c:pt idx="8">
                  <c:v>78.13</c:v>
                </c:pt>
                <c:pt idx="9">
                  <c:v>78.89</c:v>
                </c:pt>
                <c:pt idx="10">
                  <c:v>79.12</c:v>
                </c:pt>
                <c:pt idx="11">
                  <c:v>78.38</c:v>
                </c:pt>
                <c:pt idx="12">
                  <c:v>77.81</c:v>
                </c:pt>
                <c:pt idx="13">
                  <c:v>77.739999999999995</c:v>
                </c:pt>
                <c:pt idx="14">
                  <c:v>76.36</c:v>
                </c:pt>
                <c:pt idx="15">
                  <c:v>76.489999999999995</c:v>
                </c:pt>
                <c:pt idx="16">
                  <c:v>77.37</c:v>
                </c:pt>
                <c:pt idx="17">
                  <c:v>77.27</c:v>
                </c:pt>
                <c:pt idx="18">
                  <c:v>77.03</c:v>
                </c:pt>
                <c:pt idx="19">
                  <c:v>76.11</c:v>
                </c:pt>
                <c:pt idx="20">
                  <c:v>77.81</c:v>
                </c:pt>
                <c:pt idx="21">
                  <c:v>78.36</c:v>
                </c:pt>
                <c:pt idx="22">
                  <c:v>78.67</c:v>
                </c:pt>
                <c:pt idx="23">
                  <c:v>78.91</c:v>
                </c:pt>
                <c:pt idx="24">
                  <c:v>79.3</c:v>
                </c:pt>
                <c:pt idx="25">
                  <c:v>78.91</c:v>
                </c:pt>
                <c:pt idx="26">
                  <c:v>79.150000000000006</c:v>
                </c:pt>
                <c:pt idx="27">
                  <c:v>79.53</c:v>
                </c:pt>
                <c:pt idx="28">
                  <c:v>79.61</c:v>
                </c:pt>
                <c:pt idx="29">
                  <c:v>78.98</c:v>
                </c:pt>
                <c:pt idx="30">
                  <c:v>79.239999999999995</c:v>
                </c:pt>
                <c:pt idx="31">
                  <c:v>79.209999999999994</c:v>
                </c:pt>
                <c:pt idx="32">
                  <c:v>79.349999999999994</c:v>
                </c:pt>
                <c:pt idx="33">
                  <c:v>79.430000000000007</c:v>
                </c:pt>
                <c:pt idx="34">
                  <c:v>79.430000000000007</c:v>
                </c:pt>
                <c:pt idx="35">
                  <c:v>79.45</c:v>
                </c:pt>
                <c:pt idx="36">
                  <c:v>79.73</c:v>
                </c:pt>
                <c:pt idx="37">
                  <c:v>80.36</c:v>
                </c:pt>
                <c:pt idx="38">
                  <c:v>80.31</c:v>
                </c:pt>
                <c:pt idx="39">
                  <c:v>81.64</c:v>
                </c:pt>
                <c:pt idx="40">
                  <c:v>81.400000000000006</c:v>
                </c:pt>
                <c:pt idx="41">
                  <c:v>80.86</c:v>
                </c:pt>
                <c:pt idx="42">
                  <c:v>80.91</c:v>
                </c:pt>
                <c:pt idx="43">
                  <c:v>81.09</c:v>
                </c:pt>
                <c:pt idx="44">
                  <c:v>80.569999999999993</c:v>
                </c:pt>
                <c:pt idx="45">
                  <c:v>81.239999999999995</c:v>
                </c:pt>
                <c:pt idx="46">
                  <c:v>82.22</c:v>
                </c:pt>
                <c:pt idx="47">
                  <c:v>82.24</c:v>
                </c:pt>
                <c:pt idx="48">
                  <c:v>81.180000000000007</c:v>
                </c:pt>
                <c:pt idx="49">
                  <c:v>81.37</c:v>
                </c:pt>
              </c:numCache>
            </c:numRef>
          </c:val>
        </c:ser>
        <c:marker val="1"/>
        <c:axId val="100928896"/>
        <c:axId val="10093888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cvs!$K$8:$K$57</c:f>
              <c:numCache>
                <c:formatCode>General</c:formatCode>
                <c:ptCount val="50"/>
                <c:pt idx="0">
                  <c:v>47.309999999999995</c:v>
                </c:pt>
                <c:pt idx="1">
                  <c:v>47.690000000000005</c:v>
                </c:pt>
                <c:pt idx="2">
                  <c:v>47.809999999999995</c:v>
                </c:pt>
                <c:pt idx="3">
                  <c:v>47.440000000000005</c:v>
                </c:pt>
                <c:pt idx="4">
                  <c:v>46.79</c:v>
                </c:pt>
                <c:pt idx="5">
                  <c:v>48.15</c:v>
                </c:pt>
                <c:pt idx="6">
                  <c:v>47.720000000000006</c:v>
                </c:pt>
                <c:pt idx="7">
                  <c:v>48.550000000000004</c:v>
                </c:pt>
                <c:pt idx="8">
                  <c:v>48.809999999999995</c:v>
                </c:pt>
                <c:pt idx="9">
                  <c:v>49.57</c:v>
                </c:pt>
                <c:pt idx="10">
                  <c:v>49.800000000000004</c:v>
                </c:pt>
                <c:pt idx="11">
                  <c:v>49.059999999999995</c:v>
                </c:pt>
                <c:pt idx="12">
                  <c:v>48.49</c:v>
                </c:pt>
                <c:pt idx="13">
                  <c:v>48.419999999999995</c:v>
                </c:pt>
                <c:pt idx="14">
                  <c:v>47.04</c:v>
                </c:pt>
                <c:pt idx="15">
                  <c:v>47.169999999999995</c:v>
                </c:pt>
                <c:pt idx="16">
                  <c:v>48.050000000000004</c:v>
                </c:pt>
                <c:pt idx="17">
                  <c:v>47.949999999999996</c:v>
                </c:pt>
                <c:pt idx="18">
                  <c:v>47.71</c:v>
                </c:pt>
                <c:pt idx="19">
                  <c:v>46.79</c:v>
                </c:pt>
                <c:pt idx="20">
                  <c:v>48.49</c:v>
                </c:pt>
                <c:pt idx="21">
                  <c:v>49.04</c:v>
                </c:pt>
                <c:pt idx="22">
                  <c:v>49.35</c:v>
                </c:pt>
                <c:pt idx="23">
                  <c:v>49.589999999999996</c:v>
                </c:pt>
                <c:pt idx="24">
                  <c:v>49.98</c:v>
                </c:pt>
                <c:pt idx="25">
                  <c:v>49.589999999999996</c:v>
                </c:pt>
                <c:pt idx="26">
                  <c:v>49.830000000000005</c:v>
                </c:pt>
                <c:pt idx="27">
                  <c:v>50.21</c:v>
                </c:pt>
                <c:pt idx="28">
                  <c:v>50.29</c:v>
                </c:pt>
                <c:pt idx="29">
                  <c:v>49.660000000000004</c:v>
                </c:pt>
                <c:pt idx="30">
                  <c:v>49.919999999999995</c:v>
                </c:pt>
                <c:pt idx="31">
                  <c:v>49.889999999999993</c:v>
                </c:pt>
                <c:pt idx="32">
                  <c:v>50.029999999999994</c:v>
                </c:pt>
                <c:pt idx="33">
                  <c:v>50.110000000000007</c:v>
                </c:pt>
                <c:pt idx="34">
                  <c:v>50.110000000000007</c:v>
                </c:pt>
                <c:pt idx="35">
                  <c:v>50.13</c:v>
                </c:pt>
                <c:pt idx="36">
                  <c:v>50.410000000000004</c:v>
                </c:pt>
                <c:pt idx="37">
                  <c:v>51.04</c:v>
                </c:pt>
                <c:pt idx="38">
                  <c:v>50.99</c:v>
                </c:pt>
                <c:pt idx="39">
                  <c:v>52.32</c:v>
                </c:pt>
                <c:pt idx="40">
                  <c:v>52.080000000000005</c:v>
                </c:pt>
                <c:pt idx="41">
                  <c:v>51.54</c:v>
                </c:pt>
                <c:pt idx="42">
                  <c:v>51.589999999999996</c:v>
                </c:pt>
                <c:pt idx="43">
                  <c:v>51.77</c:v>
                </c:pt>
                <c:pt idx="44">
                  <c:v>51.249999999999993</c:v>
                </c:pt>
                <c:pt idx="45">
                  <c:v>51.919999999999995</c:v>
                </c:pt>
                <c:pt idx="46">
                  <c:v>52.9</c:v>
                </c:pt>
                <c:pt idx="47">
                  <c:v>52.919999999999995</c:v>
                </c:pt>
                <c:pt idx="48">
                  <c:v>51.860000000000007</c:v>
                </c:pt>
                <c:pt idx="49">
                  <c:v>52.050000000000004</c:v>
                </c:pt>
              </c:numCache>
            </c:numRef>
          </c:val>
        </c:ser>
        <c:marker val="1"/>
        <c:axId val="100950400"/>
        <c:axId val="100940416"/>
      </c:lineChart>
      <c:catAx>
        <c:axId val="100928896"/>
        <c:scaling>
          <c:orientation val="minMax"/>
        </c:scaling>
        <c:axPos val="b"/>
        <c:tickLblPos val="nextTo"/>
        <c:crossAx val="100938880"/>
        <c:crosses val="autoZero"/>
        <c:auto val="1"/>
        <c:lblAlgn val="ctr"/>
        <c:lblOffset val="100"/>
      </c:catAx>
      <c:valAx>
        <c:axId val="100938880"/>
        <c:scaling>
          <c:orientation val="minMax"/>
        </c:scaling>
        <c:axPos val="l"/>
        <c:majorGridlines/>
        <c:numFmt formatCode="General" sourceLinked="1"/>
        <c:tickLblPos val="nextTo"/>
        <c:crossAx val="100928896"/>
        <c:crosses val="autoZero"/>
        <c:crossBetween val="between"/>
      </c:valAx>
      <c:valAx>
        <c:axId val="100940416"/>
        <c:scaling>
          <c:orientation val="minMax"/>
        </c:scaling>
        <c:axPos val="r"/>
        <c:numFmt formatCode="General" sourceLinked="1"/>
        <c:tickLblPos val="nextTo"/>
        <c:crossAx val="100950400"/>
        <c:crosses val="max"/>
        <c:crossBetween val="between"/>
      </c:valAx>
      <c:catAx>
        <c:axId val="100950400"/>
        <c:scaling>
          <c:orientation val="minMax"/>
        </c:scaling>
        <c:delete val="1"/>
        <c:axPos val="b"/>
        <c:tickLblPos val="none"/>
        <c:crossAx val="1009404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cvs!$T$9:$T$57</c:f>
              <c:numCache>
                <c:formatCode>0.00%</c:formatCode>
                <c:ptCount val="49"/>
                <c:pt idx="0">
                  <c:v>5.969666629538293E-4</c:v>
                </c:pt>
                <c:pt idx="1">
                  <c:v>5.969666629538293E-4</c:v>
                </c:pt>
                <c:pt idx="2">
                  <c:v>5.969666629538293E-4</c:v>
                </c:pt>
                <c:pt idx="3">
                  <c:v>5.969666629538293E-4</c:v>
                </c:pt>
                <c:pt idx="4">
                  <c:v>8.24702906697873E-4</c:v>
                </c:pt>
                <c:pt idx="5">
                  <c:v>8.24702906697873E-4</c:v>
                </c:pt>
                <c:pt idx="6">
                  <c:v>8.24702906697873E-4</c:v>
                </c:pt>
                <c:pt idx="7">
                  <c:v>8.24702906697873E-4</c:v>
                </c:pt>
                <c:pt idx="8">
                  <c:v>5.969666629538293E-4</c:v>
                </c:pt>
                <c:pt idx="9">
                  <c:v>5.969666629538293E-4</c:v>
                </c:pt>
                <c:pt idx="10">
                  <c:v>8.24702906697873E-4</c:v>
                </c:pt>
                <c:pt idx="11">
                  <c:v>8.24702906697873E-4</c:v>
                </c:pt>
                <c:pt idx="12">
                  <c:v>8.24702906697873E-4</c:v>
                </c:pt>
                <c:pt idx="13">
                  <c:v>8.24702906697873E-4</c:v>
                </c:pt>
                <c:pt idx="14">
                  <c:v>1.029363667324221E-3</c:v>
                </c:pt>
                <c:pt idx="15">
                  <c:v>1.029363667324221E-3</c:v>
                </c:pt>
                <c:pt idx="16">
                  <c:v>1.029363667324221E-3</c:v>
                </c:pt>
                <c:pt idx="17">
                  <c:v>1.029363667324221E-3</c:v>
                </c:pt>
                <c:pt idx="18">
                  <c:v>1.029363667324221E-3</c:v>
                </c:pt>
                <c:pt idx="19">
                  <c:v>1.029363667324221E-3</c:v>
                </c:pt>
                <c:pt idx="20">
                  <c:v>8.24702906697873E-4</c:v>
                </c:pt>
                <c:pt idx="21">
                  <c:v>8.24702906697873E-4</c:v>
                </c:pt>
                <c:pt idx="22">
                  <c:v>8.24702906697873E-4</c:v>
                </c:pt>
                <c:pt idx="23">
                  <c:v>8.24702906697873E-4</c:v>
                </c:pt>
                <c:pt idx="24">
                  <c:v>5.969666629538293E-4</c:v>
                </c:pt>
                <c:pt idx="25">
                  <c:v>5.969666629538293E-4</c:v>
                </c:pt>
                <c:pt idx="26">
                  <c:v>5.969666629538293E-4</c:v>
                </c:pt>
                <c:pt idx="27">
                  <c:v>5.969666629538293E-4</c:v>
                </c:pt>
                <c:pt idx="28">
                  <c:v>5.969666629538293E-4</c:v>
                </c:pt>
                <c:pt idx="29">
                  <c:v>5.969666629538293E-4</c:v>
                </c:pt>
                <c:pt idx="30">
                  <c:v>5.969666629538293E-4</c:v>
                </c:pt>
                <c:pt idx="31">
                  <c:v>5.969666629538293E-4</c:v>
                </c:pt>
                <c:pt idx="32">
                  <c:v>5.969666629538293E-4</c:v>
                </c:pt>
                <c:pt idx="33">
                  <c:v>5.969666629538293E-4</c:v>
                </c:pt>
                <c:pt idx="34">
                  <c:v>2.8775021953894066E-3</c:v>
                </c:pt>
                <c:pt idx="35">
                  <c:v>5.969666629538293E-4</c:v>
                </c:pt>
                <c:pt idx="36">
                  <c:v>5.969666629538293E-4</c:v>
                </c:pt>
                <c:pt idx="37">
                  <c:v>5.969666629538293E-4</c:v>
                </c:pt>
                <c:pt idx="38">
                  <c:v>8.24702906697873E-4</c:v>
                </c:pt>
                <c:pt idx="39">
                  <c:v>8.24702906697873E-4</c:v>
                </c:pt>
                <c:pt idx="40">
                  <c:v>8.24702906697873E-4</c:v>
                </c:pt>
                <c:pt idx="41">
                  <c:v>8.24702906697873E-4</c:v>
                </c:pt>
                <c:pt idx="42">
                  <c:v>8.24702906697873E-4</c:v>
                </c:pt>
                <c:pt idx="43">
                  <c:v>8.24702906697873E-4</c:v>
                </c:pt>
                <c:pt idx="44">
                  <c:v>8.24702906697873E-4</c:v>
                </c:pt>
                <c:pt idx="45">
                  <c:v>8.24702906697873E-4</c:v>
                </c:pt>
                <c:pt idx="46">
                  <c:v>8.24702906697873E-4</c:v>
                </c:pt>
                <c:pt idx="47">
                  <c:v>8.24702906697873E-4</c:v>
                </c:pt>
                <c:pt idx="48">
                  <c:v>5.969666629538293E-4</c:v>
                </c:pt>
              </c:numCache>
            </c:numRef>
          </c:xVal>
          <c:yVal>
            <c:numRef>
              <c:f>cvs!$V$9:$V$57</c:f>
              <c:numCache>
                <c:formatCode>0.00%</c:formatCode>
                <c:ptCount val="49"/>
                <c:pt idx="0">
                  <c:v>4.9588933837923753E-3</c:v>
                </c:pt>
                <c:pt idx="1">
                  <c:v>1.5582391897154958E-3</c:v>
                </c:pt>
                <c:pt idx="2">
                  <c:v>-4.7970958122648824E-3</c:v>
                </c:pt>
                <c:pt idx="3">
                  <c:v>-8.4679520583638042E-3</c:v>
                </c:pt>
                <c:pt idx="4">
                  <c:v>1.7868873998160551E-2</c:v>
                </c:pt>
                <c:pt idx="5">
                  <c:v>-5.5505356912352215E-3</c:v>
                </c:pt>
                <c:pt idx="6">
                  <c:v>1.0773624091381077E-2</c:v>
                </c:pt>
                <c:pt idx="7">
                  <c:v>3.338898163605893E-3</c:v>
                </c:pt>
                <c:pt idx="8">
                  <c:v>9.7273774478434036E-3</c:v>
                </c:pt>
                <c:pt idx="9">
                  <c:v>2.915451895043782E-3</c:v>
                </c:pt>
                <c:pt idx="10">
                  <c:v>-9.3528816986856549E-3</c:v>
                </c:pt>
                <c:pt idx="11">
                  <c:v>-7.27226333248269E-3</c:v>
                </c:pt>
                <c:pt idx="12">
                  <c:v>-8.9962729726265759E-4</c:v>
                </c:pt>
                <c:pt idx="13">
                  <c:v>-1.775147928994077E-2</c:v>
                </c:pt>
                <c:pt idx="14">
                  <c:v>1.7024620220009881E-3</c:v>
                </c:pt>
                <c:pt idx="15">
                  <c:v>1.1504771865603475E-2</c:v>
                </c:pt>
                <c:pt idx="16">
                  <c:v>-1.2924906294430466E-3</c:v>
                </c:pt>
                <c:pt idx="17">
                  <c:v>-3.1059919761873287E-3</c:v>
                </c:pt>
                <c:pt idx="18">
                  <c:v>-1.1943398675840603E-2</c:v>
                </c:pt>
                <c:pt idx="19">
                  <c:v>2.2336092497700733E-2</c:v>
                </c:pt>
                <c:pt idx="20">
                  <c:v>7.0685001927772413E-3</c:v>
                </c:pt>
                <c:pt idx="21">
                  <c:v>3.956100051046481E-3</c:v>
                </c:pt>
                <c:pt idx="22">
                  <c:v>3.0507181899071421E-3</c:v>
                </c:pt>
                <c:pt idx="23">
                  <c:v>4.9423393739703534E-3</c:v>
                </c:pt>
                <c:pt idx="24">
                  <c:v>-4.9180327868852533E-3</c:v>
                </c:pt>
                <c:pt idx="25">
                  <c:v>3.0414396147510976E-3</c:v>
                </c:pt>
                <c:pt idx="26">
                  <c:v>4.8010107391029113E-3</c:v>
                </c:pt>
                <c:pt idx="27">
                  <c:v>1.0059097196026441E-3</c:v>
                </c:pt>
                <c:pt idx="28">
                  <c:v>-7.9135786961436437E-3</c:v>
                </c:pt>
                <c:pt idx="29">
                  <c:v>3.2919726513040122E-3</c:v>
                </c:pt>
                <c:pt idx="30">
                  <c:v>-3.7859666834933289E-4</c:v>
                </c:pt>
                <c:pt idx="31">
                  <c:v>1.7674536043428932E-3</c:v>
                </c:pt>
                <c:pt idx="32">
                  <c:v>1.0081915563958728E-3</c:v>
                </c:pt>
                <c:pt idx="33">
                  <c:v>0</c:v>
                </c:pt>
                <c:pt idx="34">
                  <c:v>2.5179403248138006E-4</c:v>
                </c:pt>
                <c:pt idx="35">
                  <c:v>3.5242290748898819E-3</c:v>
                </c:pt>
                <c:pt idx="36">
                  <c:v>7.9016681299384859E-3</c:v>
                </c:pt>
                <c:pt idx="37">
                  <c:v>-6.2220009955198054E-4</c:v>
                </c:pt>
                <c:pt idx="38">
                  <c:v>1.656082679616484E-2</c:v>
                </c:pt>
                <c:pt idx="39">
                  <c:v>-2.9397354238117944E-3</c:v>
                </c:pt>
                <c:pt idx="40">
                  <c:v>-6.6339066339067103E-3</c:v>
                </c:pt>
                <c:pt idx="41">
                  <c:v>6.1835270838482754E-4</c:v>
                </c:pt>
                <c:pt idx="42">
                  <c:v>2.2246941045607075E-3</c:v>
                </c:pt>
                <c:pt idx="43">
                  <c:v>-6.4126279442595904E-3</c:v>
                </c:pt>
                <c:pt idx="44">
                  <c:v>8.3157502792602922E-3</c:v>
                </c:pt>
                <c:pt idx="45">
                  <c:v>1.2063023141309749E-2</c:v>
                </c:pt>
                <c:pt idx="46">
                  <c:v>2.4324981756258844E-4</c:v>
                </c:pt>
                <c:pt idx="47">
                  <c:v>-1.2889105058365614E-2</c:v>
                </c:pt>
                <c:pt idx="48">
                  <c:v>2.3404779502340196E-3</c:v>
                </c:pt>
              </c:numCache>
            </c:numRef>
          </c:yVal>
        </c:ser>
        <c:axId val="100957184"/>
        <c:axId val="100979456"/>
      </c:scatterChart>
      <c:valAx>
        <c:axId val="100957184"/>
        <c:scaling>
          <c:orientation val="minMax"/>
        </c:scaling>
        <c:axPos val="b"/>
        <c:numFmt formatCode="0.00%" sourceLinked="1"/>
        <c:tickLblPos val="nextTo"/>
        <c:crossAx val="100979456"/>
        <c:crosses val="autoZero"/>
        <c:crossBetween val="midCat"/>
      </c:valAx>
      <c:valAx>
        <c:axId val="100979456"/>
        <c:scaling>
          <c:orientation val="minMax"/>
        </c:scaling>
        <c:axPos val="l"/>
        <c:majorGridlines/>
        <c:numFmt formatCode="0.00%" sourceLinked="1"/>
        <c:tickLblPos val="nextTo"/>
        <c:crossAx val="1009571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cvs!$U$9:$U$57</c:f>
              <c:numCache>
                <c:formatCode>0.00%</c:formatCode>
                <c:ptCount val="49"/>
                <c:pt idx="0">
                  <c:v>5.969666629538293E-4</c:v>
                </c:pt>
                <c:pt idx="1">
                  <c:v>1.1939333259076586E-3</c:v>
                </c:pt>
                <c:pt idx="2">
                  <c:v>1.7908999888614878E-3</c:v>
                </c:pt>
                <c:pt idx="3">
                  <c:v>2.3878666518153172E-3</c:v>
                </c:pt>
                <c:pt idx="4">
                  <c:v>3.2125695585131903E-3</c:v>
                </c:pt>
                <c:pt idx="5">
                  <c:v>4.037272465211063E-3</c:v>
                </c:pt>
                <c:pt idx="6">
                  <c:v>4.8619753719089361E-3</c:v>
                </c:pt>
                <c:pt idx="7">
                  <c:v>5.6866782786068092E-3</c:v>
                </c:pt>
                <c:pt idx="8">
                  <c:v>6.2836449415606382E-3</c:v>
                </c:pt>
                <c:pt idx="9">
                  <c:v>6.8806116045144671E-3</c:v>
                </c:pt>
                <c:pt idx="10">
                  <c:v>7.7053145112123403E-3</c:v>
                </c:pt>
                <c:pt idx="11">
                  <c:v>8.5300174179102125E-3</c:v>
                </c:pt>
                <c:pt idx="12">
                  <c:v>9.3547203246080856E-3</c:v>
                </c:pt>
                <c:pt idx="13">
                  <c:v>1.0179423231305959E-2</c:v>
                </c:pt>
                <c:pt idx="14">
                  <c:v>1.1208786898630179E-2</c:v>
                </c:pt>
                <c:pt idx="15">
                  <c:v>1.2238150565954399E-2</c:v>
                </c:pt>
                <c:pt idx="16">
                  <c:v>1.326751423327862E-2</c:v>
                </c:pt>
                <c:pt idx="17">
                  <c:v>1.429687790060284E-2</c:v>
                </c:pt>
                <c:pt idx="18">
                  <c:v>1.532624156792706E-2</c:v>
                </c:pt>
                <c:pt idx="19">
                  <c:v>1.6355605235251282E-2</c:v>
                </c:pt>
                <c:pt idx="20">
                  <c:v>1.7180308141949156E-2</c:v>
                </c:pt>
                <c:pt idx="21">
                  <c:v>1.8005011048647029E-2</c:v>
                </c:pt>
                <c:pt idx="22">
                  <c:v>1.8829713955344902E-2</c:v>
                </c:pt>
                <c:pt idx="23">
                  <c:v>1.9654416862042775E-2</c:v>
                </c:pt>
                <c:pt idx="24">
                  <c:v>2.0251383524996603E-2</c:v>
                </c:pt>
                <c:pt idx="25">
                  <c:v>2.0848350187950431E-2</c:v>
                </c:pt>
                <c:pt idx="26">
                  <c:v>2.1445316850904259E-2</c:v>
                </c:pt>
                <c:pt idx="27">
                  <c:v>2.2042283513858087E-2</c:v>
                </c:pt>
                <c:pt idx="28">
                  <c:v>2.2639250176811915E-2</c:v>
                </c:pt>
                <c:pt idx="29">
                  <c:v>2.3236216839765744E-2</c:v>
                </c:pt>
                <c:pt idx="30">
                  <c:v>2.3833183502719572E-2</c:v>
                </c:pt>
                <c:pt idx="31">
                  <c:v>2.44301501656734E-2</c:v>
                </c:pt>
                <c:pt idx="32">
                  <c:v>2.5027116828627228E-2</c:v>
                </c:pt>
                <c:pt idx="33">
                  <c:v>2.5624083491581056E-2</c:v>
                </c:pt>
                <c:pt idx="34">
                  <c:v>2.8501585686970463E-2</c:v>
                </c:pt>
                <c:pt idx="35">
                  <c:v>2.9098552349924291E-2</c:v>
                </c:pt>
                <c:pt idx="36">
                  <c:v>2.9695519012878119E-2</c:v>
                </c:pt>
                <c:pt idx="37">
                  <c:v>3.0292485675831947E-2</c:v>
                </c:pt>
                <c:pt idx="38">
                  <c:v>3.111718858252982E-2</c:v>
                </c:pt>
                <c:pt idx="39">
                  <c:v>3.1941891489227693E-2</c:v>
                </c:pt>
                <c:pt idx="40">
                  <c:v>3.2766594395925566E-2</c:v>
                </c:pt>
                <c:pt idx="41">
                  <c:v>3.3591297302623439E-2</c:v>
                </c:pt>
                <c:pt idx="42">
                  <c:v>3.4416000209321312E-2</c:v>
                </c:pt>
                <c:pt idx="43">
                  <c:v>3.5240703116019186E-2</c:v>
                </c:pt>
                <c:pt idx="44">
                  <c:v>3.6065406022717059E-2</c:v>
                </c:pt>
                <c:pt idx="45">
                  <c:v>3.6890108929414932E-2</c:v>
                </c:pt>
                <c:pt idx="46">
                  <c:v>3.7714811836112805E-2</c:v>
                </c:pt>
                <c:pt idx="47">
                  <c:v>3.8539514742810678E-2</c:v>
                </c:pt>
                <c:pt idx="48">
                  <c:v>3.9136481405764506E-2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cvs!$W$9:$W$57</c:f>
              <c:numCache>
                <c:formatCode>0.00%</c:formatCode>
                <c:ptCount val="49"/>
                <c:pt idx="0">
                  <c:v>4.9588933837923753E-3</c:v>
                </c:pt>
                <c:pt idx="1">
                  <c:v>6.5171325735078715E-3</c:v>
                </c:pt>
                <c:pt idx="2">
                  <c:v>1.7200367612429891E-3</c:v>
                </c:pt>
                <c:pt idx="3">
                  <c:v>-6.7479152971208151E-3</c:v>
                </c:pt>
                <c:pt idx="4">
                  <c:v>1.1120958701039737E-2</c:v>
                </c:pt>
                <c:pt idx="5">
                  <c:v>5.5704230098045154E-3</c:v>
                </c:pt>
                <c:pt idx="6">
                  <c:v>1.6344047101185592E-2</c:v>
                </c:pt>
                <c:pt idx="7">
                  <c:v>1.9682945264791484E-2</c:v>
                </c:pt>
                <c:pt idx="8">
                  <c:v>2.9410322712634888E-2</c:v>
                </c:pt>
                <c:pt idx="9">
                  <c:v>3.2325774607678673E-2</c:v>
                </c:pt>
                <c:pt idx="10">
                  <c:v>2.2972892908993018E-2</c:v>
                </c:pt>
                <c:pt idx="11">
                  <c:v>1.5700629576510326E-2</c:v>
                </c:pt>
                <c:pt idx="12">
                  <c:v>1.4801002279247669E-2</c:v>
                </c:pt>
                <c:pt idx="13">
                  <c:v>-2.9504770106931009E-3</c:v>
                </c:pt>
                <c:pt idx="14">
                  <c:v>-1.2480149886921128E-3</c:v>
                </c:pt>
                <c:pt idx="15">
                  <c:v>1.0256756876911362E-2</c:v>
                </c:pt>
                <c:pt idx="16">
                  <c:v>8.9642662474683152E-3</c:v>
                </c:pt>
                <c:pt idx="17">
                  <c:v>5.8582742712809865E-3</c:v>
                </c:pt>
                <c:pt idx="18">
                  <c:v>-6.0851244045596166E-3</c:v>
                </c:pt>
                <c:pt idx="19">
                  <c:v>1.6250968093141117E-2</c:v>
                </c:pt>
                <c:pt idx="20">
                  <c:v>2.3319468285918358E-2</c:v>
                </c:pt>
                <c:pt idx="21">
                  <c:v>2.7275568336964838E-2</c:v>
                </c:pt>
                <c:pt idx="22">
                  <c:v>3.0326286526871981E-2</c:v>
                </c:pt>
                <c:pt idx="23">
                  <c:v>3.5268625900842336E-2</c:v>
                </c:pt>
                <c:pt idx="24">
                  <c:v>3.0350593113957082E-2</c:v>
                </c:pt>
                <c:pt idx="25">
                  <c:v>3.3392032728708179E-2</c:v>
                </c:pt>
                <c:pt idx="26">
                  <c:v>3.8193043467811091E-2</c:v>
                </c:pt>
                <c:pt idx="27">
                  <c:v>3.9198953187413732E-2</c:v>
                </c:pt>
                <c:pt idx="28">
                  <c:v>3.1285374491270085E-2</c:v>
                </c:pt>
                <c:pt idx="29">
                  <c:v>3.45773471425741E-2</c:v>
                </c:pt>
                <c:pt idx="30">
                  <c:v>3.4198750474224764E-2</c:v>
                </c:pt>
                <c:pt idx="31">
                  <c:v>3.5966204078567654E-2</c:v>
                </c:pt>
                <c:pt idx="32">
                  <c:v>3.6974395634963526E-2</c:v>
                </c:pt>
                <c:pt idx="33">
                  <c:v>3.6974395634963526E-2</c:v>
                </c:pt>
                <c:pt idx="34">
                  <c:v>3.7226189667444905E-2</c:v>
                </c:pt>
                <c:pt idx="35">
                  <c:v>4.0750418742334787E-2</c:v>
                </c:pt>
                <c:pt idx="36">
                  <c:v>4.8652086872273272E-2</c:v>
                </c:pt>
                <c:pt idx="37">
                  <c:v>4.8029886772721291E-2</c:v>
                </c:pt>
                <c:pt idx="38">
                  <c:v>6.4590713568886127E-2</c:v>
                </c:pt>
                <c:pt idx="39">
                  <c:v>6.165097814507433E-2</c:v>
                </c:pt>
                <c:pt idx="40">
                  <c:v>5.5017071511167623E-2</c:v>
                </c:pt>
                <c:pt idx="41">
                  <c:v>5.5635424219552448E-2</c:v>
                </c:pt>
                <c:pt idx="42">
                  <c:v>5.7860118324113155E-2</c:v>
                </c:pt>
                <c:pt idx="43">
                  <c:v>5.1447490379853564E-2</c:v>
                </c:pt>
                <c:pt idx="44">
                  <c:v>5.9763240659113856E-2</c:v>
                </c:pt>
                <c:pt idx="45">
                  <c:v>7.1826263800423604E-2</c:v>
                </c:pt>
                <c:pt idx="46">
                  <c:v>7.2069513617986192E-2</c:v>
                </c:pt>
                <c:pt idx="47">
                  <c:v>5.9180408559620576E-2</c:v>
                </c:pt>
                <c:pt idx="48">
                  <c:v>6.1520886509854593E-2</c:v>
                </c:pt>
              </c:numCache>
            </c:numRef>
          </c:val>
        </c:ser>
        <c:marker val="1"/>
        <c:axId val="101008128"/>
        <c:axId val="101009664"/>
      </c:lineChart>
      <c:catAx>
        <c:axId val="101008128"/>
        <c:scaling>
          <c:orientation val="minMax"/>
        </c:scaling>
        <c:axPos val="b"/>
        <c:tickLblPos val="nextTo"/>
        <c:crossAx val="101009664"/>
        <c:crosses val="autoZero"/>
        <c:auto val="1"/>
        <c:lblAlgn val="ctr"/>
        <c:lblOffset val="100"/>
      </c:catAx>
      <c:valAx>
        <c:axId val="101009664"/>
        <c:scaling>
          <c:orientation val="minMax"/>
        </c:scaling>
        <c:axPos val="l"/>
        <c:majorGridlines/>
        <c:numFmt formatCode="0.00%" sourceLinked="1"/>
        <c:tickLblPos val="nextTo"/>
        <c:crossAx val="101008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marker>
            <c:symbol val="none"/>
          </c:marker>
          <c:val>
            <c:numRef>
              <c:f>cvs!$F$8:$F$57</c:f>
              <c:numCache>
                <c:formatCode>General</c:formatCode>
                <c:ptCount val="50"/>
                <c:pt idx="0">
                  <c:v>0.88968523917503506</c:v>
                </c:pt>
                <c:pt idx="1">
                  <c:v>0.89141516394917764</c:v>
                </c:pt>
                <c:pt idx="2">
                  <c:v>0.89319682899614883</c:v>
                </c:pt>
                <c:pt idx="3">
                  <c:v>0.89510447035957252</c:v>
                </c:pt>
                <c:pt idx="4">
                  <c:v>0.89570060828564246</c:v>
                </c:pt>
                <c:pt idx="5">
                  <c:v>0.89697386891264452</c:v>
                </c:pt>
                <c:pt idx="6">
                  <c:v>0.89833036389158849</c:v>
                </c:pt>
                <c:pt idx="7">
                  <c:v>0.90039997480473699</c:v>
                </c:pt>
                <c:pt idx="8">
                  <c:v>0.90349089371198232</c:v>
                </c:pt>
                <c:pt idx="9">
                  <c:v>0.90889437785696281</c:v>
                </c:pt>
                <c:pt idx="10">
                  <c:v>0.91636972249217152</c:v>
                </c:pt>
                <c:pt idx="11">
                  <c:v>0.92310720584530126</c:v>
                </c:pt>
                <c:pt idx="12">
                  <c:v>0.92616438109635391</c:v>
                </c:pt>
                <c:pt idx="13">
                  <c:v>0.92741964510672004</c:v>
                </c:pt>
                <c:pt idx="14">
                  <c:v>0.92370784292553021</c:v>
                </c:pt>
                <c:pt idx="15">
                  <c:v>0.91722006262822597</c:v>
                </c:pt>
                <c:pt idx="16">
                  <c:v>0.91048932800633475</c:v>
                </c:pt>
                <c:pt idx="17">
                  <c:v>0.90523881510276072</c:v>
                </c:pt>
                <c:pt idx="18">
                  <c:v>0.90228512039736508</c:v>
                </c:pt>
                <c:pt idx="19">
                  <c:v>0.89962162113522648</c:v>
                </c:pt>
                <c:pt idx="20">
                  <c:v>0.8997925889932693</c:v>
                </c:pt>
                <c:pt idx="21">
                  <c:v>0.90352238779109539</c:v>
                </c:pt>
                <c:pt idx="22">
                  <c:v>0.90822625346434871</c:v>
                </c:pt>
                <c:pt idx="23">
                  <c:v>0.91350601086995653</c:v>
                </c:pt>
                <c:pt idx="24">
                  <c:v>0.92066866429111338</c:v>
                </c:pt>
                <c:pt idx="25">
                  <c:v>0.9280292804952669</c:v>
                </c:pt>
                <c:pt idx="26">
                  <c:v>0.93474201850052197</c:v>
                </c:pt>
                <c:pt idx="27">
                  <c:v>0.93858879530648265</c:v>
                </c:pt>
                <c:pt idx="28">
                  <c:v>0.94159872943886569</c:v>
                </c:pt>
                <c:pt idx="29">
                  <c:v>0.94308345031134166</c:v>
                </c:pt>
                <c:pt idx="30">
                  <c:v>0.94380106539970521</c:v>
                </c:pt>
                <c:pt idx="31">
                  <c:v>0.94393379044739589</c:v>
                </c:pt>
                <c:pt idx="32">
                  <c:v>0.94435671093834361</c:v>
                </c:pt>
                <c:pt idx="33">
                  <c:v>0.9443837058632979</c:v>
                </c:pt>
                <c:pt idx="34">
                  <c:v>0.94426672785516341</c:v>
                </c:pt>
                <c:pt idx="35">
                  <c:v>0.94468065003779289</c:v>
                </c:pt>
                <c:pt idx="36">
                  <c:v>0.94626435230176753</c:v>
                </c:pt>
                <c:pt idx="37">
                  <c:v>0.94868039808516003</c:v>
                </c:pt>
                <c:pt idx="38">
                  <c:v>0.95175556995284916</c:v>
                </c:pt>
                <c:pt idx="39">
                  <c:v>0.95704207608969505</c:v>
                </c:pt>
                <c:pt idx="40">
                  <c:v>0.96335213979771817</c:v>
                </c:pt>
                <c:pt idx="41">
                  <c:v>0.96907506388798925</c:v>
                </c:pt>
                <c:pt idx="42">
                  <c:v>0.97364620451355133</c:v>
                </c:pt>
                <c:pt idx="43">
                  <c:v>0.97672362595831974</c:v>
                </c:pt>
                <c:pt idx="44">
                  <c:v>0.97731751430731018</c:v>
                </c:pt>
                <c:pt idx="45">
                  <c:v>0.97738050246553676</c:v>
                </c:pt>
                <c:pt idx="46">
                  <c:v>0.97795864377497022</c:v>
                </c:pt>
                <c:pt idx="47">
                  <c:v>0.98091683763452486</c:v>
                </c:pt>
                <c:pt idx="48">
                  <c:v>0.98383003995248897</c:v>
                </c:pt>
                <c:pt idx="49">
                  <c:v>0.98600313141129481</c:v>
                </c:pt>
              </c:numCache>
            </c:numRef>
          </c:val>
        </c:ser>
        <c:marker val="1"/>
        <c:axId val="101027200"/>
        <c:axId val="101033088"/>
      </c:lineChart>
      <c:lineChart>
        <c:grouping val="standard"/>
        <c:ser>
          <c:idx val="0"/>
          <c:order val="0"/>
          <c:marker>
            <c:symbol val="none"/>
          </c:marker>
          <c:val>
            <c:numRef>
              <c:f>cvs!$B$8:$B$57</c:f>
              <c:numCache>
                <c:formatCode>General</c:formatCode>
                <c:ptCount val="50"/>
                <c:pt idx="0">
                  <c:v>76.63</c:v>
                </c:pt>
                <c:pt idx="1">
                  <c:v>77.010000000000005</c:v>
                </c:pt>
                <c:pt idx="2">
                  <c:v>77.13</c:v>
                </c:pt>
                <c:pt idx="3">
                  <c:v>76.760000000000005</c:v>
                </c:pt>
                <c:pt idx="4">
                  <c:v>76.11</c:v>
                </c:pt>
                <c:pt idx="5">
                  <c:v>77.47</c:v>
                </c:pt>
                <c:pt idx="6">
                  <c:v>77.040000000000006</c:v>
                </c:pt>
                <c:pt idx="7">
                  <c:v>77.87</c:v>
                </c:pt>
                <c:pt idx="8">
                  <c:v>78.13</c:v>
                </c:pt>
                <c:pt idx="9">
                  <c:v>78.89</c:v>
                </c:pt>
                <c:pt idx="10">
                  <c:v>79.12</c:v>
                </c:pt>
                <c:pt idx="11">
                  <c:v>78.38</c:v>
                </c:pt>
                <c:pt idx="12">
                  <c:v>77.81</c:v>
                </c:pt>
                <c:pt idx="13">
                  <c:v>77.739999999999995</c:v>
                </c:pt>
                <c:pt idx="14">
                  <c:v>76.36</c:v>
                </c:pt>
                <c:pt idx="15">
                  <c:v>76.489999999999995</c:v>
                </c:pt>
                <c:pt idx="16">
                  <c:v>77.37</c:v>
                </c:pt>
                <c:pt idx="17">
                  <c:v>77.27</c:v>
                </c:pt>
                <c:pt idx="18">
                  <c:v>77.03</c:v>
                </c:pt>
                <c:pt idx="19">
                  <c:v>76.11</c:v>
                </c:pt>
                <c:pt idx="20">
                  <c:v>77.81</c:v>
                </c:pt>
                <c:pt idx="21">
                  <c:v>78.36</c:v>
                </c:pt>
                <c:pt idx="22">
                  <c:v>78.67</c:v>
                </c:pt>
                <c:pt idx="23">
                  <c:v>78.91</c:v>
                </c:pt>
                <c:pt idx="24">
                  <c:v>79.3</c:v>
                </c:pt>
                <c:pt idx="25">
                  <c:v>78.91</c:v>
                </c:pt>
                <c:pt idx="26">
                  <c:v>79.150000000000006</c:v>
                </c:pt>
                <c:pt idx="27">
                  <c:v>79.53</c:v>
                </c:pt>
                <c:pt idx="28">
                  <c:v>79.61</c:v>
                </c:pt>
                <c:pt idx="29">
                  <c:v>78.98</c:v>
                </c:pt>
                <c:pt idx="30">
                  <c:v>79.239999999999995</c:v>
                </c:pt>
                <c:pt idx="31">
                  <c:v>79.209999999999994</c:v>
                </c:pt>
                <c:pt idx="32">
                  <c:v>79.349999999999994</c:v>
                </c:pt>
                <c:pt idx="33">
                  <c:v>79.430000000000007</c:v>
                </c:pt>
                <c:pt idx="34">
                  <c:v>79.430000000000007</c:v>
                </c:pt>
                <c:pt idx="35">
                  <c:v>79.45</c:v>
                </c:pt>
                <c:pt idx="36">
                  <c:v>79.73</c:v>
                </c:pt>
                <c:pt idx="37">
                  <c:v>80.36</c:v>
                </c:pt>
                <c:pt idx="38">
                  <c:v>80.31</c:v>
                </c:pt>
                <c:pt idx="39">
                  <c:v>81.64</c:v>
                </c:pt>
                <c:pt idx="40">
                  <c:v>81.400000000000006</c:v>
                </c:pt>
                <c:pt idx="41">
                  <c:v>80.86</c:v>
                </c:pt>
                <c:pt idx="42">
                  <c:v>80.91</c:v>
                </c:pt>
                <c:pt idx="43">
                  <c:v>81.09</c:v>
                </c:pt>
                <c:pt idx="44">
                  <c:v>80.569999999999993</c:v>
                </c:pt>
                <c:pt idx="45">
                  <c:v>81.239999999999995</c:v>
                </c:pt>
                <c:pt idx="46">
                  <c:v>82.22</c:v>
                </c:pt>
                <c:pt idx="47">
                  <c:v>82.24</c:v>
                </c:pt>
                <c:pt idx="48">
                  <c:v>81.180000000000007</c:v>
                </c:pt>
                <c:pt idx="49">
                  <c:v>81.37</c:v>
                </c:pt>
              </c:numCache>
            </c:numRef>
          </c:val>
        </c:ser>
        <c:marker val="1"/>
        <c:axId val="101044608"/>
        <c:axId val="101034624"/>
      </c:lineChart>
      <c:catAx>
        <c:axId val="101027200"/>
        <c:scaling>
          <c:orientation val="minMax"/>
        </c:scaling>
        <c:axPos val="b"/>
        <c:tickLblPos val="nextTo"/>
        <c:crossAx val="101033088"/>
        <c:crosses val="autoZero"/>
        <c:auto val="1"/>
        <c:lblAlgn val="ctr"/>
        <c:lblOffset val="100"/>
      </c:catAx>
      <c:valAx>
        <c:axId val="101033088"/>
        <c:scaling>
          <c:orientation val="minMax"/>
          <c:max val="1.01"/>
          <c:min val="0.87000000000000965"/>
        </c:scaling>
        <c:axPos val="l"/>
        <c:majorGridlines/>
        <c:numFmt formatCode="General" sourceLinked="1"/>
        <c:tickLblPos val="nextTo"/>
        <c:crossAx val="101027200"/>
        <c:crosses val="autoZero"/>
        <c:crossBetween val="between"/>
      </c:valAx>
      <c:valAx>
        <c:axId val="101034624"/>
        <c:scaling>
          <c:orientation val="minMax"/>
        </c:scaling>
        <c:axPos val="r"/>
        <c:numFmt formatCode="General" sourceLinked="1"/>
        <c:tickLblPos val="nextTo"/>
        <c:crossAx val="101044608"/>
        <c:crosses val="max"/>
        <c:crossBetween val="between"/>
      </c:valAx>
      <c:catAx>
        <c:axId val="101044608"/>
        <c:scaling>
          <c:orientation val="minMax"/>
        </c:scaling>
        <c:delete val="1"/>
        <c:axPos val="b"/>
        <c:tickLblPos val="none"/>
        <c:crossAx val="10103462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val>
            <c:numRef>
              <c:f>cvs!$F$8:$F$57</c:f>
              <c:numCache>
                <c:formatCode>General</c:formatCode>
                <c:ptCount val="50"/>
                <c:pt idx="0">
                  <c:v>0.88968523917503506</c:v>
                </c:pt>
                <c:pt idx="1">
                  <c:v>0.89141516394917764</c:v>
                </c:pt>
                <c:pt idx="2">
                  <c:v>0.89319682899614883</c:v>
                </c:pt>
                <c:pt idx="3">
                  <c:v>0.89510447035957252</c:v>
                </c:pt>
                <c:pt idx="4">
                  <c:v>0.89570060828564246</c:v>
                </c:pt>
                <c:pt idx="5">
                  <c:v>0.89697386891264452</c:v>
                </c:pt>
                <c:pt idx="6">
                  <c:v>0.89833036389158849</c:v>
                </c:pt>
                <c:pt idx="7">
                  <c:v>0.90039997480473699</c:v>
                </c:pt>
                <c:pt idx="8">
                  <c:v>0.90349089371198232</c:v>
                </c:pt>
                <c:pt idx="9">
                  <c:v>0.90889437785696281</c:v>
                </c:pt>
                <c:pt idx="10">
                  <c:v>0.91636972249217152</c:v>
                </c:pt>
                <c:pt idx="11">
                  <c:v>0.92310720584530126</c:v>
                </c:pt>
                <c:pt idx="12">
                  <c:v>0.92616438109635391</c:v>
                </c:pt>
                <c:pt idx="13">
                  <c:v>0.92741964510672004</c:v>
                </c:pt>
                <c:pt idx="14">
                  <c:v>0.92370784292553021</c:v>
                </c:pt>
                <c:pt idx="15">
                  <c:v>0.91722006262822597</c:v>
                </c:pt>
                <c:pt idx="16">
                  <c:v>0.91048932800633475</c:v>
                </c:pt>
                <c:pt idx="17">
                  <c:v>0.90523881510276072</c:v>
                </c:pt>
                <c:pt idx="18">
                  <c:v>0.90228512039736508</c:v>
                </c:pt>
                <c:pt idx="19">
                  <c:v>0.89962162113522648</c:v>
                </c:pt>
                <c:pt idx="20">
                  <c:v>0.8997925889932693</c:v>
                </c:pt>
                <c:pt idx="21">
                  <c:v>0.90352238779109539</c:v>
                </c:pt>
                <c:pt idx="22">
                  <c:v>0.90822625346434871</c:v>
                </c:pt>
                <c:pt idx="23">
                  <c:v>0.91350601086995653</c:v>
                </c:pt>
                <c:pt idx="24">
                  <c:v>0.92066866429111338</c:v>
                </c:pt>
                <c:pt idx="25">
                  <c:v>0.9280292804952669</c:v>
                </c:pt>
                <c:pt idx="26">
                  <c:v>0.93474201850052197</c:v>
                </c:pt>
                <c:pt idx="27">
                  <c:v>0.93858879530648265</c:v>
                </c:pt>
                <c:pt idx="28">
                  <c:v>0.94159872943886569</c:v>
                </c:pt>
                <c:pt idx="29">
                  <c:v>0.94308345031134166</c:v>
                </c:pt>
                <c:pt idx="30">
                  <c:v>0.94380106539970521</c:v>
                </c:pt>
                <c:pt idx="31">
                  <c:v>0.94393379044739589</c:v>
                </c:pt>
                <c:pt idx="32">
                  <c:v>0.94435671093834361</c:v>
                </c:pt>
                <c:pt idx="33">
                  <c:v>0.9443837058632979</c:v>
                </c:pt>
                <c:pt idx="34">
                  <c:v>0.94426672785516341</c:v>
                </c:pt>
                <c:pt idx="35">
                  <c:v>0.94468065003779289</c:v>
                </c:pt>
                <c:pt idx="36">
                  <c:v>0.94626435230176753</c:v>
                </c:pt>
                <c:pt idx="37">
                  <c:v>0.94868039808516003</c:v>
                </c:pt>
                <c:pt idx="38">
                  <c:v>0.95175556995284916</c:v>
                </c:pt>
                <c:pt idx="39">
                  <c:v>0.95704207608969505</c:v>
                </c:pt>
                <c:pt idx="40">
                  <c:v>0.96335213979771817</c:v>
                </c:pt>
                <c:pt idx="41">
                  <c:v>0.96907506388798925</c:v>
                </c:pt>
                <c:pt idx="42">
                  <c:v>0.97364620451355133</c:v>
                </c:pt>
                <c:pt idx="43">
                  <c:v>0.97672362595831974</c:v>
                </c:pt>
                <c:pt idx="44">
                  <c:v>0.97731751430731018</c:v>
                </c:pt>
                <c:pt idx="45">
                  <c:v>0.97738050246553676</c:v>
                </c:pt>
                <c:pt idx="46">
                  <c:v>0.97795864377497022</c:v>
                </c:pt>
                <c:pt idx="47">
                  <c:v>0.98091683763452486</c:v>
                </c:pt>
                <c:pt idx="48">
                  <c:v>0.98383003995248897</c:v>
                </c:pt>
                <c:pt idx="49">
                  <c:v>0.98600313141129481</c:v>
                </c:pt>
              </c:numCache>
            </c:numRef>
          </c:val>
        </c:ser>
        <c:marker val="1"/>
        <c:axId val="101131392"/>
        <c:axId val="101132928"/>
      </c:lineChart>
      <c:lineChart>
        <c:grouping val="standard"/>
        <c:ser>
          <c:idx val="1"/>
          <c:order val="1"/>
          <c:marker>
            <c:symbol val="square"/>
            <c:size val="5"/>
          </c:marker>
          <c:val>
            <c:numRef>
              <c:f>cvs!$G$8:$G$57</c:f>
              <c:numCache>
                <c:formatCode>General</c:formatCode>
                <c:ptCount val="50"/>
                <c:pt idx="0">
                  <c:v>3.6743225443865594E-2</c:v>
                </c:pt>
                <c:pt idx="1">
                  <c:v>3.0122033060861173E-2</c:v>
                </c:pt>
                <c:pt idx="2">
                  <c:v>2.8891642333489117E-2</c:v>
                </c:pt>
                <c:pt idx="3">
                  <c:v>2.8911996033681445E-2</c:v>
                </c:pt>
                <c:pt idx="4">
                  <c:v>2.9242664072259672E-2</c:v>
                </c:pt>
                <c:pt idx="5">
                  <c:v>3.0196826011307232E-2</c:v>
                </c:pt>
                <c:pt idx="6">
                  <c:v>3.0654731205936571E-2</c:v>
                </c:pt>
                <c:pt idx="7">
                  <c:v>3.0405393072610708E-2</c:v>
                </c:pt>
                <c:pt idx="8">
                  <c:v>3.0106857987203698E-2</c:v>
                </c:pt>
                <c:pt idx="9">
                  <c:v>3.1303545194340691E-2</c:v>
                </c:pt>
                <c:pt idx="10">
                  <c:v>3.3044646127894241E-2</c:v>
                </c:pt>
                <c:pt idx="11">
                  <c:v>3.547405868911982E-2</c:v>
                </c:pt>
                <c:pt idx="12">
                  <c:v>3.7208558996229366E-2</c:v>
                </c:pt>
                <c:pt idx="13">
                  <c:v>4.0261720144475197E-2</c:v>
                </c:pt>
                <c:pt idx="14">
                  <c:v>4.4020044680510573E-2</c:v>
                </c:pt>
                <c:pt idx="15">
                  <c:v>4.7768096858993213E-2</c:v>
                </c:pt>
                <c:pt idx="16">
                  <c:v>5.2031528497090425E-2</c:v>
                </c:pt>
                <c:pt idx="17">
                  <c:v>5.8993321694157962E-2</c:v>
                </c:pt>
                <c:pt idx="18">
                  <c:v>7.2084847126520205E-2</c:v>
                </c:pt>
                <c:pt idx="19">
                  <c:v>8.3005700309486619E-2</c:v>
                </c:pt>
                <c:pt idx="20">
                  <c:v>9.1776277391007965E-2</c:v>
                </c:pt>
                <c:pt idx="21">
                  <c:v>9.6184073855703947E-2</c:v>
                </c:pt>
                <c:pt idx="22">
                  <c:v>9.6617232007137996E-2</c:v>
                </c:pt>
                <c:pt idx="23">
                  <c:v>9.3401326152870515E-2</c:v>
                </c:pt>
                <c:pt idx="24">
                  <c:v>8.653956109866684E-2</c:v>
                </c:pt>
                <c:pt idx="25">
                  <c:v>7.7434559351941601E-2</c:v>
                </c:pt>
                <c:pt idx="26">
                  <c:v>6.5268564845530494E-2</c:v>
                </c:pt>
                <c:pt idx="27">
                  <c:v>5.0463041373405737E-2</c:v>
                </c:pt>
                <c:pt idx="28">
                  <c:v>3.6884194449785787E-2</c:v>
                </c:pt>
                <c:pt idx="29">
                  <c:v>3.1181422993186714E-2</c:v>
                </c:pt>
                <c:pt idx="30">
                  <c:v>2.8980082238287286E-2</c:v>
                </c:pt>
                <c:pt idx="31">
                  <c:v>2.8287334819853838E-2</c:v>
                </c:pt>
                <c:pt idx="32">
                  <c:v>2.809525871272078E-2</c:v>
                </c:pt>
                <c:pt idx="33">
                  <c:v>2.6792706795928576E-2</c:v>
                </c:pt>
                <c:pt idx="34">
                  <c:v>2.5454286523218714E-2</c:v>
                </c:pt>
                <c:pt idx="35">
                  <c:v>2.4111472907505906E-2</c:v>
                </c:pt>
                <c:pt idx="36">
                  <c:v>2.376217030295389E-2</c:v>
                </c:pt>
                <c:pt idx="37">
                  <c:v>2.4164235471299578E-2</c:v>
                </c:pt>
                <c:pt idx="38">
                  <c:v>2.6597065077083006E-2</c:v>
                </c:pt>
                <c:pt idx="39">
                  <c:v>2.9477569967701508E-2</c:v>
                </c:pt>
                <c:pt idx="40">
                  <c:v>3.2390929423385402E-2</c:v>
                </c:pt>
                <c:pt idx="41">
                  <c:v>3.6849790541535768E-2</c:v>
                </c:pt>
                <c:pt idx="42">
                  <c:v>4.0339739124565913E-2</c:v>
                </c:pt>
                <c:pt idx="43">
                  <c:v>4.4343178241958159E-2</c:v>
                </c:pt>
                <c:pt idx="44">
                  <c:v>4.6674854839277934E-2</c:v>
                </c:pt>
                <c:pt idx="45">
                  <c:v>4.8405216489935426E-2</c:v>
                </c:pt>
                <c:pt idx="46">
                  <c:v>4.9191115514358598E-2</c:v>
                </c:pt>
                <c:pt idx="47">
                  <c:v>4.8644643071655641E-2</c:v>
                </c:pt>
                <c:pt idx="48">
                  <c:v>4.909588396820324E-2</c:v>
                </c:pt>
                <c:pt idx="49">
                  <c:v>5.3171717737687293E-2</c:v>
                </c:pt>
              </c:numCache>
            </c:numRef>
          </c:val>
        </c:ser>
        <c:marker val="1"/>
        <c:axId val="101148544"/>
        <c:axId val="101147008"/>
      </c:lineChart>
      <c:catAx>
        <c:axId val="101131392"/>
        <c:scaling>
          <c:orientation val="minMax"/>
        </c:scaling>
        <c:axPos val="b"/>
        <c:tickLblPos val="nextTo"/>
        <c:crossAx val="101132928"/>
        <c:crosses val="autoZero"/>
        <c:auto val="1"/>
        <c:lblAlgn val="ctr"/>
        <c:lblOffset val="100"/>
      </c:catAx>
      <c:valAx>
        <c:axId val="101132928"/>
        <c:scaling>
          <c:orientation val="minMax"/>
        </c:scaling>
        <c:axPos val="l"/>
        <c:majorGridlines/>
        <c:numFmt formatCode="General" sourceLinked="1"/>
        <c:tickLblPos val="nextTo"/>
        <c:crossAx val="101131392"/>
        <c:crosses val="autoZero"/>
        <c:crossBetween val="between"/>
      </c:valAx>
      <c:valAx>
        <c:axId val="101147008"/>
        <c:scaling>
          <c:orientation val="minMax"/>
        </c:scaling>
        <c:axPos val="r"/>
        <c:numFmt formatCode="General" sourceLinked="1"/>
        <c:tickLblPos val="nextTo"/>
        <c:crossAx val="101148544"/>
        <c:crosses val="max"/>
        <c:crossBetween val="between"/>
      </c:valAx>
      <c:catAx>
        <c:axId val="101148544"/>
        <c:scaling>
          <c:orientation val="minMax"/>
        </c:scaling>
        <c:delete val="1"/>
        <c:axPos val="b"/>
        <c:tickLblPos val="none"/>
        <c:crossAx val="10114700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dPt>
            <c:idx val="49"/>
            <c:marker>
              <c:symbol val="circle"/>
              <c:size val="7"/>
              <c:spPr>
                <a:solidFill>
                  <a:srgbClr val="C00000"/>
                </a:solidFill>
              </c:spPr>
            </c:marker>
          </c:dPt>
          <c:xVal>
            <c:numRef>
              <c:f>kmb!$O$8:$O$57</c:f>
              <c:numCache>
                <c:formatCode>General</c:formatCode>
                <c:ptCount val="50"/>
                <c:pt idx="0">
                  <c:v>0.16326530612244897</c:v>
                </c:pt>
                <c:pt idx="1">
                  <c:v>0.14285714285714285</c:v>
                </c:pt>
                <c:pt idx="2">
                  <c:v>0.16326530612244897</c:v>
                </c:pt>
                <c:pt idx="3">
                  <c:v>0.18367346938775511</c:v>
                </c:pt>
                <c:pt idx="4">
                  <c:v>0.20408163265306123</c:v>
                </c:pt>
                <c:pt idx="5">
                  <c:v>0.22448979591836735</c:v>
                </c:pt>
                <c:pt idx="6">
                  <c:v>0.24489795918367346</c:v>
                </c:pt>
                <c:pt idx="7">
                  <c:v>0.26530612244897961</c:v>
                </c:pt>
                <c:pt idx="8">
                  <c:v>0.2857142857142857</c:v>
                </c:pt>
                <c:pt idx="9">
                  <c:v>0.30612244897959184</c:v>
                </c:pt>
                <c:pt idx="10">
                  <c:v>0.32653061224489793</c:v>
                </c:pt>
                <c:pt idx="11">
                  <c:v>0.34693877551020408</c:v>
                </c:pt>
                <c:pt idx="12">
                  <c:v>0.32653061224489793</c:v>
                </c:pt>
                <c:pt idx="13">
                  <c:v>0.30612244897959184</c:v>
                </c:pt>
                <c:pt idx="14">
                  <c:v>0.2857142857142857</c:v>
                </c:pt>
                <c:pt idx="15">
                  <c:v>0.26530612244897961</c:v>
                </c:pt>
                <c:pt idx="16">
                  <c:v>0.2857142857142857</c:v>
                </c:pt>
                <c:pt idx="17">
                  <c:v>0.30612244897959184</c:v>
                </c:pt>
                <c:pt idx="18">
                  <c:v>0.32653061224489793</c:v>
                </c:pt>
                <c:pt idx="19">
                  <c:v>0.34693877551020408</c:v>
                </c:pt>
                <c:pt idx="20">
                  <c:v>0.32653061224489793</c:v>
                </c:pt>
                <c:pt idx="21">
                  <c:v>0.30612244897959184</c:v>
                </c:pt>
                <c:pt idx="22">
                  <c:v>0.2857142857142857</c:v>
                </c:pt>
                <c:pt idx="23">
                  <c:v>0.26530612244897961</c:v>
                </c:pt>
                <c:pt idx="24">
                  <c:v>0.24489795918367346</c:v>
                </c:pt>
                <c:pt idx="25">
                  <c:v>0.22448979591836735</c:v>
                </c:pt>
                <c:pt idx="26">
                  <c:v>0.20408163265306123</c:v>
                </c:pt>
                <c:pt idx="27">
                  <c:v>0.18367346938775511</c:v>
                </c:pt>
                <c:pt idx="28">
                  <c:v>0.16326530612244897</c:v>
                </c:pt>
                <c:pt idx="29">
                  <c:v>0.14285714285714285</c:v>
                </c:pt>
                <c:pt idx="30">
                  <c:v>0.12244897959183673</c:v>
                </c:pt>
                <c:pt idx="31">
                  <c:v>0.10204081632653061</c:v>
                </c:pt>
                <c:pt idx="32">
                  <c:v>8.1632653061224483E-2</c:v>
                </c:pt>
                <c:pt idx="33">
                  <c:v>6.1224489795918366E-2</c:v>
                </c:pt>
                <c:pt idx="34">
                  <c:v>8.1632653061224483E-2</c:v>
                </c:pt>
                <c:pt idx="35">
                  <c:v>0.10204081632653061</c:v>
                </c:pt>
                <c:pt idx="36">
                  <c:v>0.12244897959183673</c:v>
                </c:pt>
                <c:pt idx="37">
                  <c:v>0.14285714285714285</c:v>
                </c:pt>
                <c:pt idx="38">
                  <c:v>0.16326530612244897</c:v>
                </c:pt>
                <c:pt idx="39">
                  <c:v>0.18367346938775511</c:v>
                </c:pt>
                <c:pt idx="40">
                  <c:v>0.20408163265306123</c:v>
                </c:pt>
                <c:pt idx="41">
                  <c:v>0.18367346938775511</c:v>
                </c:pt>
                <c:pt idx="42">
                  <c:v>0.20408163265306123</c:v>
                </c:pt>
                <c:pt idx="43">
                  <c:v>0.22448979591836735</c:v>
                </c:pt>
                <c:pt idx="44">
                  <c:v>0.20408163265306123</c:v>
                </c:pt>
                <c:pt idx="45">
                  <c:v>0.18367346938775511</c:v>
                </c:pt>
                <c:pt idx="46">
                  <c:v>0.16326530612244897</c:v>
                </c:pt>
                <c:pt idx="47">
                  <c:v>0.14285714285714285</c:v>
                </c:pt>
                <c:pt idx="48">
                  <c:v>0.12244897959183673</c:v>
                </c:pt>
                <c:pt idx="49">
                  <c:v>0.10204081632653061</c:v>
                </c:pt>
              </c:numCache>
            </c:numRef>
          </c:xVal>
          <c:yVal>
            <c:numRef>
              <c:f>kmb!$N$8:$N$57</c:f>
              <c:numCache>
                <c:formatCode>General</c:formatCode>
                <c:ptCount val="50"/>
                <c:pt idx="0">
                  <c:v>0.9773755656108597</c:v>
                </c:pt>
                <c:pt idx="1">
                  <c:v>0.98190045248868774</c:v>
                </c:pt>
                <c:pt idx="2">
                  <c:v>0.98642533936651589</c:v>
                </c:pt>
                <c:pt idx="3">
                  <c:v>0.99095022624434392</c:v>
                </c:pt>
                <c:pt idx="4">
                  <c:v>0.99547511312217196</c:v>
                </c:pt>
                <c:pt idx="5">
                  <c:v>1</c:v>
                </c:pt>
                <c:pt idx="6">
                  <c:v>0.99547511312217196</c:v>
                </c:pt>
                <c:pt idx="7">
                  <c:v>0.99095022624434392</c:v>
                </c:pt>
                <c:pt idx="8">
                  <c:v>0.98642533936651589</c:v>
                </c:pt>
                <c:pt idx="9">
                  <c:v>0.98190045248868774</c:v>
                </c:pt>
                <c:pt idx="10">
                  <c:v>0.9773755656108597</c:v>
                </c:pt>
                <c:pt idx="11">
                  <c:v>0.97285067873303166</c:v>
                </c:pt>
                <c:pt idx="12">
                  <c:v>0.96832579185520362</c:v>
                </c:pt>
                <c:pt idx="13">
                  <c:v>0.96380090497737558</c:v>
                </c:pt>
                <c:pt idx="14">
                  <c:v>0.95927601809954754</c:v>
                </c:pt>
                <c:pt idx="15">
                  <c:v>0.95475113122171951</c:v>
                </c:pt>
                <c:pt idx="16">
                  <c:v>0.95022624434389136</c:v>
                </c:pt>
                <c:pt idx="17">
                  <c:v>0.94570135746606332</c:v>
                </c:pt>
                <c:pt idx="18">
                  <c:v>0.94117647058823528</c:v>
                </c:pt>
                <c:pt idx="19">
                  <c:v>0.93665158371040724</c:v>
                </c:pt>
                <c:pt idx="20">
                  <c:v>0.94117647058823528</c:v>
                </c:pt>
                <c:pt idx="21">
                  <c:v>0.94570135746606332</c:v>
                </c:pt>
                <c:pt idx="22">
                  <c:v>0.95022624434389136</c:v>
                </c:pt>
                <c:pt idx="23">
                  <c:v>0.95475113122171951</c:v>
                </c:pt>
                <c:pt idx="24">
                  <c:v>0.95927601809954754</c:v>
                </c:pt>
                <c:pt idx="25">
                  <c:v>0.96380090497737558</c:v>
                </c:pt>
                <c:pt idx="26">
                  <c:v>0.96832579185520362</c:v>
                </c:pt>
                <c:pt idx="27">
                  <c:v>0.97285067873303166</c:v>
                </c:pt>
                <c:pt idx="28">
                  <c:v>0.9773755656108597</c:v>
                </c:pt>
                <c:pt idx="29">
                  <c:v>0.98190045248868774</c:v>
                </c:pt>
                <c:pt idx="30">
                  <c:v>0.98642533936651589</c:v>
                </c:pt>
                <c:pt idx="31">
                  <c:v>0.99095022624434392</c:v>
                </c:pt>
                <c:pt idx="32">
                  <c:v>0.99547511312217196</c:v>
                </c:pt>
                <c:pt idx="33">
                  <c:v>1</c:v>
                </c:pt>
                <c:pt idx="34">
                  <c:v>0.99547511312217196</c:v>
                </c:pt>
                <c:pt idx="35">
                  <c:v>0.99095022624434392</c:v>
                </c:pt>
                <c:pt idx="36">
                  <c:v>0.98642533936651589</c:v>
                </c:pt>
                <c:pt idx="37">
                  <c:v>0.98190045248868774</c:v>
                </c:pt>
                <c:pt idx="38">
                  <c:v>0.9773755656108597</c:v>
                </c:pt>
                <c:pt idx="39">
                  <c:v>0.97285067873303166</c:v>
                </c:pt>
                <c:pt idx="40">
                  <c:v>0.96832579185520362</c:v>
                </c:pt>
                <c:pt idx="41">
                  <c:v>0.96380090497737558</c:v>
                </c:pt>
                <c:pt idx="42">
                  <c:v>0.95927601809954754</c:v>
                </c:pt>
                <c:pt idx="43">
                  <c:v>0.95475113122171951</c:v>
                </c:pt>
                <c:pt idx="44">
                  <c:v>0.95022624434389136</c:v>
                </c:pt>
                <c:pt idx="45">
                  <c:v>0.94570135746606332</c:v>
                </c:pt>
                <c:pt idx="46">
                  <c:v>0.94117647058823528</c:v>
                </c:pt>
                <c:pt idx="47">
                  <c:v>0.93665158371040724</c:v>
                </c:pt>
                <c:pt idx="48">
                  <c:v>0.9321266968325792</c:v>
                </c:pt>
                <c:pt idx="49">
                  <c:v>0.93665158371040724</c:v>
                </c:pt>
              </c:numCache>
            </c:numRef>
          </c:yVal>
        </c:ser>
        <c:axId val="101316096"/>
        <c:axId val="101317632"/>
      </c:scatterChart>
      <c:valAx>
        <c:axId val="101316096"/>
        <c:scaling>
          <c:orientation val="minMax"/>
        </c:scaling>
        <c:axPos val="b"/>
        <c:numFmt formatCode="General" sourceLinked="1"/>
        <c:tickLblPos val="nextTo"/>
        <c:crossAx val="101317632"/>
        <c:crosses val="autoZero"/>
        <c:crossBetween val="midCat"/>
      </c:valAx>
      <c:valAx>
        <c:axId val="101317632"/>
        <c:scaling>
          <c:orientation val="minMax"/>
        </c:scaling>
        <c:axPos val="l"/>
        <c:majorGridlines/>
        <c:numFmt formatCode="General" sourceLinked="1"/>
        <c:tickLblPos val="nextTo"/>
        <c:crossAx val="101316096"/>
        <c:crosses val="autoZero"/>
        <c:crossBetween val="midCat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kmb!$B$8:$B$57</c:f>
              <c:numCache>
                <c:formatCode>General</c:formatCode>
                <c:ptCount val="50"/>
                <c:pt idx="0">
                  <c:v>111.73</c:v>
                </c:pt>
                <c:pt idx="1">
                  <c:v>112.14</c:v>
                </c:pt>
                <c:pt idx="2">
                  <c:v>112.9</c:v>
                </c:pt>
                <c:pt idx="3">
                  <c:v>113.35</c:v>
                </c:pt>
                <c:pt idx="4">
                  <c:v>111.79</c:v>
                </c:pt>
                <c:pt idx="5">
                  <c:v>112.41</c:v>
                </c:pt>
                <c:pt idx="6">
                  <c:v>111.44</c:v>
                </c:pt>
                <c:pt idx="7">
                  <c:v>107.99</c:v>
                </c:pt>
                <c:pt idx="8">
                  <c:v>108.65</c:v>
                </c:pt>
                <c:pt idx="9">
                  <c:v>108.64</c:v>
                </c:pt>
                <c:pt idx="10">
                  <c:v>107.69</c:v>
                </c:pt>
                <c:pt idx="11">
                  <c:v>107.47</c:v>
                </c:pt>
                <c:pt idx="12">
                  <c:v>106.26</c:v>
                </c:pt>
                <c:pt idx="13">
                  <c:v>105.27</c:v>
                </c:pt>
                <c:pt idx="14">
                  <c:v>103.06</c:v>
                </c:pt>
                <c:pt idx="15">
                  <c:v>104.08</c:v>
                </c:pt>
                <c:pt idx="16">
                  <c:v>104.41</c:v>
                </c:pt>
                <c:pt idx="17">
                  <c:v>103.81</c:v>
                </c:pt>
                <c:pt idx="18">
                  <c:v>105.88</c:v>
                </c:pt>
                <c:pt idx="19">
                  <c:v>105.35</c:v>
                </c:pt>
                <c:pt idx="20">
                  <c:v>106.48</c:v>
                </c:pt>
                <c:pt idx="21">
                  <c:v>107.22</c:v>
                </c:pt>
                <c:pt idx="22">
                  <c:v>106.78</c:v>
                </c:pt>
                <c:pt idx="23">
                  <c:v>107.1</c:v>
                </c:pt>
                <c:pt idx="24">
                  <c:v>107.24</c:v>
                </c:pt>
                <c:pt idx="25">
                  <c:v>106.88</c:v>
                </c:pt>
                <c:pt idx="26">
                  <c:v>107.8</c:v>
                </c:pt>
                <c:pt idx="27">
                  <c:v>107.62</c:v>
                </c:pt>
                <c:pt idx="28">
                  <c:v>107.73</c:v>
                </c:pt>
                <c:pt idx="29">
                  <c:v>108.33</c:v>
                </c:pt>
                <c:pt idx="30">
                  <c:v>107.92</c:v>
                </c:pt>
                <c:pt idx="31">
                  <c:v>108.36</c:v>
                </c:pt>
                <c:pt idx="32">
                  <c:v>107.29</c:v>
                </c:pt>
                <c:pt idx="33">
                  <c:v>108.07</c:v>
                </c:pt>
                <c:pt idx="34">
                  <c:v>107.3</c:v>
                </c:pt>
                <c:pt idx="35">
                  <c:v>107.16</c:v>
                </c:pt>
                <c:pt idx="36">
                  <c:v>107.16</c:v>
                </c:pt>
                <c:pt idx="37">
                  <c:v>107.55</c:v>
                </c:pt>
                <c:pt idx="38">
                  <c:v>107.54</c:v>
                </c:pt>
                <c:pt idx="39">
                  <c:v>107.5</c:v>
                </c:pt>
                <c:pt idx="40">
                  <c:v>106.98</c:v>
                </c:pt>
                <c:pt idx="41">
                  <c:v>106.85</c:v>
                </c:pt>
                <c:pt idx="42">
                  <c:v>106.89</c:v>
                </c:pt>
                <c:pt idx="43">
                  <c:v>107.06</c:v>
                </c:pt>
                <c:pt idx="44">
                  <c:v>106.02</c:v>
                </c:pt>
                <c:pt idx="45">
                  <c:v>106.39</c:v>
                </c:pt>
                <c:pt idx="46">
                  <c:v>106.85</c:v>
                </c:pt>
                <c:pt idx="47">
                  <c:v>106.72</c:v>
                </c:pt>
                <c:pt idx="48">
                  <c:v>106.72</c:v>
                </c:pt>
                <c:pt idx="49">
                  <c:v>106.93</c:v>
                </c:pt>
              </c:numCache>
            </c:numRef>
          </c:val>
        </c:ser>
        <c:marker val="1"/>
        <c:axId val="101199232"/>
        <c:axId val="101225600"/>
      </c:lineChart>
      <c:lineChart>
        <c:grouping val="standard"/>
        <c:ser>
          <c:idx val="1"/>
          <c:order val="1"/>
          <c:marker>
            <c:symbol val="none"/>
          </c:marker>
          <c:val>
            <c:numRef>
              <c:f>kmb!$K$8:$K$57</c:f>
              <c:numCache>
                <c:formatCode>General</c:formatCode>
                <c:ptCount val="50"/>
                <c:pt idx="0">
                  <c:v>63.919999999999916</c:v>
                </c:pt>
                <c:pt idx="1">
                  <c:v>63.919999999999916</c:v>
                </c:pt>
                <c:pt idx="2">
                  <c:v>63.919999999999916</c:v>
                </c:pt>
                <c:pt idx="3">
                  <c:v>64.369999999999905</c:v>
                </c:pt>
                <c:pt idx="4">
                  <c:v>62.809999999999917</c:v>
                </c:pt>
                <c:pt idx="5">
                  <c:v>63.429999999999907</c:v>
                </c:pt>
                <c:pt idx="6">
                  <c:v>62.459999999999908</c:v>
                </c:pt>
                <c:pt idx="7">
                  <c:v>59.009999999999906</c:v>
                </c:pt>
                <c:pt idx="8">
                  <c:v>59.669999999999916</c:v>
                </c:pt>
                <c:pt idx="9">
                  <c:v>59.659999999999911</c:v>
                </c:pt>
                <c:pt idx="10">
                  <c:v>58.709999999999908</c:v>
                </c:pt>
                <c:pt idx="11">
                  <c:v>58.48999999999991</c:v>
                </c:pt>
                <c:pt idx="12">
                  <c:v>57.279999999999916</c:v>
                </c:pt>
                <c:pt idx="13">
                  <c:v>56.289999999999907</c:v>
                </c:pt>
                <c:pt idx="14">
                  <c:v>54.079999999999913</c:v>
                </c:pt>
                <c:pt idx="15">
                  <c:v>55.099999999999909</c:v>
                </c:pt>
                <c:pt idx="16">
                  <c:v>55.429999999999907</c:v>
                </c:pt>
                <c:pt idx="17">
                  <c:v>54.829999999999913</c:v>
                </c:pt>
                <c:pt idx="18">
                  <c:v>56.899999999999906</c:v>
                </c:pt>
                <c:pt idx="19">
                  <c:v>56.369999999999905</c:v>
                </c:pt>
                <c:pt idx="20">
                  <c:v>57.499999999999915</c:v>
                </c:pt>
                <c:pt idx="21">
                  <c:v>57.499999999999915</c:v>
                </c:pt>
                <c:pt idx="22">
                  <c:v>57.499999999999915</c:v>
                </c:pt>
                <c:pt idx="23">
                  <c:v>57.499999999999915</c:v>
                </c:pt>
                <c:pt idx="24">
                  <c:v>57.499999999999915</c:v>
                </c:pt>
                <c:pt idx="25">
                  <c:v>57.499999999999915</c:v>
                </c:pt>
                <c:pt idx="26">
                  <c:v>57.499999999999915</c:v>
                </c:pt>
                <c:pt idx="27">
                  <c:v>57.499999999999915</c:v>
                </c:pt>
                <c:pt idx="28">
                  <c:v>57.499999999999915</c:v>
                </c:pt>
                <c:pt idx="29">
                  <c:v>57.499999999999915</c:v>
                </c:pt>
                <c:pt idx="30">
                  <c:v>57.499999999999915</c:v>
                </c:pt>
                <c:pt idx="31">
                  <c:v>57.499999999999915</c:v>
                </c:pt>
                <c:pt idx="32">
                  <c:v>57.499999999999915</c:v>
                </c:pt>
                <c:pt idx="33">
                  <c:v>57.499999999999915</c:v>
                </c:pt>
                <c:pt idx="34">
                  <c:v>57.499999999999915</c:v>
                </c:pt>
                <c:pt idx="35">
                  <c:v>57.359999999999914</c:v>
                </c:pt>
                <c:pt idx="36">
                  <c:v>57.359999999999914</c:v>
                </c:pt>
                <c:pt idx="37">
                  <c:v>57.749999999999915</c:v>
                </c:pt>
                <c:pt idx="38">
                  <c:v>57.739999999999924</c:v>
                </c:pt>
                <c:pt idx="39">
                  <c:v>57.699999999999918</c:v>
                </c:pt>
                <c:pt idx="40">
                  <c:v>57.179999999999922</c:v>
                </c:pt>
                <c:pt idx="41">
                  <c:v>57.049999999999912</c:v>
                </c:pt>
                <c:pt idx="42">
                  <c:v>57.089999999999918</c:v>
                </c:pt>
                <c:pt idx="43">
                  <c:v>57.25999999999992</c:v>
                </c:pt>
                <c:pt idx="44">
                  <c:v>56.219999999999914</c:v>
                </c:pt>
                <c:pt idx="45">
                  <c:v>56.589999999999918</c:v>
                </c:pt>
                <c:pt idx="46">
                  <c:v>57.049999999999912</c:v>
                </c:pt>
                <c:pt idx="47">
                  <c:v>56.919999999999916</c:v>
                </c:pt>
                <c:pt idx="48">
                  <c:v>56.919999999999916</c:v>
                </c:pt>
                <c:pt idx="49">
                  <c:v>57.129999999999924</c:v>
                </c:pt>
              </c:numCache>
            </c:numRef>
          </c:val>
        </c:ser>
        <c:marker val="1"/>
        <c:axId val="101228928"/>
        <c:axId val="101227136"/>
      </c:lineChart>
      <c:catAx>
        <c:axId val="101199232"/>
        <c:scaling>
          <c:orientation val="minMax"/>
        </c:scaling>
        <c:axPos val="b"/>
        <c:tickLblPos val="nextTo"/>
        <c:crossAx val="101225600"/>
        <c:crosses val="autoZero"/>
        <c:auto val="1"/>
        <c:lblAlgn val="ctr"/>
        <c:lblOffset val="100"/>
      </c:catAx>
      <c:valAx>
        <c:axId val="101225600"/>
        <c:scaling>
          <c:orientation val="minMax"/>
        </c:scaling>
        <c:axPos val="l"/>
        <c:majorGridlines/>
        <c:numFmt formatCode="General" sourceLinked="1"/>
        <c:tickLblPos val="nextTo"/>
        <c:crossAx val="101199232"/>
        <c:crosses val="autoZero"/>
        <c:crossBetween val="between"/>
      </c:valAx>
      <c:valAx>
        <c:axId val="101227136"/>
        <c:scaling>
          <c:orientation val="minMax"/>
        </c:scaling>
        <c:axPos val="r"/>
        <c:numFmt formatCode="General" sourceLinked="1"/>
        <c:tickLblPos val="nextTo"/>
        <c:crossAx val="101228928"/>
        <c:crosses val="max"/>
        <c:crossBetween val="between"/>
      </c:valAx>
      <c:catAx>
        <c:axId val="101228928"/>
        <c:scaling>
          <c:orientation val="minMax"/>
        </c:scaling>
        <c:delete val="1"/>
        <c:axPos val="b"/>
        <c:tickLblPos val="none"/>
        <c:crossAx val="1012271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kmb!$T$9:$T$57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6.1936841016837932E-4</c:v>
                </c:pt>
                <c:pt idx="3">
                  <c:v>6.1936841016837932E-4</c:v>
                </c:pt>
                <c:pt idx="4">
                  <c:v>6.1936841016837932E-4</c:v>
                </c:pt>
                <c:pt idx="5">
                  <c:v>6.1936841016837932E-4</c:v>
                </c:pt>
                <c:pt idx="6">
                  <c:v>1.5109545718010706E-3</c:v>
                </c:pt>
                <c:pt idx="7">
                  <c:v>1.5109545718010706E-3</c:v>
                </c:pt>
                <c:pt idx="8">
                  <c:v>1.5109545718010706E-3</c:v>
                </c:pt>
                <c:pt idx="9">
                  <c:v>1.5109545718010706E-3</c:v>
                </c:pt>
                <c:pt idx="10">
                  <c:v>1.5109545718010706E-3</c:v>
                </c:pt>
                <c:pt idx="11">
                  <c:v>1.5109545718010706E-3</c:v>
                </c:pt>
                <c:pt idx="12">
                  <c:v>2.2496276267153547E-3</c:v>
                </c:pt>
                <c:pt idx="13">
                  <c:v>2.2496276267153547E-3</c:v>
                </c:pt>
                <c:pt idx="14">
                  <c:v>2.2496276267153547E-3</c:v>
                </c:pt>
                <c:pt idx="15">
                  <c:v>2.2496276267153547E-3</c:v>
                </c:pt>
                <c:pt idx="16">
                  <c:v>1.5109545718010706E-3</c:v>
                </c:pt>
                <c:pt idx="17">
                  <c:v>1.5109545718010706E-3</c:v>
                </c:pt>
                <c:pt idx="18">
                  <c:v>1.5109545718010706E-3</c:v>
                </c:pt>
                <c:pt idx="19">
                  <c:v>1.5109545718010706E-3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1.5109545718010706E-3</c:v>
                </c:pt>
                <c:pt idx="35">
                  <c:v>1.5109545718010706E-3</c:v>
                </c:pt>
                <c:pt idx="36">
                  <c:v>1.5109545718010706E-3</c:v>
                </c:pt>
                <c:pt idx="37">
                  <c:v>1.5109545718010706E-3</c:v>
                </c:pt>
                <c:pt idx="38">
                  <c:v>1.5109545718010706E-3</c:v>
                </c:pt>
                <c:pt idx="39">
                  <c:v>1.5109545718010706E-3</c:v>
                </c:pt>
                <c:pt idx="40">
                  <c:v>1.5109545718010706E-3</c:v>
                </c:pt>
                <c:pt idx="41">
                  <c:v>2.2496276267153547E-3</c:v>
                </c:pt>
                <c:pt idx="42">
                  <c:v>1.5109545718010706E-3</c:v>
                </c:pt>
                <c:pt idx="43">
                  <c:v>1.5109545718010706E-3</c:v>
                </c:pt>
                <c:pt idx="44">
                  <c:v>2.2496276267153547E-3</c:v>
                </c:pt>
                <c:pt idx="45">
                  <c:v>2.2496276267153547E-3</c:v>
                </c:pt>
                <c:pt idx="46">
                  <c:v>2.2496276267153547E-3</c:v>
                </c:pt>
                <c:pt idx="47">
                  <c:v>2.2496276267153547E-3</c:v>
                </c:pt>
                <c:pt idx="48">
                  <c:v>2.2496276267153547E-3</c:v>
                </c:pt>
              </c:numCache>
            </c:numRef>
          </c:xVal>
          <c:yVal>
            <c:numRef>
              <c:f>kmb!$V$9:$V$57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3.9858281665189422E-3</c:v>
                </c:pt>
                <c:pt idx="3">
                  <c:v>-1.3762681958535404E-2</c:v>
                </c:pt>
                <c:pt idx="4">
                  <c:v>5.5461132480543011E-3</c:v>
                </c:pt>
                <c:pt idx="5">
                  <c:v>-8.6291255226403248E-3</c:v>
                </c:pt>
                <c:pt idx="6">
                  <c:v>-3.0958363244795433E-2</c:v>
                </c:pt>
                <c:pt idx="7">
                  <c:v>6.1116770071303903E-3</c:v>
                </c:pt>
                <c:pt idx="8">
                  <c:v>-9.2038656235666043E-5</c:v>
                </c:pt>
                <c:pt idx="9">
                  <c:v>-8.74447717231225E-3</c:v>
                </c:pt>
                <c:pt idx="10">
                  <c:v>-2.0429009193054033E-3</c:v>
                </c:pt>
                <c:pt idx="11">
                  <c:v>-1.1258955987717445E-2</c:v>
                </c:pt>
                <c:pt idx="12">
                  <c:v>-9.316770186335489E-3</c:v>
                </c:pt>
                <c:pt idx="13">
                  <c:v>-2.0993635413698052E-2</c:v>
                </c:pt>
                <c:pt idx="14">
                  <c:v>9.8971472928390848E-3</c:v>
                </c:pt>
                <c:pt idx="15">
                  <c:v>3.1706379707916823E-3</c:v>
                </c:pt>
                <c:pt idx="16">
                  <c:v>-5.7465759984675251E-3</c:v>
                </c:pt>
                <c:pt idx="17">
                  <c:v>1.9940275503323314E-2</c:v>
                </c:pt>
                <c:pt idx="18">
                  <c:v>-5.0056667925954023E-3</c:v>
                </c:pt>
                <c:pt idx="19">
                  <c:v>1.0726150925486566E-2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-1.3047530288909652E-3</c:v>
                </c:pt>
                <c:pt idx="35">
                  <c:v>0</c:v>
                </c:pt>
                <c:pt idx="36">
                  <c:v>3.6394176931690983E-3</c:v>
                </c:pt>
                <c:pt idx="37">
                  <c:v>-9.2980009297916367E-5</c:v>
                </c:pt>
                <c:pt idx="38">
                  <c:v>-3.7195462153623071E-4</c:v>
                </c:pt>
                <c:pt idx="39">
                  <c:v>-4.8372093023255442E-3</c:v>
                </c:pt>
                <c:pt idx="40">
                  <c:v>-1.2151804075529039E-3</c:v>
                </c:pt>
                <c:pt idx="41">
                  <c:v>3.743565746374006E-4</c:v>
                </c:pt>
                <c:pt idx="42">
                  <c:v>1.5904200580035711E-3</c:v>
                </c:pt>
                <c:pt idx="43">
                  <c:v>-9.7141789650663762E-3</c:v>
                </c:pt>
                <c:pt idx="44">
                  <c:v>3.4899075646104938E-3</c:v>
                </c:pt>
                <c:pt idx="45">
                  <c:v>4.3237146348340423E-3</c:v>
                </c:pt>
                <c:pt idx="46">
                  <c:v>-1.2166588675713193E-3</c:v>
                </c:pt>
                <c:pt idx="47">
                  <c:v>0</c:v>
                </c:pt>
                <c:pt idx="48">
                  <c:v>1.9677661169416037E-3</c:v>
                </c:pt>
              </c:numCache>
            </c:numRef>
          </c:yVal>
        </c:ser>
        <c:axId val="101235712"/>
        <c:axId val="101249792"/>
      </c:scatterChart>
      <c:valAx>
        <c:axId val="101235712"/>
        <c:scaling>
          <c:orientation val="minMax"/>
        </c:scaling>
        <c:axPos val="b"/>
        <c:numFmt formatCode="0.00%" sourceLinked="1"/>
        <c:tickLblPos val="nextTo"/>
        <c:crossAx val="101249792"/>
        <c:crosses val="autoZero"/>
        <c:crossBetween val="midCat"/>
      </c:valAx>
      <c:valAx>
        <c:axId val="101249792"/>
        <c:scaling>
          <c:orientation val="minMax"/>
        </c:scaling>
        <c:axPos val="l"/>
        <c:majorGridlines/>
        <c:numFmt formatCode="0.00%" sourceLinked="1"/>
        <c:tickLblPos val="nextTo"/>
        <c:crossAx val="1012357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kmb!$U$9:$U$57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6.1936841016837932E-4</c:v>
                </c:pt>
                <c:pt idx="3">
                  <c:v>1.2387368203367586E-3</c:v>
                </c:pt>
                <c:pt idx="4">
                  <c:v>1.8581052305051381E-3</c:v>
                </c:pt>
                <c:pt idx="5">
                  <c:v>2.4774736406735173E-3</c:v>
                </c:pt>
                <c:pt idx="6">
                  <c:v>3.9884282124745879E-3</c:v>
                </c:pt>
                <c:pt idx="7">
                  <c:v>5.4993827842756589E-3</c:v>
                </c:pt>
                <c:pt idx="8">
                  <c:v>7.010337356076729E-3</c:v>
                </c:pt>
                <c:pt idx="9">
                  <c:v>8.5212919278777992E-3</c:v>
                </c:pt>
                <c:pt idx="10">
                  <c:v>1.0032246499678869E-2</c:v>
                </c:pt>
                <c:pt idx="11">
                  <c:v>1.1543201071479939E-2</c:v>
                </c:pt>
                <c:pt idx="12">
                  <c:v>1.3792828698195293E-2</c:v>
                </c:pt>
                <c:pt idx="13">
                  <c:v>1.6042456324910647E-2</c:v>
                </c:pt>
                <c:pt idx="14">
                  <c:v>1.8292083951626001E-2</c:v>
                </c:pt>
                <c:pt idx="15">
                  <c:v>2.0541711578341355E-2</c:v>
                </c:pt>
                <c:pt idx="16">
                  <c:v>2.2052666150142425E-2</c:v>
                </c:pt>
                <c:pt idx="17">
                  <c:v>2.3563620721943495E-2</c:v>
                </c:pt>
                <c:pt idx="18">
                  <c:v>2.5074575293744565E-2</c:v>
                </c:pt>
                <c:pt idx="19">
                  <c:v>2.6585529865545635E-2</c:v>
                </c:pt>
                <c:pt idx="20">
                  <c:v>2.6585529865545635E-2</c:v>
                </c:pt>
                <c:pt idx="21">
                  <c:v>2.6585529865545635E-2</c:v>
                </c:pt>
                <c:pt idx="22">
                  <c:v>2.6585529865545635E-2</c:v>
                </c:pt>
                <c:pt idx="23">
                  <c:v>2.6585529865545635E-2</c:v>
                </c:pt>
                <c:pt idx="24">
                  <c:v>2.6585529865545635E-2</c:v>
                </c:pt>
                <c:pt idx="25">
                  <c:v>2.6585529865545635E-2</c:v>
                </c:pt>
                <c:pt idx="26">
                  <c:v>2.6585529865545635E-2</c:v>
                </c:pt>
                <c:pt idx="27">
                  <c:v>2.6585529865545635E-2</c:v>
                </c:pt>
                <c:pt idx="28">
                  <c:v>2.6585529865545635E-2</c:v>
                </c:pt>
                <c:pt idx="29">
                  <c:v>2.6585529865545635E-2</c:v>
                </c:pt>
                <c:pt idx="30">
                  <c:v>2.6585529865545635E-2</c:v>
                </c:pt>
                <c:pt idx="31">
                  <c:v>2.6585529865545635E-2</c:v>
                </c:pt>
                <c:pt idx="32">
                  <c:v>2.6585529865545635E-2</c:v>
                </c:pt>
                <c:pt idx="33">
                  <c:v>2.6585529865545635E-2</c:v>
                </c:pt>
                <c:pt idx="34">
                  <c:v>2.8096484437346705E-2</c:v>
                </c:pt>
                <c:pt idx="35">
                  <c:v>2.9607439009147776E-2</c:v>
                </c:pt>
                <c:pt idx="36">
                  <c:v>3.1118393580948846E-2</c:v>
                </c:pt>
                <c:pt idx="37">
                  <c:v>3.2629348152749919E-2</c:v>
                </c:pt>
                <c:pt idx="38">
                  <c:v>3.4140302724550993E-2</c:v>
                </c:pt>
                <c:pt idx="39">
                  <c:v>3.5651257296352067E-2</c:v>
                </c:pt>
                <c:pt idx="40">
                  <c:v>3.716221186815314E-2</c:v>
                </c:pt>
                <c:pt idx="41">
                  <c:v>3.9411839494868497E-2</c:v>
                </c:pt>
                <c:pt idx="42">
                  <c:v>4.0922794066669571E-2</c:v>
                </c:pt>
                <c:pt idx="43">
                  <c:v>4.2433748638470645E-2</c:v>
                </c:pt>
                <c:pt idx="44">
                  <c:v>4.4683376265186002E-2</c:v>
                </c:pt>
                <c:pt idx="45">
                  <c:v>4.6933003891901359E-2</c:v>
                </c:pt>
                <c:pt idx="46">
                  <c:v>4.9182631518616717E-2</c:v>
                </c:pt>
                <c:pt idx="47">
                  <c:v>5.1432259145332074E-2</c:v>
                </c:pt>
                <c:pt idx="48">
                  <c:v>5.3681886772047431E-2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kmb!$W$9:$W$57</c:f>
              <c:numCache>
                <c:formatCode>0.00%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3.9858281665189422E-3</c:v>
                </c:pt>
                <c:pt idx="3">
                  <c:v>-9.7768537920164614E-3</c:v>
                </c:pt>
                <c:pt idx="4">
                  <c:v>-4.2307405439621602E-3</c:v>
                </c:pt>
                <c:pt idx="5">
                  <c:v>-1.2859866066602485E-2</c:v>
                </c:pt>
                <c:pt idx="6">
                  <c:v>-4.3818229311397922E-2</c:v>
                </c:pt>
                <c:pt idx="7">
                  <c:v>-3.7706552304267532E-2</c:v>
                </c:pt>
                <c:pt idx="8">
                  <c:v>-3.7798590960503198E-2</c:v>
                </c:pt>
                <c:pt idx="9">
                  <c:v>-4.6543068132815446E-2</c:v>
                </c:pt>
                <c:pt idx="10">
                  <c:v>-4.8585969052120849E-2</c:v>
                </c:pt>
                <c:pt idx="11">
                  <c:v>-5.9844925039838293E-2</c:v>
                </c:pt>
                <c:pt idx="12">
                  <c:v>-6.9161695226173783E-2</c:v>
                </c:pt>
                <c:pt idx="13">
                  <c:v>-9.0155330639871828E-2</c:v>
                </c:pt>
                <c:pt idx="14">
                  <c:v>-8.0258183347032747E-2</c:v>
                </c:pt>
                <c:pt idx="15">
                  <c:v>-7.708754537624106E-2</c:v>
                </c:pt>
                <c:pt idx="16">
                  <c:v>-8.283412137470858E-2</c:v>
                </c:pt>
                <c:pt idx="17">
                  <c:v>-6.2893845871385273E-2</c:v>
                </c:pt>
                <c:pt idx="18">
                  <c:v>-6.7899512663980671E-2</c:v>
                </c:pt>
                <c:pt idx="19">
                  <c:v>-5.7173361738494105E-2</c:v>
                </c:pt>
                <c:pt idx="20">
                  <c:v>-5.7173361738494105E-2</c:v>
                </c:pt>
                <c:pt idx="21">
                  <c:v>-5.7173361738494105E-2</c:v>
                </c:pt>
                <c:pt idx="22">
                  <c:v>-5.7173361738494105E-2</c:v>
                </c:pt>
                <c:pt idx="23">
                  <c:v>-5.7173361738494105E-2</c:v>
                </c:pt>
                <c:pt idx="24">
                  <c:v>-5.7173361738494105E-2</c:v>
                </c:pt>
                <c:pt idx="25">
                  <c:v>-5.7173361738494105E-2</c:v>
                </c:pt>
                <c:pt idx="26">
                  <c:v>-5.7173361738494105E-2</c:v>
                </c:pt>
                <c:pt idx="27">
                  <c:v>-5.7173361738494105E-2</c:v>
                </c:pt>
                <c:pt idx="28">
                  <c:v>-5.7173361738494105E-2</c:v>
                </c:pt>
                <c:pt idx="29">
                  <c:v>-5.7173361738494105E-2</c:v>
                </c:pt>
                <c:pt idx="30">
                  <c:v>-5.7173361738494105E-2</c:v>
                </c:pt>
                <c:pt idx="31">
                  <c:v>-5.7173361738494105E-2</c:v>
                </c:pt>
                <c:pt idx="32">
                  <c:v>-5.7173361738494105E-2</c:v>
                </c:pt>
                <c:pt idx="33">
                  <c:v>-5.7173361738494105E-2</c:v>
                </c:pt>
                <c:pt idx="34">
                  <c:v>-5.847811476738507E-2</c:v>
                </c:pt>
                <c:pt idx="35">
                  <c:v>-5.847811476738507E-2</c:v>
                </c:pt>
                <c:pt idx="36">
                  <c:v>-5.4838697074215972E-2</c:v>
                </c:pt>
                <c:pt idx="37">
                  <c:v>-5.4931677083513888E-2</c:v>
                </c:pt>
                <c:pt idx="38">
                  <c:v>-5.5303631705050121E-2</c:v>
                </c:pt>
                <c:pt idx="39">
                  <c:v>-6.0140841007375663E-2</c:v>
                </c:pt>
                <c:pt idx="40">
                  <c:v>-6.1356021414928567E-2</c:v>
                </c:pt>
                <c:pt idx="41">
                  <c:v>-6.0981664840291168E-2</c:v>
                </c:pt>
                <c:pt idx="42">
                  <c:v>-5.9391244782287599E-2</c:v>
                </c:pt>
                <c:pt idx="43">
                  <c:v>-6.910542374735397E-2</c:v>
                </c:pt>
                <c:pt idx="44">
                  <c:v>-6.5615516182743472E-2</c:v>
                </c:pt>
                <c:pt idx="45">
                  <c:v>-6.1291801547909433E-2</c:v>
                </c:pt>
                <c:pt idx="46">
                  <c:v>-6.2508460415480749E-2</c:v>
                </c:pt>
                <c:pt idx="47">
                  <c:v>-6.2508460415480749E-2</c:v>
                </c:pt>
                <c:pt idx="48">
                  <c:v>-6.0540694298539144E-2</c:v>
                </c:pt>
              </c:numCache>
            </c:numRef>
          </c:val>
        </c:ser>
        <c:marker val="1"/>
        <c:axId val="101344000"/>
        <c:axId val="101345536"/>
      </c:lineChart>
      <c:catAx>
        <c:axId val="101344000"/>
        <c:scaling>
          <c:orientation val="minMax"/>
        </c:scaling>
        <c:axPos val="b"/>
        <c:tickLblPos val="nextTo"/>
        <c:crossAx val="101345536"/>
        <c:crosses val="autoZero"/>
        <c:auto val="1"/>
        <c:lblAlgn val="ctr"/>
        <c:lblOffset val="100"/>
      </c:catAx>
      <c:valAx>
        <c:axId val="101345536"/>
        <c:scaling>
          <c:orientation val="minMax"/>
        </c:scaling>
        <c:axPos val="l"/>
        <c:majorGridlines/>
        <c:numFmt formatCode="0.00%" sourceLinked="1"/>
        <c:tickLblPos val="nextTo"/>
        <c:crossAx val="101344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5" Type="http://schemas.openxmlformats.org/officeDocument/2006/relationships/chart" Target="../charts/chart120.xml"/><Relationship Id="rId4" Type="http://schemas.openxmlformats.org/officeDocument/2006/relationships/chart" Target="../charts/chart11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5" Type="http://schemas.openxmlformats.org/officeDocument/2006/relationships/chart" Target="../charts/chart140.xml"/><Relationship Id="rId4" Type="http://schemas.openxmlformats.org/officeDocument/2006/relationships/chart" Target="../charts/chart13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5" Type="http://schemas.openxmlformats.org/officeDocument/2006/relationships/chart" Target="../charts/chart145.xml"/><Relationship Id="rId4" Type="http://schemas.openxmlformats.org/officeDocument/2006/relationships/chart" Target="../charts/chart1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5" Type="http://schemas.openxmlformats.org/officeDocument/2006/relationships/chart" Target="../charts/chart150.xml"/><Relationship Id="rId4" Type="http://schemas.openxmlformats.org/officeDocument/2006/relationships/chart" Target="../charts/chart14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5" Type="http://schemas.openxmlformats.org/officeDocument/2006/relationships/chart" Target="../charts/chart155.xml"/><Relationship Id="rId4" Type="http://schemas.openxmlformats.org/officeDocument/2006/relationships/chart" Target="../charts/chart15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8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5" Type="http://schemas.openxmlformats.org/officeDocument/2006/relationships/chart" Target="../charts/chart160.xml"/><Relationship Id="rId4" Type="http://schemas.openxmlformats.org/officeDocument/2006/relationships/chart" Target="../charts/chart159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chart" Target="../charts/chart166.xml"/><Relationship Id="rId5" Type="http://schemas.openxmlformats.org/officeDocument/2006/relationships/chart" Target="../charts/chart165.xml"/><Relationship Id="rId4" Type="http://schemas.openxmlformats.org/officeDocument/2006/relationships/chart" Target="../charts/chart164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9.xml"/><Relationship Id="rId2" Type="http://schemas.openxmlformats.org/officeDocument/2006/relationships/chart" Target="../charts/chart168.xml"/><Relationship Id="rId1" Type="http://schemas.openxmlformats.org/officeDocument/2006/relationships/chart" Target="../charts/chart167.xml"/><Relationship Id="rId5" Type="http://schemas.openxmlformats.org/officeDocument/2006/relationships/chart" Target="../charts/chart171.xml"/><Relationship Id="rId4" Type="http://schemas.openxmlformats.org/officeDocument/2006/relationships/chart" Target="../charts/chart17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Relationship Id="rId6" Type="http://schemas.openxmlformats.org/officeDocument/2006/relationships/chart" Target="../charts/chart177.xml"/><Relationship Id="rId5" Type="http://schemas.openxmlformats.org/officeDocument/2006/relationships/chart" Target="../charts/chart176.xml"/><Relationship Id="rId4" Type="http://schemas.openxmlformats.org/officeDocument/2006/relationships/chart" Target="../charts/chart17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Relationship Id="rId5" Type="http://schemas.openxmlformats.org/officeDocument/2006/relationships/chart" Target="../charts/chart182.xml"/><Relationship Id="rId4" Type="http://schemas.openxmlformats.org/officeDocument/2006/relationships/chart" Target="../charts/chart181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5.xml"/><Relationship Id="rId2" Type="http://schemas.openxmlformats.org/officeDocument/2006/relationships/chart" Target="../charts/chart184.xml"/><Relationship Id="rId1" Type="http://schemas.openxmlformats.org/officeDocument/2006/relationships/chart" Target="../charts/chart183.xml"/><Relationship Id="rId5" Type="http://schemas.openxmlformats.org/officeDocument/2006/relationships/chart" Target="../charts/chart187.xml"/><Relationship Id="rId4" Type="http://schemas.openxmlformats.org/officeDocument/2006/relationships/chart" Target="../charts/chart18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0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5" Type="http://schemas.openxmlformats.org/officeDocument/2006/relationships/chart" Target="../charts/chart192.xml"/><Relationship Id="rId4" Type="http://schemas.openxmlformats.org/officeDocument/2006/relationships/chart" Target="../charts/chart191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5" Type="http://schemas.openxmlformats.org/officeDocument/2006/relationships/chart" Target="../charts/chart197.xml"/><Relationship Id="rId4" Type="http://schemas.openxmlformats.org/officeDocument/2006/relationships/chart" Target="../charts/chart19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63498</xdr:colOff>
      <xdr:row>14</xdr:row>
      <xdr:rowOff>74081</xdr:rowOff>
    </xdr:from>
    <xdr:to>
      <xdr:col>28</xdr:col>
      <xdr:colOff>26460</xdr:colOff>
      <xdr:row>34</xdr:row>
      <xdr:rowOff>63497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88900</xdr:colOff>
      <xdr:row>34</xdr:row>
      <xdr:rowOff>169333</xdr:rowOff>
    </xdr:from>
    <xdr:to>
      <xdr:col>28</xdr:col>
      <xdr:colOff>57150</xdr:colOff>
      <xdr:row>50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185206</xdr:colOff>
      <xdr:row>4</xdr:row>
      <xdr:rowOff>162982</xdr:rowOff>
    </xdr:from>
    <xdr:to>
      <xdr:col>72</xdr:col>
      <xdr:colOff>457199</xdr:colOff>
      <xdr:row>24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37</xdr:row>
      <xdr:rowOff>146049</xdr:rowOff>
    </xdr:from>
    <xdr:to>
      <xdr:col>21</xdr:col>
      <xdr:colOff>76200</xdr:colOff>
      <xdr:row>52</xdr:row>
      <xdr:rowOff>31749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9526</xdr:colOff>
      <xdr:row>22</xdr:row>
      <xdr:rowOff>28574</xdr:rowOff>
    </xdr:from>
    <xdr:to>
      <xdr:col>18</xdr:col>
      <xdr:colOff>428626</xdr:colOff>
      <xdr:row>32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18</xdr:col>
      <xdr:colOff>419100</xdr:colOff>
      <xdr:row>20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9526</xdr:colOff>
      <xdr:row>21</xdr:row>
      <xdr:rowOff>28574</xdr:rowOff>
    </xdr:from>
    <xdr:to>
      <xdr:col>18</xdr:col>
      <xdr:colOff>428626</xdr:colOff>
      <xdr:row>31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101600</xdr:colOff>
      <xdr:row>41</xdr:row>
      <xdr:rowOff>0</xdr:rowOff>
    </xdr:from>
    <xdr:to>
      <xdr:col>19</xdr:col>
      <xdr:colOff>50800</xdr:colOff>
      <xdr:row>57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419100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558800</xdr:colOff>
      <xdr:row>56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419100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50800</xdr:colOff>
      <xdr:row>40</xdr:row>
      <xdr:rowOff>50800</xdr:rowOff>
    </xdr:from>
    <xdr:to>
      <xdr:col>19</xdr:col>
      <xdr:colOff>0</xdr:colOff>
      <xdr:row>56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40</xdr:row>
      <xdr:rowOff>25400</xdr:rowOff>
    </xdr:from>
    <xdr:to>
      <xdr:col>19</xdr:col>
      <xdr:colOff>25400</xdr:colOff>
      <xdr:row>56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18</xdr:col>
      <xdr:colOff>558800</xdr:colOff>
      <xdr:row>52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40</xdr:row>
      <xdr:rowOff>38100</xdr:rowOff>
    </xdr:from>
    <xdr:to>
      <xdr:col>18</xdr:col>
      <xdr:colOff>520700</xdr:colOff>
      <xdr:row>56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438150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40</xdr:row>
      <xdr:rowOff>50800</xdr:rowOff>
    </xdr:from>
    <xdr:to>
      <xdr:col>19</xdr:col>
      <xdr:colOff>38100</xdr:colOff>
      <xdr:row>56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18</xdr:col>
      <xdr:colOff>584200</xdr:colOff>
      <xdr:row>50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52</xdr:row>
      <xdr:rowOff>0</xdr:rowOff>
    </xdr:from>
    <xdr:to>
      <xdr:col>18</xdr:col>
      <xdr:colOff>558800</xdr:colOff>
      <xdr:row>68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18</xdr:col>
      <xdr:colOff>419100</xdr:colOff>
      <xdr:row>20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9526</xdr:colOff>
      <xdr:row>21</xdr:row>
      <xdr:rowOff>28574</xdr:rowOff>
    </xdr:from>
    <xdr:to>
      <xdr:col>18</xdr:col>
      <xdr:colOff>428626</xdr:colOff>
      <xdr:row>31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18</xdr:col>
      <xdr:colOff>558800</xdr:colOff>
      <xdr:row>58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40</xdr:row>
      <xdr:rowOff>38100</xdr:rowOff>
    </xdr:from>
    <xdr:to>
      <xdr:col>19</xdr:col>
      <xdr:colOff>25400</xdr:colOff>
      <xdr:row>56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40</xdr:row>
      <xdr:rowOff>152400</xdr:rowOff>
    </xdr:from>
    <xdr:to>
      <xdr:col>19</xdr:col>
      <xdr:colOff>25400</xdr:colOff>
      <xdr:row>57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5</xdr:row>
      <xdr:rowOff>171449</xdr:rowOff>
    </xdr:from>
    <xdr:to>
      <xdr:col>18</xdr:col>
      <xdr:colOff>495300</xdr:colOff>
      <xdr:row>20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1</xdr:rowOff>
    </xdr:from>
    <xdr:to>
      <xdr:col>18</xdr:col>
      <xdr:colOff>482600</xdr:colOff>
      <xdr:row>34</xdr:row>
      <xdr:rowOff>177801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18</xdr:col>
      <xdr:colOff>558800</xdr:colOff>
      <xdr:row>52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18</xdr:col>
      <xdr:colOff>419100</xdr:colOff>
      <xdr:row>20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438150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558800</xdr:colOff>
      <xdr:row>51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593726</xdr:colOff>
      <xdr:row>22</xdr:row>
      <xdr:rowOff>41274</xdr:rowOff>
    </xdr:from>
    <xdr:to>
      <xdr:col>18</xdr:col>
      <xdr:colOff>403226</xdr:colOff>
      <xdr:row>32</xdr:row>
      <xdr:rowOff>184149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33</xdr:row>
      <xdr:rowOff>50800</xdr:rowOff>
    </xdr:from>
    <xdr:to>
      <xdr:col>18</xdr:col>
      <xdr:colOff>508000</xdr:colOff>
      <xdr:row>48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15874</xdr:colOff>
      <xdr:row>6</xdr:row>
      <xdr:rowOff>0</xdr:rowOff>
    </xdr:from>
    <xdr:to>
      <xdr:col>18</xdr:col>
      <xdr:colOff>434974</xdr:colOff>
      <xdr:row>20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41274</xdr:rowOff>
    </xdr:from>
    <xdr:to>
      <xdr:col>18</xdr:col>
      <xdr:colOff>419100</xdr:colOff>
      <xdr:row>31</xdr:row>
      <xdr:rowOff>184149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40</xdr:row>
      <xdr:rowOff>165100</xdr:rowOff>
    </xdr:from>
    <xdr:to>
      <xdr:col>19</xdr:col>
      <xdr:colOff>25400</xdr:colOff>
      <xdr:row>57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18</xdr:col>
      <xdr:colOff>438150</xdr:colOff>
      <xdr:row>33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18</xdr:col>
      <xdr:colOff>558800</xdr:colOff>
      <xdr:row>51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63500</xdr:colOff>
      <xdr:row>40</xdr:row>
      <xdr:rowOff>25400</xdr:rowOff>
    </xdr:from>
    <xdr:to>
      <xdr:col>19</xdr:col>
      <xdr:colOff>12700</xdr:colOff>
      <xdr:row>56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40</xdr:row>
      <xdr:rowOff>38100</xdr:rowOff>
    </xdr:from>
    <xdr:to>
      <xdr:col>18</xdr:col>
      <xdr:colOff>558800</xdr:colOff>
      <xdr:row>56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18</xdr:col>
      <xdr:colOff>558800</xdr:colOff>
      <xdr:row>53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</xdr:colOff>
      <xdr:row>7</xdr:row>
      <xdr:rowOff>44450</xdr:rowOff>
    </xdr:from>
    <xdr:to>
      <xdr:col>18</xdr:col>
      <xdr:colOff>454025</xdr:colOff>
      <xdr:row>22</xdr:row>
      <xdr:rowOff>25401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419100</xdr:colOff>
      <xdr:row>32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18</xdr:col>
      <xdr:colOff>558800</xdr:colOff>
      <xdr:row>53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18</xdr:col>
      <xdr:colOff>558800</xdr:colOff>
      <xdr:row>52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47626</xdr:colOff>
      <xdr:row>22</xdr:row>
      <xdr:rowOff>85724</xdr:rowOff>
    </xdr:from>
    <xdr:to>
      <xdr:col>18</xdr:col>
      <xdr:colOff>485776</xdr:colOff>
      <xdr:row>36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36</xdr:row>
      <xdr:rowOff>158748</xdr:rowOff>
    </xdr:from>
    <xdr:to>
      <xdr:col>19</xdr:col>
      <xdr:colOff>76200</xdr:colOff>
      <xdr:row>53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438150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35</xdr:row>
      <xdr:rowOff>88900</xdr:rowOff>
    </xdr:from>
    <xdr:to>
      <xdr:col>18</xdr:col>
      <xdr:colOff>558800</xdr:colOff>
      <xdr:row>51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25400</xdr:colOff>
      <xdr:row>52</xdr:row>
      <xdr:rowOff>69849</xdr:rowOff>
    </xdr:from>
    <xdr:to>
      <xdr:col>19</xdr:col>
      <xdr:colOff>0</xdr:colOff>
      <xdr:row>66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438150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35</xdr:row>
      <xdr:rowOff>88900</xdr:rowOff>
    </xdr:from>
    <xdr:to>
      <xdr:col>18</xdr:col>
      <xdr:colOff>558800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438150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35</xdr:row>
      <xdr:rowOff>88900</xdr:rowOff>
    </xdr:from>
    <xdr:to>
      <xdr:col>18</xdr:col>
      <xdr:colOff>558800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52</xdr:row>
      <xdr:rowOff>0</xdr:rowOff>
    </xdr:from>
    <xdr:to>
      <xdr:col>18</xdr:col>
      <xdr:colOff>584200</xdr:colOff>
      <xdr:row>65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47626</xdr:colOff>
      <xdr:row>20</xdr:row>
      <xdr:rowOff>85724</xdr:rowOff>
    </xdr:from>
    <xdr:to>
      <xdr:col>18</xdr:col>
      <xdr:colOff>485776</xdr:colOff>
      <xdr:row>34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342900</xdr:colOff>
      <xdr:row>7</xdr:row>
      <xdr:rowOff>152400</xdr:rowOff>
    </xdr:from>
    <xdr:to>
      <xdr:col>29</xdr:col>
      <xdr:colOff>546100</xdr:colOff>
      <xdr:row>21</xdr:row>
      <xdr:rowOff>107951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558800</xdr:colOff>
      <xdr:row>56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533400</xdr:colOff>
      <xdr:row>20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12700</xdr:rowOff>
    </xdr:from>
    <xdr:to>
      <xdr:col>18</xdr:col>
      <xdr:colOff>533400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35</xdr:row>
      <xdr:rowOff>88900</xdr:rowOff>
    </xdr:from>
    <xdr:to>
      <xdr:col>18</xdr:col>
      <xdr:colOff>558800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438150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36</xdr:row>
      <xdr:rowOff>38100</xdr:rowOff>
    </xdr:from>
    <xdr:to>
      <xdr:col>18</xdr:col>
      <xdr:colOff>571500</xdr:colOff>
      <xdr:row>52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35</xdr:row>
      <xdr:rowOff>88900</xdr:rowOff>
    </xdr:from>
    <xdr:to>
      <xdr:col>18</xdr:col>
      <xdr:colOff>558800</xdr:colOff>
      <xdr:row>51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18</xdr:col>
      <xdr:colOff>438150</xdr:colOff>
      <xdr:row>33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52</xdr:row>
      <xdr:rowOff>0</xdr:rowOff>
    </xdr:from>
    <xdr:to>
      <xdr:col>18</xdr:col>
      <xdr:colOff>584200</xdr:colOff>
      <xdr:row>65</xdr:row>
      <xdr:rowOff>171451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18</xdr:col>
      <xdr:colOff>419100</xdr:colOff>
      <xdr:row>20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419100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63500</xdr:colOff>
      <xdr:row>40</xdr:row>
      <xdr:rowOff>139700</xdr:rowOff>
    </xdr:from>
    <xdr:to>
      <xdr:col>19</xdr:col>
      <xdr:colOff>12700</xdr:colOff>
      <xdr:row>57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28</xdr:col>
      <xdr:colOff>203200</xdr:colOff>
      <xdr:row>20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18</xdr:col>
      <xdr:colOff>558800</xdr:colOff>
      <xdr:row>55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18</xdr:col>
      <xdr:colOff>558800</xdr:colOff>
      <xdr:row>59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7</xdr:row>
      <xdr:rowOff>0</xdr:rowOff>
    </xdr:from>
    <xdr:to>
      <xdr:col>28</xdr:col>
      <xdr:colOff>241300</xdr:colOff>
      <xdr:row>20</xdr:row>
      <xdr:rowOff>146051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38099</xdr:rowOff>
    </xdr:from>
    <xdr:to>
      <xdr:col>28</xdr:col>
      <xdr:colOff>203200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419100</xdr:colOff>
      <xdr:row>33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18</xdr:col>
      <xdr:colOff>558800</xdr:colOff>
      <xdr:row>57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18</xdr:col>
      <xdr:colOff>419100</xdr:colOff>
      <xdr:row>19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18</xdr:col>
      <xdr:colOff>419100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18</xdr:col>
      <xdr:colOff>558800</xdr:colOff>
      <xdr:row>58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23</xdr:row>
      <xdr:rowOff>0</xdr:rowOff>
    </xdr:from>
    <xdr:to>
      <xdr:col>18</xdr:col>
      <xdr:colOff>482600</xdr:colOff>
      <xdr:row>33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39</xdr:row>
      <xdr:rowOff>114300</xdr:rowOff>
    </xdr:from>
    <xdr:to>
      <xdr:col>19</xdr:col>
      <xdr:colOff>25400</xdr:colOff>
      <xdr:row>55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18</xdr:col>
      <xdr:colOff>419100</xdr:colOff>
      <xdr:row>32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139700</xdr:colOff>
      <xdr:row>40</xdr:row>
      <xdr:rowOff>127000</xdr:rowOff>
    </xdr:from>
    <xdr:to>
      <xdr:col>19</xdr:col>
      <xdr:colOff>88900</xdr:colOff>
      <xdr:row>57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0</xdr:rowOff>
    </xdr:from>
    <xdr:to>
      <xdr:col>18</xdr:col>
      <xdr:colOff>419100</xdr:colOff>
      <xdr:row>21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18</xdr:col>
      <xdr:colOff>438150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101600</xdr:colOff>
      <xdr:row>4</xdr:row>
      <xdr:rowOff>6349</xdr:rowOff>
    </xdr:from>
    <xdr:to>
      <xdr:col>28</xdr:col>
      <xdr:colOff>304800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18</xdr:row>
      <xdr:rowOff>44448</xdr:rowOff>
    </xdr:from>
    <xdr:to>
      <xdr:col>28</xdr:col>
      <xdr:colOff>266700</xdr:colOff>
      <xdr:row>33</xdr:row>
      <xdr:rowOff>25399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101600</xdr:colOff>
      <xdr:row>40</xdr:row>
      <xdr:rowOff>114300</xdr:rowOff>
    </xdr:from>
    <xdr:to>
      <xdr:col>19</xdr:col>
      <xdr:colOff>50800</xdr:colOff>
      <xdr:row>56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7" tint="-0.249977111117893"/>
  </sheetPr>
  <dimension ref="A2:Q18"/>
  <sheetViews>
    <sheetView zoomScale="75" zoomScaleNormal="75" workbookViewId="0">
      <selection activeCell="D23" sqref="D23"/>
    </sheetView>
  </sheetViews>
  <sheetFormatPr defaultRowHeight="15"/>
  <cols>
    <col min="1" max="1" width="3.42578125" customWidth="1"/>
    <col min="2" max="2" width="11.85546875" customWidth="1"/>
    <col min="3" max="3" width="6.5703125" customWidth="1"/>
    <col min="6" max="6" width="10.42578125" customWidth="1"/>
    <col min="8" max="8" width="6.140625" customWidth="1"/>
    <col min="12" max="12" width="8.28515625" customWidth="1"/>
    <col min="13" max="13" width="10.5703125" customWidth="1"/>
  </cols>
  <sheetData>
    <row r="2" spans="1:17">
      <c r="B2" s="130"/>
      <c r="C2" s="130"/>
      <c r="D2" s="132"/>
    </row>
    <row r="3" spans="1:17">
      <c r="B3" s="107" t="s">
        <v>84</v>
      </c>
      <c r="C3" s="108">
        <f ca="1">SUM(I9:I18)</f>
        <v>4839.3405789341032</v>
      </c>
      <c r="D3" s="109">
        <f ca="1">C3/PortView!W1</f>
        <v>1.6131135263113678E-2</v>
      </c>
    </row>
    <row r="4" spans="1:17">
      <c r="B4" s="107" t="s">
        <v>85</v>
      </c>
      <c r="C4" s="108">
        <f ca="1">SUM(H9:H18)/2*1.65</f>
        <v>6329.1203354165846</v>
      </c>
      <c r="D4" s="109">
        <f ca="1">C4/PortView!W1</f>
        <v>2.1097067784721948E-2</v>
      </c>
    </row>
    <row r="5" spans="1:17">
      <c r="B5" s="107" t="s">
        <v>37</v>
      </c>
      <c r="C5" s="110">
        <f ca="1">C3/C4</f>
        <v>0.76461503691975174</v>
      </c>
      <c r="D5" s="111"/>
    </row>
    <row r="6" spans="1:17">
      <c r="B6" s="107" t="s">
        <v>86</v>
      </c>
      <c r="C6" s="112">
        <f ca="1">1/(1+C5)</f>
        <v>0.56669583964645565</v>
      </c>
      <c r="D6" s="113">
        <f ca="1">J7</f>
        <v>0.43752478956355134</v>
      </c>
    </row>
    <row r="7" spans="1:17">
      <c r="E7" s="133">
        <f ca="1">SUM(E9:E18)/10^4</f>
        <v>30</v>
      </c>
      <c r="H7" s="114">
        <f ca="1">SUM(H9:H18)</f>
        <v>7671.661012626163</v>
      </c>
      <c r="I7" s="114">
        <f ca="1">SUM(I9:I18)</f>
        <v>4839.3405789341032</v>
      </c>
      <c r="J7" s="115">
        <f ca="1">SUMPRODUCT(J9:J18,$M$9:$M$18)</f>
        <v>0.43752478956355134</v>
      </c>
      <c r="K7" s="116">
        <f ca="1">SUMPRODUCT(K9:K18,$M$9:$M$18)</f>
        <v>1.4359264520187018</v>
      </c>
      <c r="L7" s="131">
        <f ca="1">SUMPRODUCT(L9:L18,M9:M18)</f>
        <v>4.6319088074961892E-2</v>
      </c>
    </row>
    <row r="8" spans="1:17">
      <c r="B8" s="117" t="str">
        <f>PortView!B4</f>
        <v>Symbol</v>
      </c>
      <c r="C8" s="117" t="str">
        <f>PortView!D4</f>
        <v>Position</v>
      </c>
      <c r="D8" s="135" t="str">
        <f>PortView!W4</f>
        <v>Shares</v>
      </c>
      <c r="E8" s="117" t="str">
        <f>PortView!Y4</f>
        <v>Value</v>
      </c>
      <c r="F8" s="117" t="str">
        <f>PortView!AA4</f>
        <v>Stop %</v>
      </c>
      <c r="G8" s="117" t="s">
        <v>47</v>
      </c>
      <c r="H8" s="117" t="str">
        <f>PortView!X4</f>
        <v>Risk</v>
      </c>
      <c r="I8" s="117" t="s">
        <v>87</v>
      </c>
      <c r="J8" s="117" t="str">
        <f>PortView!S4</f>
        <v>Wprob</v>
      </c>
      <c r="K8" s="117" t="str">
        <f>PortView!R4</f>
        <v>WL ratio</v>
      </c>
      <c r="L8" s="117" t="s">
        <v>48</v>
      </c>
      <c r="M8" s="117" t="s">
        <v>88</v>
      </c>
      <c r="N8" s="117" t="str">
        <f>PortView!G4</f>
        <v>Price</v>
      </c>
      <c r="O8" s="117" t="s">
        <v>35</v>
      </c>
      <c r="P8" s="117" t="s">
        <v>45</v>
      </c>
      <c r="Q8" s="117" t="s">
        <v>36</v>
      </c>
    </row>
    <row r="9" spans="1:17">
      <c r="A9" s="118"/>
      <c r="B9" s="119" t="str">
        <f>PortView!B5</f>
        <v>jnj</v>
      </c>
      <c r="C9" s="120">
        <f ca="1">PortView!D5</f>
        <v>1</v>
      </c>
      <c r="D9" s="134">
        <f ca="1">PortView!W5</f>
        <v>482.30993884192128</v>
      </c>
      <c r="E9" s="122">
        <f ca="1">PortView!Y5</f>
        <v>51775.971934680245</v>
      </c>
      <c r="F9" s="123">
        <f ca="1">PortView!AA5</f>
        <v>-1.6463366062081389E-2</v>
      </c>
      <c r="G9" s="124">
        <f ca="1">PortView!AB5</f>
        <v>1.1482100103385479E-2</v>
      </c>
      <c r="H9" s="122">
        <f ca="1">PortView!X5*ABS(C9)</f>
        <v>852.40677918068479</v>
      </c>
      <c r="I9" s="122">
        <f ca="1">C9*G9*E9</f>
        <v>594.49689270407566</v>
      </c>
      <c r="J9" s="125">
        <f ca="1">PortView!S5</f>
        <v>0.27557411273486432</v>
      </c>
      <c r="K9" s="126">
        <f ca="1">PortView!R5</f>
        <v>1.8661040787623073</v>
      </c>
      <c r="L9" s="125">
        <f ca="1">PortView!$AF5</f>
        <v>-0.11262818289786954</v>
      </c>
      <c r="M9" s="127">
        <f ca="1">PortView!V5</f>
        <v>0.17258657311560083</v>
      </c>
      <c r="N9" s="126">
        <f ca="1">PortView!G5</f>
        <v>107.35</v>
      </c>
      <c r="O9" s="126">
        <f ca="1">(1+PortView!O5)*'TOP10'!N9</f>
        <v>106.00754327951108</v>
      </c>
      <c r="P9" s="126">
        <f t="shared" ref="P9" ca="1" si="0">(1+F9)*N9</f>
        <v>105.58265765323556</v>
      </c>
      <c r="Q9" s="126">
        <f ca="1">N9*(1+G9)</f>
        <v>108.58260344609843</v>
      </c>
    </row>
    <row r="10" spans="1:17">
      <c r="B10" s="119" t="str">
        <f>PortView!B6</f>
        <v>cvs</v>
      </c>
      <c r="C10" s="120">
        <f ca="1">PortView!D6</f>
        <v>1</v>
      </c>
      <c r="D10" s="121">
        <f ca="1">PortView!W6</f>
        <v>417.11210177064157</v>
      </c>
      <c r="E10" s="122">
        <f ca="1">PortView!Y6</f>
        <v>33861.160421740686</v>
      </c>
      <c r="F10" s="123">
        <f ca="1">PortView!AA6</f>
        <v>-2.5173584382932056E-2</v>
      </c>
      <c r="G10" s="124">
        <f ca="1">PortView!AB6</f>
        <v>1.6308449276384546E-2</v>
      </c>
      <c r="H10" s="122">
        <f ca="1">PortView!X6*ABS(C10)</f>
        <v>852.40677918068479</v>
      </c>
      <c r="I10" s="122">
        <f t="shared" ref="I10:I18" ca="1" si="1">C10*G10*E10</f>
        <v>552.22301717747791</v>
      </c>
      <c r="J10" s="125">
        <f ca="1">PortView!S6</f>
        <v>0.55114822546972864</v>
      </c>
      <c r="K10" s="126">
        <f ca="1">PortView!R6</f>
        <v>1.3084627237169608</v>
      </c>
      <c r="L10" s="125">
        <f ca="1">PortView!$AF6</f>
        <v>0.20811073086291673</v>
      </c>
      <c r="M10" s="127">
        <f ca="1">PortView!V6</f>
        <v>0.11287053473913562</v>
      </c>
      <c r="N10" s="126">
        <f ca="1">PortView!G6</f>
        <v>81.180000000000007</v>
      </c>
      <c r="O10" s="126">
        <f ca="1">(1+PortView!O6)*'TOP10'!N10</f>
        <v>79.880648773615661</v>
      </c>
      <c r="P10" s="126">
        <f t="shared" ref="P10:P18" ca="1" si="2">(1+F10)*N10</f>
        <v>79.136408419793582</v>
      </c>
      <c r="Q10" s="126">
        <f t="shared" ref="Q10:Q18" ca="1" si="3">N10*(1+G10)</f>
        <v>82.503919912256904</v>
      </c>
    </row>
    <row r="11" spans="1:17">
      <c r="A11" s="118"/>
      <c r="B11" s="119" t="str">
        <f>PortView!B7</f>
        <v>amzn</v>
      </c>
      <c r="C11" s="120">
        <f ca="1">PortView!D7</f>
        <v>-1</v>
      </c>
      <c r="D11" s="121">
        <f ca="1">PortView!W7</f>
        <v>39.135198513812206</v>
      </c>
      <c r="E11" s="122">
        <f ca="1">PortView!Y7</f>
        <v>12718.939516988967</v>
      </c>
      <c r="F11" s="123">
        <f ca="1">PortView!AA7</f>
        <v>6.701869900726444E-2</v>
      </c>
      <c r="G11" s="124">
        <f ca="1">PortView!AB7</f>
        <v>-2.7836503281676542E-2</v>
      </c>
      <c r="H11" s="122">
        <f ca="1">PortView!X7*ABS(C11)</f>
        <v>852.40677918068479</v>
      </c>
      <c r="I11" s="122">
        <f t="shared" ca="1" si="1"/>
        <v>354.05080160410881</v>
      </c>
      <c r="J11" s="125">
        <f ca="1">PortView!S7</f>
        <v>0.54488517745302711</v>
      </c>
      <c r="K11" s="126">
        <f ca="1">PortView!R7</f>
        <v>1.3057596082188851</v>
      </c>
      <c r="L11" s="125">
        <f ca="1">PortView!$AF7</f>
        <v>0.19634106590115427</v>
      </c>
      <c r="M11" s="127">
        <f ca="1">PortView!V7</f>
        <v>4.239646505662989E-2</v>
      </c>
      <c r="N11" s="126">
        <f ca="1">PortView!G7</f>
        <v>325</v>
      </c>
      <c r="O11" s="126">
        <f ca="1">(1+PortView!O7)*'TOP10'!N11</f>
        <v>315.95313643345514</v>
      </c>
      <c r="P11" s="126">
        <f t="shared" ca="1" si="2"/>
        <v>346.781077177361</v>
      </c>
      <c r="Q11" s="126">
        <f t="shared" ca="1" si="3"/>
        <v>315.95313643345514</v>
      </c>
    </row>
    <row r="12" spans="1:17">
      <c r="B12" s="119" t="str">
        <f>PortView!B8</f>
        <v>gld</v>
      </c>
      <c r="C12" s="120">
        <f ca="1">PortView!D8</f>
        <v>0</v>
      </c>
      <c r="D12" s="121">
        <f ca="1">PortView!W8</f>
        <v>371.86503293548145</v>
      </c>
      <c r="E12" s="122">
        <f ca="1">PortView!Y8</f>
        <v>43798.263579141007</v>
      </c>
      <c r="F12" s="123">
        <f ca="1">PortView!AA8</f>
        <v>0</v>
      </c>
      <c r="G12" s="124">
        <f ca="1">PortView!AB8</f>
        <v>-1.881206136880648E-2</v>
      </c>
      <c r="H12" s="122">
        <f ca="1">PortView!X8*ABS(C12)</f>
        <v>0</v>
      </c>
      <c r="I12" s="122">
        <f t="shared" ca="1" si="1"/>
        <v>0</v>
      </c>
      <c r="J12" s="125">
        <f ca="1">PortView!S8</f>
        <v>0.40187891440501045</v>
      </c>
      <c r="K12" s="126">
        <f ca="1">PortView!R8</f>
        <v>1.3659786268481902</v>
      </c>
      <c r="L12" s="125">
        <f ca="1">PortView!$AF8</f>
        <v>-3.5991103352934005E-2</v>
      </c>
      <c r="M12" s="127">
        <f ca="1">PortView!V8</f>
        <v>0.14599421193047002</v>
      </c>
      <c r="N12" s="126">
        <f ca="1">PortView!G8</f>
        <v>117.78</v>
      </c>
      <c r="O12" s="126">
        <f ca="1">(1+PortView!O8)*'TOP10'!N12</f>
        <v>115.56431541198197</v>
      </c>
      <c r="P12" s="126">
        <f t="shared" ca="1" si="2"/>
        <v>117.78</v>
      </c>
      <c r="Q12" s="126">
        <f t="shared" ca="1" si="3"/>
        <v>115.56431541198197</v>
      </c>
    </row>
    <row r="13" spans="1:17">
      <c r="A13" s="118"/>
      <c r="B13" s="119" t="str">
        <f>PortView!B9</f>
        <v>txn</v>
      </c>
      <c r="C13" s="120">
        <f ca="1">PortView!D9</f>
        <v>1</v>
      </c>
      <c r="D13" s="121">
        <f ca="1">PortView!W9</f>
        <v>601.53728150066115</v>
      </c>
      <c r="E13" s="122">
        <f ca="1">PortView!Y9</f>
        <v>29463.296047902382</v>
      </c>
      <c r="F13" s="123">
        <f ca="1">PortView!AA9</f>
        <v>-2.8931141233988645E-2</v>
      </c>
      <c r="G13" s="124">
        <f ca="1">PortView!AB9</f>
        <v>1.8756119098833908E-2</v>
      </c>
      <c r="H13" s="122">
        <f ca="1">PortView!X9*ABS(C13)</f>
        <v>852.40677918068502</v>
      </c>
      <c r="I13" s="122">
        <f t="shared" ca="1" si="1"/>
        <v>552.61708971865949</v>
      </c>
      <c r="J13" s="125">
        <f ca="1">PortView!S9</f>
        <v>0.55010438413361173</v>
      </c>
      <c r="K13" s="126">
        <f ca="1">PortView!R9</f>
        <v>1.3475909537856452</v>
      </c>
      <c r="L13" s="125">
        <f ca="1">PortView!$AF9</f>
        <v>0.21625262102809076</v>
      </c>
      <c r="M13" s="127">
        <f ca="1">PortView!V9</f>
        <v>9.8210986826341273E-2</v>
      </c>
      <c r="N13" s="126">
        <f ca="1">PortView!G9</f>
        <v>48.98</v>
      </c>
      <c r="O13" s="126">
        <f ca="1">(1+PortView!O9)*'TOP10'!N13</f>
        <v>47.84099074887726</v>
      </c>
      <c r="P13" s="126">
        <f t="shared" ca="1" si="2"/>
        <v>47.562952702359233</v>
      </c>
      <c r="Q13" s="126">
        <f t="shared" ca="1" si="3"/>
        <v>49.898674713460885</v>
      </c>
    </row>
    <row r="14" spans="1:17">
      <c r="A14" s="128"/>
      <c r="B14" s="119" t="str">
        <f>PortView!B10</f>
        <v>PM</v>
      </c>
      <c r="C14" s="120">
        <f ca="1">PortView!D10</f>
        <v>1</v>
      </c>
      <c r="D14" s="121">
        <f ca="1">PortView!W10</f>
        <v>389.29669043541855</v>
      </c>
      <c r="E14" s="122">
        <f ca="1">PortView!Y10</f>
        <v>32981.215613688662</v>
      </c>
      <c r="F14" s="123">
        <f ca="1">PortView!AA10</f>
        <v>-2.5845220175174429E-2</v>
      </c>
      <c r="G14" s="124">
        <f ca="1">PortView!AB10</f>
        <v>1.4319016840470837E-2</v>
      </c>
      <c r="H14" s="122">
        <f ca="1">PortView!X10*ABS(C14)</f>
        <v>852.40677918068502</v>
      </c>
      <c r="I14" s="122">
        <f t="shared" ca="1" si="1"/>
        <v>472.2585817916077</v>
      </c>
      <c r="J14" s="125">
        <f ca="1">PortView!S10</f>
        <v>0.54279749478079331</v>
      </c>
      <c r="K14" s="126">
        <f ca="1">PortView!R10</f>
        <v>1.2694731834938751</v>
      </c>
      <c r="L14" s="125">
        <f ca="1">PortView!$AF10</f>
        <v>0.18264612556408977</v>
      </c>
      <c r="M14" s="127">
        <f ca="1">PortView!V10</f>
        <v>0.10993738537896221</v>
      </c>
      <c r="N14" s="126">
        <f ca="1">PortView!G10</f>
        <v>84.72</v>
      </c>
      <c r="O14" s="126">
        <f ca="1">(1+PortView!O10)*'TOP10'!N14</f>
        <v>83.333828545536377</v>
      </c>
      <c r="P14" s="126">
        <f t="shared" ca="1" si="2"/>
        <v>82.530392946759221</v>
      </c>
      <c r="Q14" s="126">
        <f t="shared" ca="1" si="3"/>
        <v>85.933107106724677</v>
      </c>
    </row>
    <row r="15" spans="1:17">
      <c r="B15" s="119" t="str">
        <f>PortView!B11</f>
        <v>dia</v>
      </c>
      <c r="C15" s="120">
        <f ca="1">PortView!D11</f>
        <v>1</v>
      </c>
      <c r="D15" s="121">
        <f ca="1">PortView!W11</f>
        <v>353.43178635925034</v>
      </c>
      <c r="E15" s="122">
        <f ca="1">PortView!Y11</f>
        <v>60860.953611062905</v>
      </c>
      <c r="F15" s="123">
        <f ca="1">PortView!AA11</f>
        <v>-1.4005807148998461E-2</v>
      </c>
      <c r="G15" s="124">
        <f ca="1">PortView!AB11</f>
        <v>1.0703771048389762E-2</v>
      </c>
      <c r="H15" s="122">
        <f ca="1">PortView!X11*ABS(C15)</f>
        <v>852.40677918068502</v>
      </c>
      <c r="I15" s="122">
        <f t="shared" ca="1" si="1"/>
        <v>651.4417132394874</v>
      </c>
      <c r="J15" s="125">
        <f ca="1">PortView!S11</f>
        <v>0.35073068893528186</v>
      </c>
      <c r="K15" s="126">
        <f ca="1">PortView!R11</f>
        <v>1.3808940299970591</v>
      </c>
      <c r="L15" s="125">
        <f ca="1">PortView!$AF11</f>
        <v>-0.11944971373189514</v>
      </c>
      <c r="M15" s="127">
        <f ca="1">PortView!V11</f>
        <v>0.20286984537020966</v>
      </c>
      <c r="N15" s="126">
        <f ca="1">PortView!G11</f>
        <v>172.2</v>
      </c>
      <c r="O15" s="126">
        <f ca="1">(1+PortView!O11)*'TOP10'!N15</f>
        <v>169.83996702642548</v>
      </c>
      <c r="P15" s="126">
        <f t="shared" ca="1" si="2"/>
        <v>169.78820000894245</v>
      </c>
      <c r="Q15" s="126">
        <f t="shared" ca="1" si="3"/>
        <v>174.04318937453269</v>
      </c>
    </row>
    <row r="16" spans="1:17">
      <c r="A16" s="128"/>
      <c r="B16" s="119" t="str">
        <f>PortView!B12</f>
        <v>fb</v>
      </c>
      <c r="C16" s="120">
        <f ca="1">PortView!D12</f>
        <v>-1</v>
      </c>
      <c r="D16" s="121">
        <f ca="1">PortView!W12</f>
        <v>214.00467776010538</v>
      </c>
      <c r="E16" s="122">
        <f ca="1">PortView!Y12</f>
        <v>16478.360187528113</v>
      </c>
      <c r="F16" s="123">
        <f ca="1">PortView!AA12</f>
        <v>5.172885951514998E-2</v>
      </c>
      <c r="G16" s="124">
        <f ca="1">PortView!AB12</f>
        <v>-4.1287589288208922E-2</v>
      </c>
      <c r="H16" s="122">
        <f ca="1">PortView!X12*ABS(C16)</f>
        <v>852.40677918068502</v>
      </c>
      <c r="I16" s="122">
        <f t="shared" ca="1" si="1"/>
        <v>680.35176756583405</v>
      </c>
      <c r="J16" s="125">
        <f ca="1">PortView!S12</f>
        <v>0.51020408163265307</v>
      </c>
      <c r="K16" s="126">
        <f ca="1">PortView!R12</f>
        <v>1.4308218833358497</v>
      </c>
      <c r="L16" s="125">
        <f ca="1">PortView!$AF12</f>
        <v>0.16788619841337638</v>
      </c>
      <c r="M16" s="127">
        <f ca="1">PortView!V12</f>
        <v>5.4927867291760378E-2</v>
      </c>
      <c r="N16" s="126">
        <f ca="1">PortView!G12</f>
        <v>77</v>
      </c>
      <c r="O16" s="126">
        <f ca="1">(1+PortView!O12)*'TOP10'!N16</f>
        <v>73.820855624807905</v>
      </c>
      <c r="P16" s="126">
        <f t="shared" ca="1" si="2"/>
        <v>80.983122182666548</v>
      </c>
      <c r="Q16" s="126">
        <f t="shared" ca="1" si="3"/>
        <v>73.820855624807905</v>
      </c>
    </row>
    <row r="17" spans="1:17">
      <c r="A17" s="129"/>
      <c r="B17" s="119" t="str">
        <f>PortView!B13</f>
        <v>XIV</v>
      </c>
      <c r="C17" s="120">
        <f ca="1">PortView!D13</f>
        <v>1</v>
      </c>
      <c r="D17" s="121">
        <f ca="1">PortView!W13</f>
        <v>184.22052742996686</v>
      </c>
      <c r="E17" s="122">
        <f ca="1">PortView!Y13</f>
        <v>8195.9712653592269</v>
      </c>
      <c r="F17" s="123">
        <f ca="1">PortView!AA13</f>
        <v>-0.10400314393285305</v>
      </c>
      <c r="G17" s="124">
        <f ca="1">PortView!AB13</f>
        <v>4.8345576493133292E-2</v>
      </c>
      <c r="H17" s="122">
        <f ca="1">PortView!X13*ABS(C17)</f>
        <v>852.40677918068479</v>
      </c>
      <c r="I17" s="122">
        <f t="shared" ca="1" si="1"/>
        <v>396.23895574494696</v>
      </c>
      <c r="J17" s="125">
        <f ca="1">PortView!S13</f>
        <v>0.57620041753653439</v>
      </c>
      <c r="K17" s="126">
        <f ca="1">PortView!R13</f>
        <v>1.2532749055988068</v>
      </c>
      <c r="L17" s="125">
        <f ca="1">PortView!$AF13</f>
        <v>0.23804668879736618</v>
      </c>
      <c r="M17" s="127">
        <f ca="1">PortView!V13</f>
        <v>2.7319904217864087E-2</v>
      </c>
      <c r="N17" s="126">
        <f ca="1">PortView!G13</f>
        <v>44.49</v>
      </c>
      <c r="O17" s="126">
        <f ca="1">(1+PortView!O13)*'TOP10'!N17</f>
        <v>41.520018728703846</v>
      </c>
      <c r="P17" s="126">
        <f t="shared" ca="1" si="2"/>
        <v>39.86290012642737</v>
      </c>
      <c r="Q17" s="126">
        <f t="shared" ca="1" si="3"/>
        <v>46.640894698179501</v>
      </c>
    </row>
    <row r="18" spans="1:17">
      <c r="B18" s="119" t="str">
        <f>PortView!B14</f>
        <v>qihu</v>
      </c>
      <c r="C18" s="120">
        <f ca="1">PortView!D14</f>
        <v>-1</v>
      </c>
      <c r="D18" s="121">
        <f ca="1">PortView!W14</f>
        <v>126.50170306331297</v>
      </c>
      <c r="E18" s="122">
        <f ca="1">PortView!Y14</f>
        <v>9865.8678219077774</v>
      </c>
      <c r="F18" s="123">
        <f ca="1">PortView!AA14</f>
        <v>8.6399574225782941E-2</v>
      </c>
      <c r="G18" s="124">
        <f ca="1">PortView!AB14</f>
        <v>-5.9362416967254097E-2</v>
      </c>
      <c r="H18" s="122">
        <f ca="1">PortView!X14*ABS(C18)</f>
        <v>852.40677918068479</v>
      </c>
      <c r="I18" s="122">
        <f t="shared" ca="1" si="1"/>
        <v>585.66175938790445</v>
      </c>
      <c r="J18" s="125">
        <f ca="1">PortView!S14</f>
        <v>0.52800000000000002</v>
      </c>
      <c r="K18" s="126">
        <f ca="1">PortView!R14</f>
        <v>1.4141661793153095</v>
      </c>
      <c r="L18" s="125">
        <f ca="1">PortView!$AF14</f>
        <v>0.19423441650363463</v>
      </c>
      <c r="M18" s="127">
        <f ca="1">PortView!V14</f>
        <v>3.288622607302593E-2</v>
      </c>
      <c r="N18" s="126">
        <f ca="1">PortView!G14</f>
        <v>77.989999999999995</v>
      </c>
      <c r="O18" s="126">
        <f ca="1">(1+PortView!O14)*'TOP10'!N18</f>
        <v>73.360325100723855</v>
      </c>
      <c r="P18" s="126">
        <f t="shared" ca="1" si="2"/>
        <v>84.728302793868806</v>
      </c>
      <c r="Q18" s="126">
        <f t="shared" ca="1" si="3"/>
        <v>73.360325100723855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</cols>
  <sheetData>
    <row r="1" spans="1:23">
      <c r="A1">
        <v>50</v>
      </c>
      <c r="B1">
        <v>18.030000000000044</v>
      </c>
      <c r="C1">
        <v>145</v>
      </c>
      <c r="D1">
        <v>0.1540104211155722</v>
      </c>
      <c r="E1">
        <v>0.61560481616598106</v>
      </c>
      <c r="F1">
        <v>1.7767459428772259</v>
      </c>
      <c r="G1">
        <v>0.15085725834528332</v>
      </c>
      <c r="H1">
        <v>0.43283689976622941</v>
      </c>
      <c r="I1">
        <v>-2.0911821545535823</v>
      </c>
      <c r="J1">
        <v>-3.5143396751108136</v>
      </c>
      <c r="K1">
        <v>-4.5958561141150073E-2</v>
      </c>
      <c r="L1">
        <v>-3.4418352699006061E-2</v>
      </c>
      <c r="M1">
        <v>2.9471501535320663E-2</v>
      </c>
      <c r="N1">
        <v>4.5972903928357858E-2</v>
      </c>
      <c r="O1">
        <v>0.24560600351335535</v>
      </c>
      <c r="P1">
        <v>0.44920668058455093</v>
      </c>
      <c r="Q1">
        <v>-0.34249478079331935</v>
      </c>
      <c r="R1">
        <v>0.54384133611691021</v>
      </c>
      <c r="S1">
        <v>1.3115723385449998</v>
      </c>
    </row>
    <row r="2" spans="1:23">
      <c r="A2">
        <v>6</v>
      </c>
      <c r="B2">
        <v>6</v>
      </c>
      <c r="C2">
        <v>3.7787576305812087</v>
      </c>
      <c r="E2">
        <v>0.4</v>
      </c>
    </row>
    <row r="3" spans="1:23">
      <c r="A3">
        <v>-9.3044338600363908E-4</v>
      </c>
      <c r="B3">
        <v>1.844666189755673E-2</v>
      </c>
      <c r="C3">
        <v>0.40658864604500355</v>
      </c>
      <c r="D3">
        <v>236</v>
      </c>
      <c r="E3" s="2">
        <f>IF(C3&gt;=$E$2,SIGN(A3),0)</f>
        <v>-1</v>
      </c>
      <c r="F3" s="3" t="s">
        <v>0</v>
      </c>
      <c r="G3">
        <f ca="1">OFFSET(B1,($A$1+5),0)</f>
        <v>63.95</v>
      </c>
    </row>
    <row r="4" spans="1:23">
      <c r="A4">
        <v>3.4067816105222974E-3</v>
      </c>
      <c r="B4">
        <v>2.103726617342699E-2</v>
      </c>
      <c r="C4">
        <v>1.3936644192651986</v>
      </c>
      <c r="D4">
        <v>269</v>
      </c>
      <c r="E4" s="2">
        <f>IF(C4&gt;=$E$2,SIGN(A4),0)</f>
        <v>1</v>
      </c>
      <c r="F4" s="4" t="s">
        <v>1</v>
      </c>
      <c r="G4">
        <f ca="1">OFFSET(D1,($A$1+6),0)</f>
        <v>14.840000000000032</v>
      </c>
    </row>
    <row r="5" spans="1:23">
      <c r="A5">
        <v>3.3537367888172498E-3</v>
      </c>
      <c r="B5">
        <v>2.6382178010340578E-2</v>
      </c>
      <c r="C5">
        <v>0.9527094922970416</v>
      </c>
      <c r="D5">
        <v>204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-0.42928428224579213</v>
      </c>
      <c r="U5">
        <v>-0.94846010402512926</v>
      </c>
    </row>
    <row r="6" spans="1:23">
      <c r="A6">
        <v>-3.2023153360466387E-3</v>
      </c>
      <c r="B6">
        <v>2.3107720438973609E-2</v>
      </c>
      <c r="C6">
        <v>1.0257950729739647</v>
      </c>
      <c r="D6">
        <v>199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-1</v>
      </c>
      <c r="J6">
        <f t="shared" ca="1" si="0"/>
        <v>1.6200000000000045</v>
      </c>
      <c r="K6">
        <f t="shared" ca="1" si="0"/>
        <v>102.23000000000002</v>
      </c>
      <c r="L6">
        <f t="shared" ca="1" si="0"/>
        <v>94</v>
      </c>
      <c r="M6">
        <f t="shared" ca="1" si="0"/>
        <v>-24</v>
      </c>
      <c r="N6" s="9">
        <f ca="1">OFFSET(F1,($A$1+6),0)</f>
        <v>0.55992379541184867</v>
      </c>
      <c r="O6" s="10">
        <f ca="1">OFFSET(G1,($A$1+6),0)</f>
        <v>8.3183436171586647E-2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74.010000000000005</v>
      </c>
      <c r="C8">
        <v>3458200</v>
      </c>
      <c r="D8">
        <v>8.640000000000029</v>
      </c>
      <c r="E8">
        <v>71</v>
      </c>
      <c r="F8">
        <v>0.7934749821395497</v>
      </c>
      <c r="G8">
        <v>2.6166011022858475E-2</v>
      </c>
      <c r="H8">
        <v>3</v>
      </c>
      <c r="I8">
        <v>1</v>
      </c>
      <c r="J8">
        <v>-0.31999999999999318</v>
      </c>
      <c r="K8">
        <v>108.43000000000002</v>
      </c>
      <c r="L8">
        <v>101</v>
      </c>
      <c r="M8">
        <v>-27</v>
      </c>
      <c r="N8">
        <v>0.93333333333333335</v>
      </c>
      <c r="O8">
        <v>0.46938775510204084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74.349999999999994</v>
      </c>
      <c r="C9">
        <v>2790900</v>
      </c>
      <c r="D9">
        <v>8.3000000000000398</v>
      </c>
      <c r="E9">
        <v>72</v>
      </c>
      <c r="F9">
        <v>0.78700817611727047</v>
      </c>
      <c r="G9">
        <v>2.1289938915701502E-2</v>
      </c>
      <c r="H9">
        <v>4</v>
      </c>
      <c r="I9">
        <v>-1</v>
      </c>
      <c r="J9">
        <v>0.3399999999999892</v>
      </c>
      <c r="K9">
        <v>108.77000000000001</v>
      </c>
      <c r="L9">
        <v>100</v>
      </c>
      <c r="M9">
        <v>-28</v>
      </c>
      <c r="N9">
        <v>0.92592592592592593</v>
      </c>
      <c r="O9">
        <v>0.44897959183673469</v>
      </c>
      <c r="T9" s="10">
        <f ca="1">OFFSET($A$2,H8,0)*I8</f>
        <v>3.3537367888172498E-3</v>
      </c>
      <c r="U9" s="150">
        <f ca="1">U8+T9</f>
        <v>3.3537367888172498E-3</v>
      </c>
      <c r="V9" s="10">
        <f>J9/B8</f>
        <v>4.5939737873258906E-3</v>
      </c>
      <c r="W9" s="150">
        <f>W8+V9</f>
        <v>4.5939737873258906E-3</v>
      </c>
    </row>
    <row r="10" spans="1:23">
      <c r="A10" s="1">
        <v>41835</v>
      </c>
      <c r="B10">
        <v>73.63</v>
      </c>
      <c r="C10">
        <v>4577600</v>
      </c>
      <c r="D10">
        <v>7.5800000000000409</v>
      </c>
      <c r="E10">
        <v>73</v>
      </c>
      <c r="F10">
        <v>0.7830973989892307</v>
      </c>
      <c r="G10">
        <v>1.6336782584285735E-2</v>
      </c>
      <c r="H10">
        <v>4</v>
      </c>
      <c r="I10">
        <v>-1</v>
      </c>
      <c r="J10">
        <v>0.71999999999999886</v>
      </c>
      <c r="K10">
        <v>109.49000000000001</v>
      </c>
      <c r="L10">
        <v>99</v>
      </c>
      <c r="M10">
        <v>-29</v>
      </c>
      <c r="N10">
        <v>0.91851851851851851</v>
      </c>
      <c r="O10">
        <v>0.42857142857142855</v>
      </c>
      <c r="T10" s="10">
        <f t="shared" ref="T10:T57" ca="1" si="1">OFFSET($A$2,H9,0)*I9</f>
        <v>3.2023153360466387E-3</v>
      </c>
      <c r="U10" s="150">
        <f t="shared" ref="U10:U57" ca="1" si="2">U9+T10</f>
        <v>6.556052124863888E-3</v>
      </c>
      <c r="V10" s="10">
        <f t="shared" ref="V10:V57" si="3">J10/B9</f>
        <v>9.6839273705447062E-3</v>
      </c>
      <c r="W10" s="150">
        <f t="shared" ref="W10:W57" si="4">W9+V10</f>
        <v>1.4277901157870598E-2</v>
      </c>
    </row>
    <row r="11" spans="1:23">
      <c r="A11" s="1">
        <v>41836</v>
      </c>
      <c r="B11">
        <v>73.209999999999994</v>
      </c>
      <c r="C11">
        <v>5893200</v>
      </c>
      <c r="D11">
        <v>7.1600000000000392</v>
      </c>
      <c r="E11">
        <v>74</v>
      </c>
      <c r="F11">
        <v>0.77666234487868102</v>
      </c>
      <c r="G11">
        <v>2.2359528926303673E-2</v>
      </c>
      <c r="H11">
        <v>4</v>
      </c>
      <c r="I11">
        <v>-1</v>
      </c>
      <c r="J11">
        <v>0.42000000000000171</v>
      </c>
      <c r="K11">
        <v>109.91000000000001</v>
      </c>
      <c r="L11">
        <v>98</v>
      </c>
      <c r="M11">
        <v>-30</v>
      </c>
      <c r="N11">
        <v>0.91111111111111109</v>
      </c>
      <c r="O11">
        <v>0.40816326530612246</v>
      </c>
      <c r="T11" s="10">
        <f t="shared" ca="1" si="1"/>
        <v>3.2023153360466387E-3</v>
      </c>
      <c r="U11" s="150">
        <f t="shared" ca="1" si="2"/>
        <v>9.7583674609105272E-3</v>
      </c>
      <c r="V11" s="10">
        <f t="shared" si="3"/>
        <v>5.7041966589705517E-3</v>
      </c>
      <c r="W11" s="150">
        <f t="shared" si="4"/>
        <v>1.9982097816841148E-2</v>
      </c>
    </row>
    <row r="12" spans="1:23">
      <c r="A12" s="1">
        <v>41837</v>
      </c>
      <c r="B12">
        <v>72.78</v>
      </c>
      <c r="C12">
        <v>10302000</v>
      </c>
      <c r="D12">
        <v>6.7300000000000466</v>
      </c>
      <c r="E12">
        <v>75</v>
      </c>
      <c r="F12">
        <v>0.77090995687031971</v>
      </c>
      <c r="G12">
        <v>3.6844279504551367E-2</v>
      </c>
      <c r="H12">
        <v>3</v>
      </c>
      <c r="I12">
        <v>1</v>
      </c>
      <c r="J12">
        <v>0.42999999999999261</v>
      </c>
      <c r="K12">
        <v>110.34</v>
      </c>
      <c r="L12">
        <v>97</v>
      </c>
      <c r="M12">
        <v>-29</v>
      </c>
      <c r="N12">
        <v>0.90370370370370368</v>
      </c>
      <c r="O12">
        <v>0.42857142857142855</v>
      </c>
      <c r="T12" s="10">
        <f t="shared" ca="1" si="1"/>
        <v>3.2023153360466387E-3</v>
      </c>
      <c r="U12" s="150">
        <f t="shared" ca="1" si="2"/>
        <v>1.2960682796957166E-2</v>
      </c>
      <c r="V12" s="10">
        <f t="shared" si="3"/>
        <v>5.8735145471929063E-3</v>
      </c>
      <c r="W12" s="150">
        <f t="shared" si="4"/>
        <v>2.5855612364034053E-2</v>
      </c>
    </row>
    <row r="13" spans="1:23">
      <c r="A13" s="1">
        <v>41838</v>
      </c>
      <c r="B13">
        <v>72.260000000000005</v>
      </c>
      <c r="C13">
        <v>4139700</v>
      </c>
      <c r="D13">
        <v>7.2500000000000426</v>
      </c>
      <c r="E13">
        <v>76</v>
      </c>
      <c r="F13">
        <v>0.76356468129018584</v>
      </c>
      <c r="G13">
        <v>4.5275412931868472E-2</v>
      </c>
      <c r="H13">
        <v>3</v>
      </c>
      <c r="I13">
        <v>1</v>
      </c>
      <c r="J13">
        <v>-0.51999999999999602</v>
      </c>
      <c r="K13">
        <v>109.82000000000001</v>
      </c>
      <c r="L13">
        <v>96</v>
      </c>
      <c r="M13">
        <v>-28</v>
      </c>
      <c r="N13">
        <v>0.89629629629629626</v>
      </c>
      <c r="O13">
        <v>0.44897959183673469</v>
      </c>
      <c r="T13" s="10">
        <f t="shared" ca="1" si="1"/>
        <v>3.3537367888172498E-3</v>
      </c>
      <c r="U13" s="150">
        <f t="shared" ca="1" si="2"/>
        <v>1.6314419585774415E-2</v>
      </c>
      <c r="V13" s="10">
        <f t="shared" si="3"/>
        <v>-7.144820005495961E-3</v>
      </c>
      <c r="W13" s="150">
        <f t="shared" si="4"/>
        <v>1.8710792358538092E-2</v>
      </c>
    </row>
    <row r="14" spans="1:23">
      <c r="A14" s="1">
        <v>41841</v>
      </c>
      <c r="B14">
        <v>71.64</v>
      </c>
      <c r="C14">
        <v>3717600</v>
      </c>
      <c r="D14">
        <v>7.8700000000000472</v>
      </c>
      <c r="E14">
        <v>77</v>
      </c>
      <c r="F14">
        <v>0.75399147990368587</v>
      </c>
      <c r="G14">
        <v>4.766607559481599E-2</v>
      </c>
      <c r="H14">
        <v>3</v>
      </c>
      <c r="I14">
        <v>1</v>
      </c>
      <c r="J14">
        <v>-0.62000000000000455</v>
      </c>
      <c r="K14">
        <v>109.2</v>
      </c>
      <c r="L14">
        <v>95</v>
      </c>
      <c r="M14">
        <v>-27</v>
      </c>
      <c r="N14">
        <v>0.88888888888888884</v>
      </c>
      <c r="O14">
        <v>0.46938775510204084</v>
      </c>
      <c r="T14" s="10">
        <f t="shared" ca="1" si="1"/>
        <v>3.3537367888172498E-3</v>
      </c>
      <c r="U14" s="150">
        <f t="shared" ca="1" si="2"/>
        <v>1.9668156374591666E-2</v>
      </c>
      <c r="V14" s="10">
        <f t="shared" si="3"/>
        <v>-8.5801273180183303E-3</v>
      </c>
      <c r="W14" s="150">
        <f t="shared" si="4"/>
        <v>1.0130665040519762E-2</v>
      </c>
    </row>
    <row r="15" spans="1:23">
      <c r="A15" s="1">
        <v>41842</v>
      </c>
      <c r="B15">
        <v>73.28</v>
      </c>
      <c r="C15">
        <v>4419400</v>
      </c>
      <c r="D15">
        <v>6.2300000000000466</v>
      </c>
      <c r="E15">
        <v>78</v>
      </c>
      <c r="F15">
        <v>0.75029767417246584</v>
      </c>
      <c r="G15">
        <v>4.3496320171738212E-2</v>
      </c>
      <c r="H15">
        <v>3</v>
      </c>
      <c r="I15">
        <v>1</v>
      </c>
      <c r="J15">
        <v>1.6400000000000006</v>
      </c>
      <c r="K15">
        <v>110.84</v>
      </c>
      <c r="L15">
        <v>94</v>
      </c>
      <c r="M15">
        <v>-26</v>
      </c>
      <c r="N15">
        <v>0.88148148148148153</v>
      </c>
      <c r="O15">
        <v>0.48979591836734693</v>
      </c>
      <c r="T15" s="10">
        <f t="shared" ca="1" si="1"/>
        <v>3.3537367888172498E-3</v>
      </c>
      <c r="U15" s="150">
        <f t="shared" ca="1" si="2"/>
        <v>2.3021893163408916E-2</v>
      </c>
      <c r="V15" s="10">
        <f t="shared" si="3"/>
        <v>2.2892238972640991E-2</v>
      </c>
      <c r="W15" s="150">
        <f t="shared" si="4"/>
        <v>3.3022904013160756E-2</v>
      </c>
    </row>
    <row r="16" spans="1:23">
      <c r="A16" s="1">
        <v>41843</v>
      </c>
      <c r="B16">
        <v>73.150000000000006</v>
      </c>
      <c r="C16">
        <v>2047100</v>
      </c>
      <c r="D16">
        <v>6.3600000000000421</v>
      </c>
      <c r="E16">
        <v>79</v>
      </c>
      <c r="F16">
        <v>0.75060460931918604</v>
      </c>
      <c r="G16">
        <v>3.1958308941630813E-2</v>
      </c>
      <c r="H16">
        <v>2</v>
      </c>
      <c r="I16">
        <v>1</v>
      </c>
      <c r="J16">
        <v>-0.12999999999999545</v>
      </c>
      <c r="K16">
        <v>110.71000000000001</v>
      </c>
      <c r="L16">
        <v>95</v>
      </c>
      <c r="M16">
        <v>-27</v>
      </c>
      <c r="N16">
        <v>0.88888888888888884</v>
      </c>
      <c r="O16">
        <v>0.46938775510204084</v>
      </c>
      <c r="T16" s="10">
        <f t="shared" ca="1" si="1"/>
        <v>3.3537367888172498E-3</v>
      </c>
      <c r="U16" s="150">
        <f t="shared" ca="1" si="2"/>
        <v>2.6375629952226167E-2</v>
      </c>
      <c r="V16" s="10">
        <f t="shared" si="3"/>
        <v>-1.7740174672488463E-3</v>
      </c>
      <c r="W16" s="150">
        <f t="shared" si="4"/>
        <v>3.1248886545911909E-2</v>
      </c>
    </row>
    <row r="17" spans="1:23">
      <c r="A17" s="1">
        <v>41844</v>
      </c>
      <c r="B17">
        <v>72.52</v>
      </c>
      <c r="C17">
        <v>2562600</v>
      </c>
      <c r="D17">
        <v>6.9900000000000517</v>
      </c>
      <c r="E17">
        <v>80</v>
      </c>
      <c r="F17">
        <v>0.75219749689095861</v>
      </c>
      <c r="G17">
        <v>1.8263486065990219E-2</v>
      </c>
      <c r="H17">
        <v>2</v>
      </c>
      <c r="I17">
        <v>1</v>
      </c>
      <c r="J17">
        <v>-0.63000000000000966</v>
      </c>
      <c r="K17">
        <v>110.08</v>
      </c>
      <c r="L17">
        <v>96</v>
      </c>
      <c r="M17">
        <v>-28</v>
      </c>
      <c r="N17">
        <v>0.89629629629629626</v>
      </c>
      <c r="O17">
        <v>0.44897959183673469</v>
      </c>
      <c r="T17" s="10">
        <f t="shared" ca="1" si="1"/>
        <v>3.4067816105222974E-3</v>
      </c>
      <c r="U17" s="150">
        <f t="shared" ca="1" si="2"/>
        <v>2.9782411562748464E-2</v>
      </c>
      <c r="V17" s="10">
        <f t="shared" si="3"/>
        <v>-8.6124401913876911E-3</v>
      </c>
      <c r="W17" s="150">
        <f t="shared" si="4"/>
        <v>2.263644635452422E-2</v>
      </c>
    </row>
    <row r="18" spans="1:23">
      <c r="A18" s="1">
        <v>41845</v>
      </c>
      <c r="B18">
        <v>72.56</v>
      </c>
      <c r="C18">
        <v>2602300</v>
      </c>
      <c r="D18">
        <v>6.9500000000000455</v>
      </c>
      <c r="E18">
        <v>81</v>
      </c>
      <c r="F18">
        <v>0.75431958299155943</v>
      </c>
      <c r="G18">
        <v>1.4080058400889007E-2</v>
      </c>
      <c r="H18">
        <v>2</v>
      </c>
      <c r="I18">
        <v>1</v>
      </c>
      <c r="J18">
        <v>4.0000000000006253E-2</v>
      </c>
      <c r="K18">
        <v>110.12</v>
      </c>
      <c r="L18">
        <v>97</v>
      </c>
      <c r="M18">
        <v>-29</v>
      </c>
      <c r="N18">
        <v>0.90370370370370368</v>
      </c>
      <c r="O18">
        <v>0.42857142857142855</v>
      </c>
      <c r="T18" s="10">
        <f t="shared" ca="1" si="1"/>
        <v>3.4067816105222974E-3</v>
      </c>
      <c r="U18" s="150">
        <f t="shared" ca="1" si="2"/>
        <v>3.3189193173270765E-2</v>
      </c>
      <c r="V18" s="10">
        <f t="shared" si="3"/>
        <v>5.5157198014349495E-4</v>
      </c>
      <c r="W18" s="150">
        <f t="shared" si="4"/>
        <v>2.3188018334667715E-2</v>
      </c>
    </row>
    <row r="19" spans="1:23">
      <c r="A19" s="1">
        <v>41848</v>
      </c>
      <c r="B19">
        <v>73.319999999999993</v>
      </c>
      <c r="C19">
        <v>2963500</v>
      </c>
      <c r="D19">
        <v>6.1900000000000546</v>
      </c>
      <c r="E19">
        <v>82</v>
      </c>
      <c r="F19">
        <v>0.75728838673828491</v>
      </c>
      <c r="G19">
        <v>1.1386966981690177E-2</v>
      </c>
      <c r="H19">
        <v>2</v>
      </c>
      <c r="I19">
        <v>1</v>
      </c>
      <c r="J19">
        <v>0.75999999999999091</v>
      </c>
      <c r="K19">
        <v>110.88</v>
      </c>
      <c r="L19">
        <v>98</v>
      </c>
      <c r="M19">
        <v>-30</v>
      </c>
      <c r="N19">
        <v>0.91111111111111109</v>
      </c>
      <c r="O19">
        <v>0.40816326530612246</v>
      </c>
      <c r="T19" s="10">
        <f t="shared" ca="1" si="1"/>
        <v>3.4067816105222974E-3</v>
      </c>
      <c r="U19" s="150">
        <f t="shared" ca="1" si="2"/>
        <v>3.6595974783793062E-2</v>
      </c>
      <c r="V19" s="10">
        <f t="shared" si="3"/>
        <v>1.0474090407938133E-2</v>
      </c>
      <c r="W19" s="150">
        <f t="shared" si="4"/>
        <v>3.3662108742605848E-2</v>
      </c>
    </row>
    <row r="20" spans="1:23">
      <c r="A20" s="1">
        <v>41849</v>
      </c>
      <c r="B20">
        <v>73.989999999999995</v>
      </c>
      <c r="C20">
        <v>4269700</v>
      </c>
      <c r="D20">
        <v>5.5200000000000529</v>
      </c>
      <c r="E20">
        <v>83</v>
      </c>
      <c r="F20">
        <v>0.75945810070648001</v>
      </c>
      <c r="G20">
        <v>1.2018117267314759E-2</v>
      </c>
      <c r="H20">
        <v>2</v>
      </c>
      <c r="I20">
        <v>1</v>
      </c>
      <c r="J20">
        <v>0.67000000000000171</v>
      </c>
      <c r="K20">
        <v>111.55</v>
      </c>
      <c r="L20">
        <v>99</v>
      </c>
      <c r="M20">
        <v>-31</v>
      </c>
      <c r="N20">
        <v>0.91851851851851851</v>
      </c>
      <c r="O20">
        <v>0.38775510204081631</v>
      </c>
      <c r="T20" s="10">
        <f t="shared" ca="1" si="1"/>
        <v>3.4067816105222974E-3</v>
      </c>
      <c r="U20" s="150">
        <f t="shared" ca="1" si="2"/>
        <v>4.0002756394315359E-2</v>
      </c>
      <c r="V20" s="10">
        <f t="shared" si="3"/>
        <v>9.1380250954719282E-3</v>
      </c>
      <c r="W20" s="150">
        <f t="shared" si="4"/>
        <v>4.2800133838077778E-2</v>
      </c>
    </row>
    <row r="21" spans="1:23">
      <c r="A21" s="1">
        <v>41850</v>
      </c>
      <c r="B21">
        <v>74.180000000000007</v>
      </c>
      <c r="C21">
        <v>2622700</v>
      </c>
      <c r="D21">
        <v>5.3300000000000409</v>
      </c>
      <c r="E21">
        <v>84</v>
      </c>
      <c r="F21">
        <v>0.76491942952398595</v>
      </c>
      <c r="G21">
        <v>1.4604243498918515E-2</v>
      </c>
      <c r="H21">
        <v>1</v>
      </c>
      <c r="I21">
        <v>-1</v>
      </c>
      <c r="J21">
        <v>0.19000000000001194</v>
      </c>
      <c r="K21">
        <v>111.74000000000001</v>
      </c>
      <c r="L21">
        <v>100</v>
      </c>
      <c r="M21">
        <v>-30</v>
      </c>
      <c r="N21">
        <v>0.92592592592592593</v>
      </c>
      <c r="O21">
        <v>0.40816326530612246</v>
      </c>
      <c r="T21" s="10">
        <f t="shared" ca="1" si="1"/>
        <v>3.4067816105222974E-3</v>
      </c>
      <c r="U21" s="150">
        <f t="shared" ca="1" si="2"/>
        <v>4.3409538004837656E-2</v>
      </c>
      <c r="V21" s="10">
        <f t="shared" si="3"/>
        <v>2.5679145830519255E-3</v>
      </c>
      <c r="W21" s="150">
        <f t="shared" si="4"/>
        <v>4.5368048421129702E-2</v>
      </c>
    </row>
    <row r="22" spans="1:23">
      <c r="A22" s="1">
        <v>41851</v>
      </c>
      <c r="B22">
        <v>73.260000000000005</v>
      </c>
      <c r="C22">
        <v>3209600</v>
      </c>
      <c r="D22">
        <v>4.4100000000000392</v>
      </c>
      <c r="E22">
        <v>85</v>
      </c>
      <c r="F22">
        <v>0.76980393194506924</v>
      </c>
      <c r="G22">
        <v>1.6027888899113857E-2</v>
      </c>
      <c r="H22">
        <v>1</v>
      </c>
      <c r="I22">
        <v>-1</v>
      </c>
      <c r="J22">
        <v>0.92000000000000171</v>
      </c>
      <c r="K22">
        <v>112.66000000000001</v>
      </c>
      <c r="L22">
        <v>101</v>
      </c>
      <c r="M22">
        <v>-29</v>
      </c>
      <c r="N22">
        <v>0.93333333333333335</v>
      </c>
      <c r="O22">
        <v>0.42857142857142855</v>
      </c>
      <c r="T22" s="10">
        <f t="shared" ca="1" si="1"/>
        <v>9.3044338600363908E-4</v>
      </c>
      <c r="U22" s="150">
        <f t="shared" ca="1" si="2"/>
        <v>4.4339981390841297E-2</v>
      </c>
      <c r="V22" s="10">
        <f t="shared" si="3"/>
        <v>1.2402264761391233E-2</v>
      </c>
      <c r="W22" s="150">
        <f t="shared" si="4"/>
        <v>5.7770313182520933E-2</v>
      </c>
    </row>
    <row r="23" spans="1:23">
      <c r="A23" s="1">
        <v>41852</v>
      </c>
      <c r="B23">
        <v>72.14</v>
      </c>
      <c r="C23">
        <v>3836600</v>
      </c>
      <c r="D23">
        <v>3.2900000000000347</v>
      </c>
      <c r="E23">
        <v>86</v>
      </c>
      <c r="F23">
        <v>0.76869790701981855</v>
      </c>
      <c r="G23">
        <v>1.7655813680129855E-2</v>
      </c>
      <c r="H23">
        <v>3</v>
      </c>
      <c r="I23">
        <v>1</v>
      </c>
      <c r="J23">
        <v>1.1200000000000045</v>
      </c>
      <c r="K23">
        <v>113.78000000000002</v>
      </c>
      <c r="L23">
        <v>100</v>
      </c>
      <c r="M23">
        <v>-28</v>
      </c>
      <c r="N23">
        <v>0.92592592592592593</v>
      </c>
      <c r="O23">
        <v>0.44897959183673469</v>
      </c>
      <c r="T23" s="10">
        <f t="shared" ca="1" si="1"/>
        <v>9.3044338600363908E-4</v>
      </c>
      <c r="U23" s="150">
        <f t="shared" ca="1" si="2"/>
        <v>4.5270424776844939E-2</v>
      </c>
      <c r="V23" s="10">
        <f t="shared" si="3"/>
        <v>1.528801528801535E-2</v>
      </c>
      <c r="W23" s="150">
        <f t="shared" si="4"/>
        <v>7.3058328470536282E-2</v>
      </c>
    </row>
    <row r="24" spans="1:23">
      <c r="A24" s="1">
        <v>41855</v>
      </c>
      <c r="B24">
        <v>72.92</v>
      </c>
      <c r="C24">
        <v>3136900</v>
      </c>
      <c r="D24">
        <v>2.5100000000000335</v>
      </c>
      <c r="E24">
        <v>87</v>
      </c>
      <c r="F24">
        <v>0.76421559548064444</v>
      </c>
      <c r="G24">
        <v>1.7703635594537599E-2</v>
      </c>
      <c r="H24">
        <v>3</v>
      </c>
      <c r="I24">
        <v>1</v>
      </c>
      <c r="J24">
        <v>0.78000000000000114</v>
      </c>
      <c r="K24">
        <v>114.56000000000002</v>
      </c>
      <c r="L24">
        <v>99</v>
      </c>
      <c r="M24">
        <v>-27</v>
      </c>
      <c r="N24">
        <v>0.91851851851851851</v>
      </c>
      <c r="O24">
        <v>0.46938775510204084</v>
      </c>
      <c r="T24" s="10">
        <f t="shared" ca="1" si="1"/>
        <v>3.3537367888172498E-3</v>
      </c>
      <c r="U24" s="150">
        <f t="shared" ca="1" si="2"/>
        <v>4.862416156566219E-2</v>
      </c>
      <c r="V24" s="10">
        <f t="shared" si="3"/>
        <v>1.0812309398392032E-2</v>
      </c>
      <c r="W24" s="150">
        <f t="shared" si="4"/>
        <v>8.3870637868928316E-2</v>
      </c>
    </row>
    <row r="25" spans="1:23">
      <c r="A25" s="1">
        <v>41856</v>
      </c>
      <c r="B25">
        <v>71.290000000000006</v>
      </c>
      <c r="C25">
        <v>4078900</v>
      </c>
      <c r="D25">
        <v>4.140000000000029</v>
      </c>
      <c r="E25">
        <v>88</v>
      </c>
      <c r="F25">
        <v>0.75447834255020774</v>
      </c>
      <c r="G25">
        <v>1.8079653182856183E-2</v>
      </c>
      <c r="H25">
        <v>3</v>
      </c>
      <c r="I25">
        <v>1</v>
      </c>
      <c r="J25">
        <v>-1.6299999999999955</v>
      </c>
      <c r="K25">
        <v>112.93000000000002</v>
      </c>
      <c r="L25">
        <v>98</v>
      </c>
      <c r="M25">
        <v>-26</v>
      </c>
      <c r="N25">
        <v>0.91111111111111109</v>
      </c>
      <c r="O25">
        <v>0.48979591836734693</v>
      </c>
      <c r="T25" s="10">
        <f t="shared" ca="1" si="1"/>
        <v>3.3537367888172498E-3</v>
      </c>
      <c r="U25" s="150">
        <f t="shared" ca="1" si="2"/>
        <v>5.197789835447944E-2</v>
      </c>
      <c r="V25" s="10">
        <f t="shared" si="3"/>
        <v>-2.2353263850795328E-2</v>
      </c>
      <c r="W25" s="150">
        <f t="shared" si="4"/>
        <v>6.1517374018132988E-2</v>
      </c>
    </row>
    <row r="26" spans="1:23">
      <c r="A26" s="1">
        <v>41857</v>
      </c>
      <c r="B26">
        <v>67.650000000000006</v>
      </c>
      <c r="C26">
        <v>11083300</v>
      </c>
      <c r="D26">
        <v>7.7800000000000296</v>
      </c>
      <c r="E26">
        <v>89</v>
      </c>
      <c r="F26">
        <v>0.73448522213108258</v>
      </c>
      <c r="G26">
        <v>3.1755359665803388E-2</v>
      </c>
      <c r="H26">
        <v>3</v>
      </c>
      <c r="I26">
        <v>1</v>
      </c>
      <c r="J26">
        <v>-3.6400000000000006</v>
      </c>
      <c r="K26">
        <v>109.29000000000002</v>
      </c>
      <c r="L26">
        <v>97</v>
      </c>
      <c r="M26">
        <v>-25</v>
      </c>
      <c r="N26">
        <v>0.90370370370370368</v>
      </c>
      <c r="O26">
        <v>0.51020408163265307</v>
      </c>
      <c r="T26" s="10">
        <f t="shared" ca="1" si="1"/>
        <v>3.3537367888172498E-3</v>
      </c>
      <c r="U26" s="150">
        <f t="shared" ca="1" si="2"/>
        <v>5.5331635143296691E-2</v>
      </c>
      <c r="V26" s="10">
        <f t="shared" si="3"/>
        <v>-5.105905456585777E-2</v>
      </c>
      <c r="W26" s="150">
        <f t="shared" si="4"/>
        <v>1.0458319452275218E-2</v>
      </c>
    </row>
    <row r="27" spans="1:23">
      <c r="A27" s="1">
        <v>41858</v>
      </c>
      <c r="B27">
        <v>66.2</v>
      </c>
      <c r="C27">
        <v>13964000</v>
      </c>
      <c r="D27">
        <v>9.2300000000000324</v>
      </c>
      <c r="E27">
        <v>90</v>
      </c>
      <c r="F27">
        <v>0.70781361627814676</v>
      </c>
      <c r="G27">
        <v>5.5404657378100138E-2</v>
      </c>
      <c r="H27">
        <v>3</v>
      </c>
      <c r="I27">
        <v>1</v>
      </c>
      <c r="J27">
        <v>-1.4500000000000028</v>
      </c>
      <c r="K27">
        <v>107.84000000000002</v>
      </c>
      <c r="L27">
        <v>96</v>
      </c>
      <c r="M27">
        <v>-24</v>
      </c>
      <c r="N27">
        <v>0.89629629629629626</v>
      </c>
      <c r="O27">
        <v>0.53061224489795922</v>
      </c>
      <c r="T27" s="10">
        <f t="shared" ca="1" si="1"/>
        <v>3.3537367888172498E-3</v>
      </c>
      <c r="U27" s="150">
        <f t="shared" ca="1" si="2"/>
        <v>5.8685371932113942E-2</v>
      </c>
      <c r="V27" s="10">
        <f t="shared" si="3"/>
        <v>-2.1433850702143424E-2</v>
      </c>
      <c r="W27" s="150">
        <f t="shared" si="4"/>
        <v>-1.0975531249868206E-2</v>
      </c>
    </row>
    <row r="28" spans="1:23">
      <c r="A28" s="1">
        <v>41859</v>
      </c>
      <c r="B28">
        <v>67.59</v>
      </c>
      <c r="C28">
        <v>7432000</v>
      </c>
      <c r="D28">
        <v>7.8400000000000318</v>
      </c>
      <c r="E28">
        <v>91</v>
      </c>
      <c r="F28">
        <v>0.68317942476119931</v>
      </c>
      <c r="G28">
        <v>7.3179407190764115E-2</v>
      </c>
      <c r="H28">
        <v>3</v>
      </c>
      <c r="I28">
        <v>1</v>
      </c>
      <c r="J28">
        <v>1.3900000000000006</v>
      </c>
      <c r="K28">
        <v>109.23000000000002</v>
      </c>
      <c r="L28">
        <v>95</v>
      </c>
      <c r="M28">
        <v>-23</v>
      </c>
      <c r="N28">
        <v>0.88888888888888884</v>
      </c>
      <c r="O28">
        <v>0.55102040816326525</v>
      </c>
      <c r="T28" s="10">
        <f t="shared" ca="1" si="1"/>
        <v>3.3537367888172498E-3</v>
      </c>
      <c r="U28" s="150">
        <f t="shared" ca="1" si="2"/>
        <v>6.2039108720931192E-2</v>
      </c>
      <c r="V28" s="10">
        <f t="shared" si="3"/>
        <v>2.0996978851963752E-2</v>
      </c>
      <c r="W28" s="150">
        <f t="shared" si="4"/>
        <v>1.0021447602095546E-2</v>
      </c>
    </row>
    <row r="29" spans="1:23">
      <c r="A29" s="1">
        <v>41862</v>
      </c>
      <c r="B29">
        <v>68.08</v>
      </c>
      <c r="C29">
        <v>5088500</v>
      </c>
      <c r="D29">
        <v>7.3500000000000369</v>
      </c>
      <c r="E29">
        <v>92</v>
      </c>
      <c r="F29">
        <v>0.6637313788267668</v>
      </c>
      <c r="G29">
        <v>8.0200505594560795E-2</v>
      </c>
      <c r="H29">
        <v>3</v>
      </c>
      <c r="I29">
        <v>1</v>
      </c>
      <c r="J29">
        <v>0.48999999999999488</v>
      </c>
      <c r="K29">
        <v>109.72000000000001</v>
      </c>
      <c r="L29">
        <v>94</v>
      </c>
      <c r="M29">
        <v>-22</v>
      </c>
      <c r="N29">
        <v>0.88148148148148153</v>
      </c>
      <c r="O29">
        <v>0.5714285714285714</v>
      </c>
      <c r="T29" s="10">
        <f t="shared" ca="1" si="1"/>
        <v>3.3537367888172498E-3</v>
      </c>
      <c r="U29" s="150">
        <f t="shared" ca="1" si="2"/>
        <v>6.5392845509748443E-2</v>
      </c>
      <c r="V29" s="10">
        <f t="shared" si="3"/>
        <v>7.2495931350790776E-3</v>
      </c>
      <c r="W29" s="150">
        <f t="shared" si="4"/>
        <v>1.7271040737174625E-2</v>
      </c>
    </row>
    <row r="30" spans="1:23">
      <c r="A30" s="1">
        <v>41863</v>
      </c>
      <c r="B30">
        <v>67.569999999999993</v>
      </c>
      <c r="C30">
        <v>4392400</v>
      </c>
      <c r="D30">
        <v>7.8600000000000421</v>
      </c>
      <c r="E30">
        <v>93</v>
      </c>
      <c r="F30">
        <v>0.65530653824782359</v>
      </c>
      <c r="G30">
        <v>7.3101797111042893E-2</v>
      </c>
      <c r="H30">
        <v>3</v>
      </c>
      <c r="I30">
        <v>1</v>
      </c>
      <c r="J30">
        <v>-0.51000000000000512</v>
      </c>
      <c r="K30">
        <v>109.21000000000001</v>
      </c>
      <c r="L30">
        <v>93</v>
      </c>
      <c r="M30">
        <v>-21</v>
      </c>
      <c r="N30">
        <v>0.87407407407407411</v>
      </c>
      <c r="O30">
        <v>0.59183673469387754</v>
      </c>
      <c r="T30" s="10">
        <f t="shared" ca="1" si="1"/>
        <v>3.3537367888172498E-3</v>
      </c>
      <c r="U30" s="150">
        <f t="shared" ca="1" si="2"/>
        <v>6.8746582298565687E-2</v>
      </c>
      <c r="V30" s="10">
        <f t="shared" si="3"/>
        <v>-7.4911868390130009E-3</v>
      </c>
      <c r="W30" s="150">
        <f t="shared" si="4"/>
        <v>9.779853898161623E-3</v>
      </c>
    </row>
    <row r="31" spans="1:23">
      <c r="A31" s="1">
        <v>41864</v>
      </c>
      <c r="B31">
        <v>67.39</v>
      </c>
      <c r="C31">
        <v>4582200</v>
      </c>
      <c r="D31">
        <v>8.0400000000000347</v>
      </c>
      <c r="E31">
        <v>94</v>
      </c>
      <c r="F31">
        <v>0.65705289339295636</v>
      </c>
      <c r="G31">
        <v>5.343981390903163E-2</v>
      </c>
      <c r="H31">
        <v>2</v>
      </c>
      <c r="I31">
        <v>1</v>
      </c>
      <c r="J31">
        <v>-0.17999999999999261</v>
      </c>
      <c r="K31">
        <v>109.03000000000002</v>
      </c>
      <c r="L31">
        <v>94</v>
      </c>
      <c r="M31">
        <v>-22</v>
      </c>
      <c r="N31">
        <v>0.88148148148148153</v>
      </c>
      <c r="O31">
        <v>0.5714285714285714</v>
      </c>
      <c r="T31" s="10">
        <f t="shared" ca="1" si="1"/>
        <v>3.3537367888172498E-3</v>
      </c>
      <c r="U31" s="150">
        <f t="shared" ca="1" si="2"/>
        <v>7.210031908738293E-2</v>
      </c>
      <c r="V31" s="10">
        <f t="shared" si="3"/>
        <v>-2.6639040994523105E-3</v>
      </c>
      <c r="W31" s="150">
        <f t="shared" si="4"/>
        <v>7.1159497987093121E-3</v>
      </c>
    </row>
    <row r="32" spans="1:23">
      <c r="A32" s="1">
        <v>41865</v>
      </c>
      <c r="B32">
        <v>68.040000000000006</v>
      </c>
      <c r="C32">
        <v>3101100</v>
      </c>
      <c r="D32">
        <v>7.390000000000029</v>
      </c>
      <c r="E32">
        <v>95</v>
      </c>
      <c r="F32">
        <v>0.66133410949117555</v>
      </c>
      <c r="G32">
        <v>3.3779006148642321E-2</v>
      </c>
      <c r="H32">
        <v>2</v>
      </c>
      <c r="I32">
        <v>1</v>
      </c>
      <c r="J32">
        <v>0.65000000000000568</v>
      </c>
      <c r="K32">
        <v>109.68000000000002</v>
      </c>
      <c r="L32">
        <v>95</v>
      </c>
      <c r="M32">
        <v>-23</v>
      </c>
      <c r="N32">
        <v>0.88888888888888884</v>
      </c>
      <c r="O32">
        <v>0.55102040816326525</v>
      </c>
      <c r="T32" s="10">
        <f t="shared" ca="1" si="1"/>
        <v>3.4067816105222974E-3</v>
      </c>
      <c r="U32" s="150">
        <f t="shared" ca="1" si="2"/>
        <v>7.5507100697905227E-2</v>
      </c>
      <c r="V32" s="10">
        <f t="shared" si="3"/>
        <v>9.6453479744770098E-3</v>
      </c>
      <c r="W32" s="150">
        <f t="shared" si="4"/>
        <v>1.6761297773186322E-2</v>
      </c>
    </row>
    <row r="33" spans="1:23">
      <c r="A33" s="1">
        <v>41866</v>
      </c>
      <c r="B33">
        <v>67.88</v>
      </c>
      <c r="C33">
        <v>3174700</v>
      </c>
      <c r="D33">
        <v>7.5500000000000398</v>
      </c>
      <c r="E33">
        <v>96</v>
      </c>
      <c r="F33">
        <v>0.66194268779932786</v>
      </c>
      <c r="G33">
        <v>2.5408964752991002E-2</v>
      </c>
      <c r="H33">
        <v>2</v>
      </c>
      <c r="I33">
        <v>1</v>
      </c>
      <c r="J33">
        <v>-0.1600000000000108</v>
      </c>
      <c r="K33">
        <v>109.52000000000001</v>
      </c>
      <c r="L33">
        <v>96</v>
      </c>
      <c r="M33">
        <v>-24</v>
      </c>
      <c r="N33">
        <v>0.89629629629629626</v>
      </c>
      <c r="O33">
        <v>0.53061224489795922</v>
      </c>
      <c r="T33" s="10">
        <f t="shared" ca="1" si="1"/>
        <v>3.4067816105222974E-3</v>
      </c>
      <c r="U33" s="150">
        <f t="shared" ca="1" si="2"/>
        <v>7.8913882308427524E-2</v>
      </c>
      <c r="V33" s="10">
        <f t="shared" si="3"/>
        <v>-2.351557907113621E-3</v>
      </c>
      <c r="W33" s="150">
        <f t="shared" si="4"/>
        <v>1.4409739866072701E-2</v>
      </c>
    </row>
    <row r="34" spans="1:23">
      <c r="A34" s="1">
        <v>41869</v>
      </c>
      <c r="B34">
        <v>68.349999999999994</v>
      </c>
      <c r="C34">
        <v>3798900</v>
      </c>
      <c r="D34">
        <v>7.0800000000000409</v>
      </c>
      <c r="E34">
        <v>97</v>
      </c>
      <c r="F34">
        <v>0.66349323948879424</v>
      </c>
      <c r="G34">
        <v>2.1826280554715645E-2</v>
      </c>
      <c r="H34">
        <v>2</v>
      </c>
      <c r="I34">
        <v>1</v>
      </c>
      <c r="J34">
        <v>0.46999999999999886</v>
      </c>
      <c r="K34">
        <v>109.99000000000001</v>
      </c>
      <c r="L34">
        <v>97</v>
      </c>
      <c r="M34">
        <v>-25</v>
      </c>
      <c r="N34">
        <v>0.90370370370370368</v>
      </c>
      <c r="O34">
        <v>0.51020408163265307</v>
      </c>
      <c r="T34" s="10">
        <f t="shared" ca="1" si="1"/>
        <v>3.4067816105222974E-3</v>
      </c>
      <c r="U34" s="150">
        <f t="shared" ca="1" si="2"/>
        <v>8.2320663918949821E-2</v>
      </c>
      <c r="V34" s="10">
        <f t="shared" si="3"/>
        <v>6.9239835002946216E-3</v>
      </c>
      <c r="W34" s="150">
        <f t="shared" si="4"/>
        <v>2.1333723366367324E-2</v>
      </c>
    </row>
    <row r="35" spans="1:23">
      <c r="A35" s="1">
        <v>41870</v>
      </c>
      <c r="B35">
        <v>68.28</v>
      </c>
      <c r="C35">
        <v>3077800</v>
      </c>
      <c r="D35">
        <v>7.1500000000000341</v>
      </c>
      <c r="E35">
        <v>98</v>
      </c>
      <c r="F35">
        <v>0.66681131426454632</v>
      </c>
      <c r="G35">
        <v>1.9088955411323372E-2</v>
      </c>
      <c r="H35">
        <v>2</v>
      </c>
      <c r="I35">
        <v>1</v>
      </c>
      <c r="J35">
        <v>-6.9999999999993179E-2</v>
      </c>
      <c r="K35">
        <v>109.92000000000002</v>
      </c>
      <c r="L35">
        <v>98</v>
      </c>
      <c r="M35">
        <v>-26</v>
      </c>
      <c r="N35">
        <v>0.91111111111111109</v>
      </c>
      <c r="O35">
        <v>0.48979591836734693</v>
      </c>
      <c r="T35" s="10">
        <f t="shared" ca="1" si="1"/>
        <v>3.4067816105222974E-3</v>
      </c>
      <c r="U35" s="150">
        <f t="shared" ca="1" si="2"/>
        <v>8.5727445529472118E-2</v>
      </c>
      <c r="V35" s="10">
        <f t="shared" si="3"/>
        <v>-1.0241404535478154E-3</v>
      </c>
      <c r="W35" s="150">
        <f t="shared" si="4"/>
        <v>2.0309582912819507E-2</v>
      </c>
    </row>
    <row r="36" spans="1:23">
      <c r="A36" s="1">
        <v>41871</v>
      </c>
      <c r="B36">
        <v>68.59</v>
      </c>
      <c r="C36">
        <v>2650500</v>
      </c>
      <c r="D36">
        <v>6.8400000000000318</v>
      </c>
      <c r="E36">
        <v>99</v>
      </c>
      <c r="F36">
        <v>0.67061625168682026</v>
      </c>
      <c r="G36">
        <v>1.6272782881239404E-2</v>
      </c>
      <c r="H36">
        <v>2</v>
      </c>
      <c r="I36">
        <v>1</v>
      </c>
      <c r="J36">
        <v>0.31000000000000227</v>
      </c>
      <c r="K36">
        <v>110.23000000000002</v>
      </c>
      <c r="L36">
        <v>99</v>
      </c>
      <c r="M36">
        <v>-27</v>
      </c>
      <c r="N36">
        <v>0.91851851851851851</v>
      </c>
      <c r="O36">
        <v>0.46938775510204084</v>
      </c>
      <c r="T36" s="10">
        <f t="shared" ca="1" si="1"/>
        <v>3.4067816105222974E-3</v>
      </c>
      <c r="U36" s="150">
        <f t="shared" ca="1" si="2"/>
        <v>8.9134227139994415E-2</v>
      </c>
      <c r="V36" s="10">
        <f t="shared" si="3"/>
        <v>4.5401288810779476E-3</v>
      </c>
      <c r="W36" s="150">
        <f t="shared" si="4"/>
        <v>2.4849711793897455E-2</v>
      </c>
    </row>
    <row r="37" spans="1:23">
      <c r="A37" s="1">
        <v>41872</v>
      </c>
      <c r="B37">
        <v>68.7</v>
      </c>
      <c r="C37">
        <v>2560600</v>
      </c>
      <c r="D37">
        <v>6.7300000000000324</v>
      </c>
      <c r="E37">
        <v>100</v>
      </c>
      <c r="F37">
        <v>0.6734527558013389</v>
      </c>
      <c r="G37">
        <v>1.4727324609803649E-2</v>
      </c>
      <c r="H37">
        <v>2</v>
      </c>
      <c r="I37">
        <v>1</v>
      </c>
      <c r="J37">
        <v>0.10999999999999943</v>
      </c>
      <c r="K37">
        <v>110.34000000000002</v>
      </c>
      <c r="L37">
        <v>100</v>
      </c>
      <c r="M37">
        <v>-28</v>
      </c>
      <c r="N37">
        <v>0.92592592592592593</v>
      </c>
      <c r="O37">
        <v>0.44897959183673469</v>
      </c>
      <c r="T37" s="10">
        <f t="shared" ca="1" si="1"/>
        <v>3.4067816105222974E-3</v>
      </c>
      <c r="U37" s="150">
        <f t="shared" ca="1" si="2"/>
        <v>9.2541008750516712E-2</v>
      </c>
      <c r="V37" s="10">
        <f t="shared" si="3"/>
        <v>1.6037323224959823E-3</v>
      </c>
      <c r="W37" s="150">
        <f t="shared" si="4"/>
        <v>2.6453444116393436E-2</v>
      </c>
    </row>
    <row r="38" spans="1:23">
      <c r="A38" s="1">
        <v>41873</v>
      </c>
      <c r="B38">
        <v>68.66</v>
      </c>
      <c r="C38">
        <v>2404800</v>
      </c>
      <c r="D38">
        <v>6.7700000000000387</v>
      </c>
      <c r="E38">
        <v>101</v>
      </c>
      <c r="F38">
        <v>0.67623634006297473</v>
      </c>
      <c r="G38">
        <v>1.2255278080875025E-2</v>
      </c>
      <c r="H38">
        <v>2</v>
      </c>
      <c r="I38">
        <v>1</v>
      </c>
      <c r="J38">
        <v>-4.0000000000006253E-2</v>
      </c>
      <c r="K38">
        <v>110.30000000000001</v>
      </c>
      <c r="L38">
        <v>101</v>
      </c>
      <c r="M38">
        <v>-29</v>
      </c>
      <c r="N38">
        <v>0.93333333333333335</v>
      </c>
      <c r="O38">
        <v>0.42857142857142855</v>
      </c>
      <c r="T38" s="10">
        <f t="shared" ca="1" si="1"/>
        <v>3.4067816105222974E-3</v>
      </c>
      <c r="U38" s="150">
        <f t="shared" ca="1" si="2"/>
        <v>9.5947790361039009E-2</v>
      </c>
      <c r="V38" s="10">
        <f t="shared" si="3"/>
        <v>-5.8224163027665579E-4</v>
      </c>
      <c r="W38" s="150">
        <f t="shared" si="4"/>
        <v>2.5871202486116782E-2</v>
      </c>
    </row>
    <row r="39" spans="1:23">
      <c r="A39" s="1">
        <v>41876</v>
      </c>
      <c r="B39">
        <v>68.16</v>
      </c>
      <c r="C39">
        <v>4587900</v>
      </c>
      <c r="D39">
        <v>7.2700000000000387</v>
      </c>
      <c r="E39">
        <v>102</v>
      </c>
      <c r="F39">
        <v>0.67639509962162314</v>
      </c>
      <c r="G39">
        <v>1.2823232912984067E-2</v>
      </c>
      <c r="H39">
        <v>2</v>
      </c>
      <c r="I39">
        <v>1</v>
      </c>
      <c r="J39">
        <v>-0.5</v>
      </c>
      <c r="K39">
        <v>109.80000000000001</v>
      </c>
      <c r="L39">
        <v>102</v>
      </c>
      <c r="M39">
        <v>-30</v>
      </c>
      <c r="N39">
        <v>0.94074074074074077</v>
      </c>
      <c r="O39">
        <v>0.40816326530612246</v>
      </c>
      <c r="T39" s="10">
        <f t="shared" ca="1" si="1"/>
        <v>3.4067816105222974E-3</v>
      </c>
      <c r="U39" s="150">
        <f t="shared" ca="1" si="2"/>
        <v>9.9354571971561306E-2</v>
      </c>
      <c r="V39" s="10">
        <f t="shared" si="3"/>
        <v>-7.2822604136323918E-3</v>
      </c>
      <c r="W39" s="150">
        <f t="shared" si="4"/>
        <v>1.8588942072484391E-2</v>
      </c>
    </row>
    <row r="40" spans="1:23">
      <c r="A40" s="1">
        <v>41877</v>
      </c>
      <c r="B40">
        <v>67.31</v>
      </c>
      <c r="C40">
        <v>5517300</v>
      </c>
      <c r="D40">
        <v>8.120000000000033</v>
      </c>
      <c r="E40">
        <v>103</v>
      </c>
      <c r="F40">
        <v>0.67312465271346533</v>
      </c>
      <c r="G40">
        <v>1.8345921642896196E-2</v>
      </c>
      <c r="H40">
        <v>3</v>
      </c>
      <c r="I40">
        <v>1</v>
      </c>
      <c r="J40">
        <v>-0.84999999999999432</v>
      </c>
      <c r="K40">
        <v>108.95000000000002</v>
      </c>
      <c r="L40">
        <v>101</v>
      </c>
      <c r="M40">
        <v>-29</v>
      </c>
      <c r="N40">
        <v>0.93333333333333335</v>
      </c>
      <c r="O40">
        <v>0.42857142857142855</v>
      </c>
      <c r="T40" s="10">
        <f t="shared" ca="1" si="1"/>
        <v>3.4067816105222974E-3</v>
      </c>
      <c r="U40" s="150">
        <f t="shared" ca="1" si="2"/>
        <v>0.1027613535820836</v>
      </c>
      <c r="V40" s="10">
        <f t="shared" si="3"/>
        <v>-1.2470657276995223E-2</v>
      </c>
      <c r="W40" s="150">
        <f t="shared" si="4"/>
        <v>6.1182847954891675E-3</v>
      </c>
    </row>
    <row r="41" spans="1:23">
      <c r="A41" s="1">
        <v>41878</v>
      </c>
      <c r="B41">
        <v>67</v>
      </c>
      <c r="C41">
        <v>4035200</v>
      </c>
      <c r="D41">
        <v>8.4300000000000352</v>
      </c>
      <c r="E41">
        <v>104</v>
      </c>
      <c r="F41">
        <v>0.666446167279655</v>
      </c>
      <c r="G41">
        <v>2.3906595696801019E-2</v>
      </c>
      <c r="H41">
        <v>3</v>
      </c>
      <c r="I41">
        <v>1</v>
      </c>
      <c r="J41">
        <v>-0.31000000000000227</v>
      </c>
      <c r="K41">
        <v>108.64000000000001</v>
      </c>
      <c r="L41">
        <v>100</v>
      </c>
      <c r="M41">
        <v>-28</v>
      </c>
      <c r="N41">
        <v>0.92592592592592593</v>
      </c>
      <c r="O41">
        <v>0.44897959183673469</v>
      </c>
      <c r="T41" s="10">
        <f t="shared" ca="1" si="1"/>
        <v>3.3537367888172498E-3</v>
      </c>
      <c r="U41" s="150">
        <f t="shared" ca="1" si="2"/>
        <v>0.10611509037090085</v>
      </c>
      <c r="V41" s="10">
        <f t="shared" si="3"/>
        <v>-4.6055563809241163E-3</v>
      </c>
      <c r="W41" s="150">
        <f t="shared" si="4"/>
        <v>1.5127284145650512E-3</v>
      </c>
    </row>
    <row r="42" spans="1:23">
      <c r="A42" s="1">
        <v>41879</v>
      </c>
      <c r="B42">
        <v>67.11</v>
      </c>
      <c r="C42">
        <v>3607900</v>
      </c>
      <c r="D42">
        <v>8.3200000000000358</v>
      </c>
      <c r="E42">
        <v>105</v>
      </c>
      <c r="F42">
        <v>0.65915381155240393</v>
      </c>
      <c r="G42">
        <v>2.7326852422531047E-2</v>
      </c>
      <c r="H42">
        <v>3</v>
      </c>
      <c r="I42">
        <v>1</v>
      </c>
      <c r="J42">
        <v>0.10999999999999943</v>
      </c>
      <c r="K42">
        <v>108.75000000000001</v>
      </c>
      <c r="L42">
        <v>99</v>
      </c>
      <c r="M42">
        <v>-27</v>
      </c>
      <c r="N42">
        <v>0.91851851851851851</v>
      </c>
      <c r="O42">
        <v>0.46938775510204084</v>
      </c>
      <c r="T42" s="10">
        <f t="shared" ca="1" si="1"/>
        <v>3.3537367888172498E-3</v>
      </c>
      <c r="U42" s="150">
        <f t="shared" ca="1" si="2"/>
        <v>0.10946882715971809</v>
      </c>
      <c r="V42" s="10">
        <f t="shared" si="3"/>
        <v>1.6417910447761109E-3</v>
      </c>
      <c r="W42" s="150">
        <f t="shared" si="4"/>
        <v>3.1545194593411621E-3</v>
      </c>
    </row>
    <row r="43" spans="1:23">
      <c r="A43" s="1">
        <v>41880</v>
      </c>
      <c r="B43">
        <v>65.98</v>
      </c>
      <c r="C43">
        <v>6359400</v>
      </c>
      <c r="D43">
        <v>9.4500000000000313</v>
      </c>
      <c r="E43">
        <v>106</v>
      </c>
      <c r="F43">
        <v>0.65023152435636244</v>
      </c>
      <c r="G43">
        <v>3.2075296315686494E-2</v>
      </c>
      <c r="H43">
        <v>3</v>
      </c>
      <c r="I43">
        <v>1</v>
      </c>
      <c r="J43">
        <v>-1.1299999999999955</v>
      </c>
      <c r="K43">
        <v>107.62000000000002</v>
      </c>
      <c r="L43">
        <v>98</v>
      </c>
      <c r="M43">
        <v>-26</v>
      </c>
      <c r="N43">
        <v>0.91111111111111109</v>
      </c>
      <c r="O43">
        <v>0.48979591836734693</v>
      </c>
      <c r="T43" s="10">
        <f t="shared" ca="1" si="1"/>
        <v>3.3537367888172498E-3</v>
      </c>
      <c r="U43" s="150">
        <f t="shared" ca="1" si="2"/>
        <v>0.11282256394853533</v>
      </c>
      <c r="V43" s="10">
        <f t="shared" si="3"/>
        <v>-1.6838027119654233E-2</v>
      </c>
      <c r="W43" s="150">
        <f t="shared" si="4"/>
        <v>-1.3683507660313071E-2</v>
      </c>
    </row>
    <row r="44" spans="1:23">
      <c r="A44" s="1">
        <v>41884</v>
      </c>
      <c r="B44">
        <v>62.6</v>
      </c>
      <c r="C44">
        <v>16500900</v>
      </c>
      <c r="D44">
        <v>12.830000000000041</v>
      </c>
      <c r="E44">
        <v>107</v>
      </c>
      <c r="F44">
        <v>0.63346651496308859</v>
      </c>
      <c r="G44">
        <v>5.1149620572084345E-2</v>
      </c>
      <c r="H44">
        <v>3</v>
      </c>
      <c r="I44">
        <v>1</v>
      </c>
      <c r="J44">
        <v>-3.3800000000000026</v>
      </c>
      <c r="K44">
        <v>104.24000000000001</v>
      </c>
      <c r="L44">
        <v>97</v>
      </c>
      <c r="M44">
        <v>-25</v>
      </c>
      <c r="N44">
        <v>0.90370370370370368</v>
      </c>
      <c r="O44">
        <v>0.51020408163265307</v>
      </c>
      <c r="T44" s="10">
        <f t="shared" ca="1" si="1"/>
        <v>3.3537367888172498E-3</v>
      </c>
      <c r="U44" s="150">
        <f t="shared" ca="1" si="2"/>
        <v>0.11617630073735258</v>
      </c>
      <c r="V44" s="10">
        <f t="shared" si="3"/>
        <v>-5.1227644740830587E-2</v>
      </c>
      <c r="W44" s="150">
        <f t="shared" si="4"/>
        <v>-6.491115240114366E-2</v>
      </c>
    </row>
    <row r="45" spans="1:23">
      <c r="A45" s="1">
        <v>41885</v>
      </c>
      <c r="B45">
        <v>63.03</v>
      </c>
      <c r="C45">
        <v>8043500</v>
      </c>
      <c r="D45">
        <v>12.400000000000034</v>
      </c>
      <c r="E45">
        <v>108</v>
      </c>
      <c r="F45">
        <v>0.61455825152806098</v>
      </c>
      <c r="G45">
        <v>6.7475762316424243E-2</v>
      </c>
      <c r="H45">
        <v>3</v>
      </c>
      <c r="I45">
        <v>1</v>
      </c>
      <c r="J45">
        <v>0.42999999999999972</v>
      </c>
      <c r="K45">
        <v>104.67000000000002</v>
      </c>
      <c r="L45">
        <v>96</v>
      </c>
      <c r="M45">
        <v>-24</v>
      </c>
      <c r="N45">
        <v>0.89629629629629626</v>
      </c>
      <c r="O45">
        <v>0.53061224489795922</v>
      </c>
      <c r="T45" s="10">
        <f t="shared" ca="1" si="1"/>
        <v>3.3537367888172498E-3</v>
      </c>
      <c r="U45" s="150">
        <f t="shared" ca="1" si="2"/>
        <v>0.11953003752616982</v>
      </c>
      <c r="V45" s="10">
        <f t="shared" si="3"/>
        <v>6.8690095846645318E-3</v>
      </c>
      <c r="W45" s="150">
        <f t="shared" si="4"/>
        <v>-5.8042142816479125E-2</v>
      </c>
    </row>
    <row r="46" spans="1:23">
      <c r="A46" s="1">
        <v>41886</v>
      </c>
      <c r="B46">
        <v>62.58</v>
      </c>
      <c r="C46">
        <v>6428900</v>
      </c>
      <c r="D46">
        <v>12.850000000000037</v>
      </c>
      <c r="E46">
        <v>109</v>
      </c>
      <c r="F46">
        <v>0.59459688302066527</v>
      </c>
      <c r="G46">
        <v>7.8431125694148535E-2</v>
      </c>
      <c r="H46">
        <v>3</v>
      </c>
      <c r="I46">
        <v>1</v>
      </c>
      <c r="J46">
        <v>-0.45000000000000284</v>
      </c>
      <c r="K46">
        <v>104.22000000000001</v>
      </c>
      <c r="L46">
        <v>95</v>
      </c>
      <c r="M46">
        <v>-23</v>
      </c>
      <c r="N46">
        <v>0.88888888888888884</v>
      </c>
      <c r="O46">
        <v>0.55102040816326525</v>
      </c>
      <c r="T46" s="10">
        <f t="shared" ca="1" si="1"/>
        <v>3.3537367888172498E-3</v>
      </c>
      <c r="U46" s="150">
        <f t="shared" ca="1" si="2"/>
        <v>0.12288377431498707</v>
      </c>
      <c r="V46" s="10">
        <f t="shared" si="3"/>
        <v>-7.1394574012375511E-3</v>
      </c>
      <c r="W46" s="150">
        <f t="shared" si="4"/>
        <v>-6.518160021771667E-2</v>
      </c>
    </row>
    <row r="47" spans="1:23">
      <c r="A47" s="1">
        <v>41887</v>
      </c>
      <c r="B47">
        <v>62.32</v>
      </c>
      <c r="C47">
        <v>5800100</v>
      </c>
      <c r="D47">
        <v>13.110000000000042</v>
      </c>
      <c r="E47">
        <v>110</v>
      </c>
      <c r="F47">
        <v>0.57675230862858207</v>
      </c>
      <c r="G47">
        <v>7.9270050752785287E-2</v>
      </c>
      <c r="H47">
        <v>3</v>
      </c>
      <c r="I47">
        <v>1</v>
      </c>
      <c r="J47">
        <v>-0.25999999999999801</v>
      </c>
      <c r="K47">
        <v>103.96000000000001</v>
      </c>
      <c r="L47">
        <v>94</v>
      </c>
      <c r="M47">
        <v>-22</v>
      </c>
      <c r="N47">
        <v>0.88148148148148153</v>
      </c>
      <c r="O47">
        <v>0.5714285714285714</v>
      </c>
      <c r="T47" s="10">
        <f t="shared" ca="1" si="1"/>
        <v>3.3537367888172498E-3</v>
      </c>
      <c r="U47" s="150">
        <f t="shared" ca="1" si="2"/>
        <v>0.12623751110380432</v>
      </c>
      <c r="V47" s="10">
        <f t="shared" si="3"/>
        <v>-4.1546820070309685E-3</v>
      </c>
      <c r="W47" s="150">
        <f t="shared" si="4"/>
        <v>-6.9336282224747636E-2</v>
      </c>
    </row>
    <row r="48" spans="1:23">
      <c r="A48" s="1">
        <v>41890</v>
      </c>
      <c r="B48">
        <v>61.93</v>
      </c>
      <c r="C48">
        <v>7516800</v>
      </c>
      <c r="D48">
        <v>13.500000000000043</v>
      </c>
      <c r="E48">
        <v>111</v>
      </c>
      <c r="F48">
        <v>0.56535337231762506</v>
      </c>
      <c r="G48">
        <v>7.063055483164507E-2</v>
      </c>
      <c r="H48">
        <v>3</v>
      </c>
      <c r="I48">
        <v>1</v>
      </c>
      <c r="J48">
        <v>-0.39000000000000057</v>
      </c>
      <c r="K48">
        <v>103.57000000000001</v>
      </c>
      <c r="L48">
        <v>93</v>
      </c>
      <c r="M48">
        <v>-21</v>
      </c>
      <c r="N48">
        <v>0.87407407407407411</v>
      </c>
      <c r="O48">
        <v>0.59183673469387754</v>
      </c>
      <c r="T48" s="10">
        <f t="shared" ca="1" si="1"/>
        <v>3.3537367888172498E-3</v>
      </c>
      <c r="U48" s="150">
        <f t="shared" ca="1" si="2"/>
        <v>0.12959124789262158</v>
      </c>
      <c r="V48" s="10">
        <f t="shared" si="3"/>
        <v>-6.2580231065468639E-3</v>
      </c>
      <c r="W48" s="150">
        <f t="shared" si="4"/>
        <v>-7.5594305331294506E-2</v>
      </c>
    </row>
    <row r="49" spans="1:23">
      <c r="A49" s="1">
        <v>41891</v>
      </c>
      <c r="B49">
        <v>62.35</v>
      </c>
      <c r="C49">
        <v>5650200</v>
      </c>
      <c r="D49">
        <v>13.080000000000041</v>
      </c>
      <c r="E49">
        <v>112</v>
      </c>
      <c r="F49">
        <v>0.5628079273939619</v>
      </c>
      <c r="G49">
        <v>5.3165224559615386E-2</v>
      </c>
      <c r="H49">
        <v>4</v>
      </c>
      <c r="I49">
        <v>-1</v>
      </c>
      <c r="J49">
        <v>0.42000000000000171</v>
      </c>
      <c r="K49">
        <v>103.99000000000001</v>
      </c>
      <c r="L49">
        <v>92</v>
      </c>
      <c r="M49">
        <v>-22</v>
      </c>
      <c r="N49">
        <v>0.8666666666666667</v>
      </c>
      <c r="O49">
        <v>0.5714285714285714</v>
      </c>
      <c r="T49" s="10">
        <f t="shared" ca="1" si="1"/>
        <v>3.3537367888172498E-3</v>
      </c>
      <c r="U49" s="150">
        <f t="shared" ca="1" si="2"/>
        <v>0.13294498468143884</v>
      </c>
      <c r="V49" s="10">
        <f t="shared" si="3"/>
        <v>6.7818504763442868E-3</v>
      </c>
      <c r="W49" s="150">
        <f t="shared" si="4"/>
        <v>-6.8812454854950217E-2</v>
      </c>
    </row>
    <row r="50" spans="1:23">
      <c r="A50" s="1">
        <v>41892</v>
      </c>
      <c r="B50">
        <v>62.42</v>
      </c>
      <c r="C50">
        <v>6064600</v>
      </c>
      <c r="D50">
        <v>13.150000000000034</v>
      </c>
      <c r="E50">
        <v>113</v>
      </c>
      <c r="F50">
        <v>0.56062233746990198</v>
      </c>
      <c r="G50">
        <v>4.9912994120471947E-2</v>
      </c>
      <c r="H50">
        <v>4</v>
      </c>
      <c r="I50">
        <v>-1</v>
      </c>
      <c r="J50">
        <v>-7.0000000000000284E-2</v>
      </c>
      <c r="K50">
        <v>103.92000000000002</v>
      </c>
      <c r="L50">
        <v>91</v>
      </c>
      <c r="M50">
        <v>-23</v>
      </c>
      <c r="N50">
        <v>0.85925925925925928</v>
      </c>
      <c r="O50">
        <v>0.55102040816326525</v>
      </c>
      <c r="T50" s="10">
        <f t="shared" ca="1" si="1"/>
        <v>3.2023153360466387E-3</v>
      </c>
      <c r="U50" s="150">
        <f t="shared" ca="1" si="2"/>
        <v>0.13614730001748548</v>
      </c>
      <c r="V50" s="10">
        <f t="shared" si="3"/>
        <v>-1.1226944667201328E-3</v>
      </c>
      <c r="W50" s="150">
        <f t="shared" si="4"/>
        <v>-6.9935149321670345E-2</v>
      </c>
    </row>
    <row r="51" spans="1:23">
      <c r="A51" s="1">
        <v>41893</v>
      </c>
      <c r="B51">
        <v>63.14</v>
      </c>
      <c r="C51">
        <v>5267600</v>
      </c>
      <c r="D51">
        <v>13.870000000000033</v>
      </c>
      <c r="E51">
        <v>114</v>
      </c>
      <c r="F51">
        <v>0.56248511629137676</v>
      </c>
      <c r="G51">
        <v>4.7784949862001609E-2</v>
      </c>
      <c r="H51">
        <v>2</v>
      </c>
      <c r="I51">
        <v>1</v>
      </c>
      <c r="J51">
        <v>-0.71999999999999886</v>
      </c>
      <c r="K51">
        <v>103.20000000000002</v>
      </c>
      <c r="L51">
        <v>92</v>
      </c>
      <c r="M51">
        <v>-24</v>
      </c>
      <c r="N51">
        <v>0.8666666666666667</v>
      </c>
      <c r="O51">
        <v>0.53061224489795922</v>
      </c>
      <c r="T51" s="10">
        <f t="shared" ca="1" si="1"/>
        <v>3.2023153360466387E-3</v>
      </c>
      <c r="U51" s="150">
        <f t="shared" ca="1" si="2"/>
        <v>0.13934961535353213</v>
      </c>
      <c r="V51" s="10">
        <f t="shared" si="3"/>
        <v>-1.1534764498558135E-2</v>
      </c>
      <c r="W51" s="150">
        <f t="shared" si="4"/>
        <v>-8.1469913820228473E-2</v>
      </c>
    </row>
    <row r="52" spans="1:23">
      <c r="A52" s="1">
        <v>41894</v>
      </c>
      <c r="B52">
        <v>62.7</v>
      </c>
      <c r="C52">
        <v>4268200</v>
      </c>
      <c r="D52">
        <v>14.310000000000031</v>
      </c>
      <c r="E52">
        <v>115</v>
      </c>
      <c r="F52">
        <v>0.56544862805281415</v>
      </c>
      <c r="G52">
        <v>4.3456633550661143E-2</v>
      </c>
      <c r="H52">
        <v>2</v>
      </c>
      <c r="I52">
        <v>1</v>
      </c>
      <c r="J52">
        <v>-0.43999999999999773</v>
      </c>
      <c r="K52">
        <v>102.76000000000002</v>
      </c>
      <c r="L52">
        <v>93</v>
      </c>
      <c r="M52">
        <v>-25</v>
      </c>
      <c r="N52">
        <v>0.87407407407407411</v>
      </c>
      <c r="O52">
        <v>0.51020408163265307</v>
      </c>
      <c r="T52" s="10">
        <f t="shared" ca="1" si="1"/>
        <v>3.4067816105222974E-3</v>
      </c>
      <c r="U52" s="150">
        <f t="shared" ca="1" si="2"/>
        <v>0.14275639696405443</v>
      </c>
      <c r="V52" s="10">
        <f t="shared" si="3"/>
        <v>-6.968641114982542E-3</v>
      </c>
      <c r="W52" s="150">
        <f t="shared" si="4"/>
        <v>-8.8438554935211022E-2</v>
      </c>
    </row>
    <row r="53" spans="1:23">
      <c r="A53" s="1">
        <v>41897</v>
      </c>
      <c r="B53">
        <v>61.66</v>
      </c>
      <c r="C53">
        <v>6023600</v>
      </c>
      <c r="D53">
        <v>15.350000000000037</v>
      </c>
      <c r="E53">
        <v>116</v>
      </c>
      <c r="F53">
        <v>0.56567089143492177</v>
      </c>
      <c r="G53">
        <v>3.9618198001594572E-2</v>
      </c>
      <c r="H53">
        <v>2</v>
      </c>
      <c r="I53">
        <v>1</v>
      </c>
      <c r="J53">
        <v>-1.0400000000000063</v>
      </c>
      <c r="K53">
        <v>101.72000000000001</v>
      </c>
      <c r="L53">
        <v>94</v>
      </c>
      <c r="M53">
        <v>-26</v>
      </c>
      <c r="N53">
        <v>0.88148148148148153</v>
      </c>
      <c r="O53">
        <v>0.48979591836734693</v>
      </c>
      <c r="T53" s="10">
        <f t="shared" ca="1" si="1"/>
        <v>3.4067816105222974E-3</v>
      </c>
      <c r="U53" s="150">
        <f t="shared" ca="1" si="2"/>
        <v>0.14616317857457672</v>
      </c>
      <c r="V53" s="10">
        <f t="shared" si="3"/>
        <v>-1.6586921850079844E-2</v>
      </c>
      <c r="W53" s="150">
        <f t="shared" si="4"/>
        <v>-0.10502547678529087</v>
      </c>
    </row>
    <row r="54" spans="1:23">
      <c r="A54" s="1">
        <v>41898</v>
      </c>
      <c r="B54">
        <v>60.68</v>
      </c>
      <c r="C54">
        <v>12739300</v>
      </c>
      <c r="D54">
        <v>16.330000000000041</v>
      </c>
      <c r="E54">
        <v>117</v>
      </c>
      <c r="F54">
        <v>0.55981266372079486</v>
      </c>
      <c r="G54">
        <v>5.0235250720924628E-2</v>
      </c>
      <c r="H54">
        <v>4</v>
      </c>
      <c r="I54">
        <v>-1</v>
      </c>
      <c r="J54">
        <v>-0.97999999999999687</v>
      </c>
      <c r="K54">
        <v>100.74000000000001</v>
      </c>
      <c r="L54">
        <v>93</v>
      </c>
      <c r="M54">
        <v>-27</v>
      </c>
      <c r="N54">
        <v>0.87407407407407411</v>
      </c>
      <c r="O54">
        <v>0.46938775510204084</v>
      </c>
      <c r="T54" s="10">
        <f t="shared" ca="1" si="1"/>
        <v>3.4067816105222974E-3</v>
      </c>
      <c r="U54" s="150">
        <f t="shared" ca="1" si="2"/>
        <v>0.14956996018509902</v>
      </c>
      <c r="V54" s="10">
        <f t="shared" si="3"/>
        <v>-1.5893610120012926E-2</v>
      </c>
      <c r="W54" s="150">
        <f t="shared" si="4"/>
        <v>-0.12091908690530379</v>
      </c>
    </row>
    <row r="55" spans="1:23">
      <c r="A55" s="1">
        <v>41899</v>
      </c>
      <c r="B55">
        <v>62.38</v>
      </c>
      <c r="C55">
        <v>9889200</v>
      </c>
      <c r="D55">
        <v>18.030000000000044</v>
      </c>
      <c r="E55">
        <v>118</v>
      </c>
      <c r="F55">
        <v>0.55525097240229659</v>
      </c>
      <c r="G55">
        <v>6.3627088052177233E-2</v>
      </c>
      <c r="H55">
        <v>3</v>
      </c>
      <c r="I55">
        <v>1</v>
      </c>
      <c r="J55">
        <v>-1.7000000000000028</v>
      </c>
      <c r="K55">
        <v>99.04</v>
      </c>
      <c r="L55">
        <v>92</v>
      </c>
      <c r="M55">
        <v>-26</v>
      </c>
      <c r="N55">
        <v>0.8666666666666667</v>
      </c>
      <c r="O55">
        <v>0.48979591836734693</v>
      </c>
      <c r="T55" s="10">
        <f t="shared" ca="1" si="1"/>
        <v>3.2023153360466387E-3</v>
      </c>
      <c r="U55" s="150">
        <f t="shared" ca="1" si="2"/>
        <v>0.15277227552114567</v>
      </c>
      <c r="V55" s="10">
        <f t="shared" si="3"/>
        <v>-2.8015820698747574E-2</v>
      </c>
      <c r="W55" s="150">
        <f t="shared" si="4"/>
        <v>-0.14893490760405137</v>
      </c>
    </row>
    <row r="56" spans="1:23">
      <c r="A56" s="1">
        <v>41900</v>
      </c>
      <c r="B56">
        <v>63.95</v>
      </c>
      <c r="C56">
        <v>9550000</v>
      </c>
      <c r="D56">
        <v>16.460000000000036</v>
      </c>
      <c r="E56">
        <v>119</v>
      </c>
      <c r="F56">
        <v>0.55636758129812403</v>
      </c>
      <c r="G56">
        <v>7.7543914730990121E-2</v>
      </c>
      <c r="H56">
        <v>1</v>
      </c>
      <c r="I56">
        <v>-1</v>
      </c>
      <c r="J56">
        <v>1.5700000000000003</v>
      </c>
      <c r="K56">
        <v>100.61000000000001</v>
      </c>
      <c r="L56">
        <v>93</v>
      </c>
      <c r="M56">
        <v>-25</v>
      </c>
      <c r="N56">
        <v>0.87407407407407411</v>
      </c>
      <c r="O56">
        <v>0.51020408163265307</v>
      </c>
      <c r="T56" s="10">
        <f t="shared" ca="1" si="1"/>
        <v>3.3537367888172498E-3</v>
      </c>
      <c r="U56" s="150">
        <f t="shared" ca="1" si="2"/>
        <v>0.15612601230996292</v>
      </c>
      <c r="V56" s="10">
        <f t="shared" si="3"/>
        <v>2.5168323180506578E-2</v>
      </c>
      <c r="W56" s="150">
        <f t="shared" si="4"/>
        <v>-0.1237665844235448</v>
      </c>
    </row>
    <row r="57" spans="1:23">
      <c r="A57" s="1">
        <v>41901</v>
      </c>
      <c r="B57">
        <v>62.33</v>
      </c>
      <c r="C57">
        <v>6368700</v>
      </c>
      <c r="D57">
        <v>14.840000000000032</v>
      </c>
      <c r="E57">
        <v>120</v>
      </c>
      <c r="F57">
        <v>0.55992379541184867</v>
      </c>
      <c r="G57">
        <v>8.3183436171586647E-2</v>
      </c>
      <c r="H57">
        <v>1</v>
      </c>
      <c r="I57">
        <v>-1</v>
      </c>
      <c r="J57">
        <v>1.6200000000000045</v>
      </c>
      <c r="K57">
        <v>102.23000000000002</v>
      </c>
      <c r="L57">
        <v>94</v>
      </c>
      <c r="M57">
        <v>-24</v>
      </c>
      <c r="N57">
        <v>0.88148148148148153</v>
      </c>
      <c r="O57">
        <v>0.53061224489795922</v>
      </c>
      <c r="T57" s="10">
        <f t="shared" ca="1" si="1"/>
        <v>9.3044338600363908E-4</v>
      </c>
      <c r="U57" s="150">
        <f t="shared" ca="1" si="2"/>
        <v>0.15705645569596657</v>
      </c>
      <c r="V57" s="10">
        <f t="shared" si="3"/>
        <v>2.5332290852228375E-2</v>
      </c>
      <c r="W57" s="150">
        <f t="shared" si="4"/>
        <v>-9.8434293571316417E-2</v>
      </c>
    </row>
  </sheetData>
  <conditionalFormatting sqref="E3:E6">
    <cfRule type="cellIs" dxfId="69" priority="1" operator="lessThan">
      <formula>0</formula>
    </cfRule>
    <cfRule type="cellIs" dxfId="68" priority="2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7109375" customWidth="1"/>
  </cols>
  <sheetData>
    <row r="1" spans="1:23">
      <c r="A1">
        <v>50</v>
      </c>
      <c r="B1">
        <v>12.250000000000007</v>
      </c>
      <c r="C1">
        <v>57</v>
      </c>
      <c r="D1">
        <v>0.19453708114975393</v>
      </c>
      <c r="E1">
        <v>0.98244093974398616</v>
      </c>
      <c r="F1">
        <v>1.9959477752372896</v>
      </c>
      <c r="G1">
        <v>0.42170753176540743</v>
      </c>
      <c r="H1">
        <v>0.85122486668352815</v>
      </c>
      <c r="I1">
        <v>3.1701959171457044</v>
      </c>
      <c r="J1">
        <v>3.7948552543691627</v>
      </c>
      <c r="K1">
        <v>-6.2597314478992541E-2</v>
      </c>
      <c r="L1">
        <v>-4.1287589288208922E-2</v>
      </c>
      <c r="M1">
        <v>3.8270888416885515E-2</v>
      </c>
      <c r="N1">
        <v>5.2614062995825328E-2</v>
      </c>
      <c r="O1">
        <v>0.25187528644500218</v>
      </c>
      <c r="P1">
        <v>0.48348639455782305</v>
      </c>
      <c r="Q1">
        <v>-0.33790816326530609</v>
      </c>
      <c r="R1">
        <v>0.51020408163265307</v>
      </c>
      <c r="S1">
        <v>1.4308218833358497</v>
      </c>
    </row>
    <row r="2" spans="1:23">
      <c r="A2">
        <v>10</v>
      </c>
      <c r="B2">
        <v>6</v>
      </c>
      <c r="C2">
        <v>3.8984273699270635</v>
      </c>
      <c r="E2">
        <v>0.4</v>
      </c>
    </row>
    <row r="3" spans="1:23">
      <c r="A3">
        <v>4.1995667253323212E-3</v>
      </c>
      <c r="B3">
        <v>3.5438236735186368E-2</v>
      </c>
      <c r="C3">
        <v>0.97608508224206658</v>
      </c>
      <c r="D3">
        <v>146</v>
      </c>
      <c r="E3" s="2">
        <f>IF(C3&gt;=$E$2,SIGN(A3),0)</f>
        <v>1</v>
      </c>
      <c r="F3" s="3" t="s">
        <v>0</v>
      </c>
      <c r="G3">
        <f ca="1">OFFSET(B1,($A$1+5),0)</f>
        <v>77</v>
      </c>
    </row>
    <row r="4" spans="1:23">
      <c r="A4">
        <v>1.5864544570759801E-3</v>
      </c>
      <c r="B4">
        <v>2.6331346923856528E-2</v>
      </c>
      <c r="C4">
        <v>0.47719983500123359</v>
      </c>
      <c r="D4">
        <v>135</v>
      </c>
      <c r="E4" s="2">
        <f>IF(C4&gt;=$E$2,SIGN(A4),0)</f>
        <v>1</v>
      </c>
      <c r="F4" s="4" t="s">
        <v>1</v>
      </c>
      <c r="G4">
        <f ca="1">OFFSET(D1,($A$1+6),0)</f>
        <v>1.0000000000005116E-2</v>
      </c>
    </row>
    <row r="5" spans="1:23">
      <c r="A5">
        <v>6.1648919508547088E-3</v>
      </c>
      <c r="B5">
        <v>3.7062554246555142E-2</v>
      </c>
      <c r="C5">
        <v>1.1838106382968041</v>
      </c>
      <c r="D5">
        <v>109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0.11371271798357394</v>
      </c>
      <c r="U5">
        <v>0.67478546619467161</v>
      </c>
    </row>
    <row r="6" spans="1:23">
      <c r="A6">
        <v>-4.5564434532439635E-3</v>
      </c>
      <c r="B6">
        <v>2.9957554571319246E-2</v>
      </c>
      <c r="C6">
        <v>1.2613318143869594</v>
      </c>
      <c r="D6">
        <v>148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4</v>
      </c>
      <c r="I6">
        <f t="shared" ca="1" si="0"/>
        <v>-1</v>
      </c>
      <c r="J6">
        <f t="shared" ca="1" si="0"/>
        <v>0.90999999999999659</v>
      </c>
      <c r="K6">
        <f t="shared" ca="1" si="0"/>
        <v>85.6</v>
      </c>
      <c r="L6">
        <f t="shared" ca="1" si="0"/>
        <v>48</v>
      </c>
      <c r="M6">
        <f t="shared" ca="1" si="0"/>
        <v>-36</v>
      </c>
      <c r="N6" s="9">
        <f ca="1">OFFSET(F1,($A$1+6),0)</f>
        <v>0.97951839377325345</v>
      </c>
      <c r="O6" s="10">
        <f ca="1">OFFSET(G1,($A$1+6),0)</f>
        <v>5.5092611388183152E-2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66.34</v>
      </c>
      <c r="C8">
        <v>39212000</v>
      </c>
      <c r="D8">
        <v>6.1400000000000006</v>
      </c>
      <c r="E8">
        <v>7</v>
      </c>
      <c r="F8">
        <v>0.79479325570038295</v>
      </c>
      <c r="G8">
        <v>7.2034706416557501E-2</v>
      </c>
      <c r="H8">
        <v>3</v>
      </c>
      <c r="I8">
        <v>1</v>
      </c>
      <c r="J8">
        <v>1.4699999999999989</v>
      </c>
      <c r="K8">
        <v>76.19</v>
      </c>
      <c r="L8">
        <v>23</v>
      </c>
      <c r="M8">
        <v>-27</v>
      </c>
      <c r="N8">
        <v>0.75213675213675213</v>
      </c>
      <c r="O8">
        <v>0.33333333333333331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67.900000000000006</v>
      </c>
      <c r="C9">
        <v>38537000</v>
      </c>
      <c r="D9">
        <v>4.5799999999999983</v>
      </c>
      <c r="E9">
        <v>8</v>
      </c>
      <c r="F9">
        <v>0.79268478102171414</v>
      </c>
      <c r="G9">
        <v>6.9650234406301123E-2</v>
      </c>
      <c r="H9">
        <v>3</v>
      </c>
      <c r="I9">
        <v>1</v>
      </c>
      <c r="J9">
        <v>1.5600000000000023</v>
      </c>
      <c r="K9">
        <v>77.75</v>
      </c>
      <c r="L9">
        <v>22</v>
      </c>
      <c r="M9">
        <v>-26</v>
      </c>
      <c r="N9">
        <v>0.74358974358974361</v>
      </c>
      <c r="O9">
        <v>0.35897435897435898</v>
      </c>
      <c r="T9" s="10">
        <f ca="1">OFFSET($A$2,H8,0)*I8</f>
        <v>6.1648919508547088E-3</v>
      </c>
      <c r="U9" s="150">
        <f ca="1">U8+T9</f>
        <v>6.1648919508547088E-3</v>
      </c>
      <c r="V9" s="10">
        <f>J9/B8</f>
        <v>2.3515224600542693E-2</v>
      </c>
      <c r="W9" s="150">
        <f>W8+V9</f>
        <v>2.3515224600542693E-2</v>
      </c>
    </row>
    <row r="10" spans="1:23">
      <c r="A10" s="1">
        <v>41835</v>
      </c>
      <c r="B10">
        <v>67.17</v>
      </c>
      <c r="C10">
        <v>44213200</v>
      </c>
      <c r="D10">
        <v>5.3100000000000023</v>
      </c>
      <c r="E10">
        <v>9</v>
      </c>
      <c r="F10">
        <v>0.79302108978134911</v>
      </c>
      <c r="G10">
        <v>6.118902703290046E-2</v>
      </c>
      <c r="H10">
        <v>2</v>
      </c>
      <c r="I10">
        <v>1</v>
      </c>
      <c r="J10">
        <v>-0.73000000000000398</v>
      </c>
      <c r="K10">
        <v>77.02</v>
      </c>
      <c r="L10">
        <v>23</v>
      </c>
      <c r="M10">
        <v>-27</v>
      </c>
      <c r="N10">
        <v>0.75213675213675213</v>
      </c>
      <c r="O10">
        <v>0.33333333333333331</v>
      </c>
      <c r="T10" s="10">
        <f t="shared" ref="T10:T57" ca="1" si="1">OFFSET($A$2,H9,0)*I9</f>
        <v>6.1648919508547088E-3</v>
      </c>
      <c r="U10" s="150">
        <f t="shared" ref="U10:U57" ca="1" si="2">U9+T10</f>
        <v>1.2329783901709418E-2</v>
      </c>
      <c r="V10" s="10">
        <f t="shared" ref="V10:V57" si="3">J10/B9</f>
        <v>-1.0751104565537612E-2</v>
      </c>
      <c r="W10" s="150">
        <f t="shared" ref="W10:W57" si="4">W9+V10</f>
        <v>1.2764120035005081E-2</v>
      </c>
    </row>
    <row r="11" spans="1:23">
      <c r="A11" s="1">
        <v>41836</v>
      </c>
      <c r="B11">
        <v>67.66</v>
      </c>
      <c r="C11">
        <v>29594000</v>
      </c>
      <c r="D11">
        <v>4.8200000000000074</v>
      </c>
      <c r="E11">
        <v>10</v>
      </c>
      <c r="F11">
        <v>0.79712325111893145</v>
      </c>
      <c r="G11">
        <v>5.5606223789256559E-2</v>
      </c>
      <c r="H11">
        <v>2</v>
      </c>
      <c r="I11">
        <v>1</v>
      </c>
      <c r="J11">
        <v>0.48999999999999488</v>
      </c>
      <c r="K11">
        <v>77.509999999999991</v>
      </c>
      <c r="L11">
        <v>24</v>
      </c>
      <c r="M11">
        <v>-28</v>
      </c>
      <c r="N11">
        <v>0.76068376068376065</v>
      </c>
      <c r="O11">
        <v>0.30769230769230771</v>
      </c>
      <c r="T11" s="10">
        <f t="shared" ca="1" si="1"/>
        <v>1.5864544570759801E-3</v>
      </c>
      <c r="U11" s="150">
        <f t="shared" ca="1" si="2"/>
        <v>1.3916238358785398E-2</v>
      </c>
      <c r="V11" s="10">
        <f t="shared" si="3"/>
        <v>7.2949233288669771E-3</v>
      </c>
      <c r="W11" s="150">
        <f t="shared" si="4"/>
        <v>2.0059043363872056E-2</v>
      </c>
    </row>
    <row r="12" spans="1:23">
      <c r="A12" s="1">
        <v>41837</v>
      </c>
      <c r="B12">
        <v>66.41</v>
      </c>
      <c r="C12">
        <v>38188000</v>
      </c>
      <c r="D12">
        <v>6.0700000000000074</v>
      </c>
      <c r="E12">
        <v>11</v>
      </c>
      <c r="F12">
        <v>0.80215579956400695</v>
      </c>
      <c r="G12">
        <v>5.2860190395481954E-2</v>
      </c>
      <c r="H12">
        <v>2</v>
      </c>
      <c r="I12">
        <v>1</v>
      </c>
      <c r="J12">
        <v>-1.25</v>
      </c>
      <c r="K12">
        <v>76.259999999999991</v>
      </c>
      <c r="L12">
        <v>25</v>
      </c>
      <c r="M12">
        <v>-29</v>
      </c>
      <c r="N12">
        <v>0.76923076923076927</v>
      </c>
      <c r="O12">
        <v>0.28205128205128205</v>
      </c>
      <c r="T12" s="10">
        <f t="shared" ca="1" si="1"/>
        <v>1.5864544570759801E-3</v>
      </c>
      <c r="U12" s="150">
        <f t="shared" ca="1" si="2"/>
        <v>1.5502692815861379E-2</v>
      </c>
      <c r="V12" s="10">
        <f t="shared" si="3"/>
        <v>-1.8474726574046706E-2</v>
      </c>
      <c r="W12" s="150">
        <f t="shared" si="4"/>
        <v>1.5843167898253498E-3</v>
      </c>
    </row>
    <row r="13" spans="1:23">
      <c r="A13" s="1">
        <v>41838</v>
      </c>
      <c r="B13">
        <v>68.42</v>
      </c>
      <c r="C13">
        <v>42456000</v>
      </c>
      <c r="D13">
        <v>4.0600000000000023</v>
      </c>
      <c r="E13">
        <v>12</v>
      </c>
      <c r="F13">
        <v>0.80977107845358387</v>
      </c>
      <c r="G13">
        <v>5.2888172269513138E-2</v>
      </c>
      <c r="H13">
        <v>2</v>
      </c>
      <c r="I13">
        <v>1</v>
      </c>
      <c r="J13">
        <v>2.0100000000000051</v>
      </c>
      <c r="K13">
        <v>78.27</v>
      </c>
      <c r="L13">
        <v>26</v>
      </c>
      <c r="M13">
        <v>-30</v>
      </c>
      <c r="N13">
        <v>0.77777777777777779</v>
      </c>
      <c r="O13">
        <v>0.25641025641025639</v>
      </c>
      <c r="T13" s="10">
        <f t="shared" ca="1" si="1"/>
        <v>1.5864544570759801E-3</v>
      </c>
      <c r="U13" s="150">
        <f t="shared" ca="1" si="2"/>
        <v>1.7089147272937359E-2</v>
      </c>
      <c r="V13" s="10">
        <f t="shared" si="3"/>
        <v>3.0266526125583577E-2</v>
      </c>
      <c r="W13" s="150">
        <f t="shared" si="4"/>
        <v>3.1850842915408926E-2</v>
      </c>
    </row>
    <row r="14" spans="1:23">
      <c r="A14" s="1">
        <v>41841</v>
      </c>
      <c r="B14">
        <v>69.400000000000006</v>
      </c>
      <c r="C14">
        <v>49539000</v>
      </c>
      <c r="D14">
        <v>3.0799999999999983</v>
      </c>
      <c r="E14">
        <v>13</v>
      </c>
      <c r="F14">
        <v>0.81932063616728856</v>
      </c>
      <c r="G14">
        <v>5.5835535701685542E-2</v>
      </c>
      <c r="H14">
        <v>1</v>
      </c>
      <c r="I14">
        <v>1</v>
      </c>
      <c r="J14">
        <v>0.98000000000000398</v>
      </c>
      <c r="K14">
        <v>79.25</v>
      </c>
      <c r="L14">
        <v>27</v>
      </c>
      <c r="M14">
        <v>-29</v>
      </c>
      <c r="N14">
        <v>0.78632478632478631</v>
      </c>
      <c r="O14">
        <v>0.28205128205128205</v>
      </c>
      <c r="T14" s="10">
        <f t="shared" ca="1" si="1"/>
        <v>1.5864544570759801E-3</v>
      </c>
      <c r="U14" s="150">
        <f t="shared" ca="1" si="2"/>
        <v>1.8675601730013338E-2</v>
      </c>
      <c r="V14" s="10">
        <f t="shared" si="3"/>
        <v>1.4323297281496696E-2</v>
      </c>
      <c r="W14" s="150">
        <f t="shared" si="4"/>
        <v>4.6174140196905619E-2</v>
      </c>
    </row>
    <row r="15" spans="1:23">
      <c r="A15" s="1">
        <v>41842</v>
      </c>
      <c r="B15">
        <v>69.27</v>
      </c>
      <c r="C15">
        <v>40398000</v>
      </c>
      <c r="D15">
        <v>3.210000000000008</v>
      </c>
      <c r="E15">
        <v>14</v>
      </c>
      <c r="F15">
        <v>0.82705674455134504</v>
      </c>
      <c r="G15">
        <v>5.8110616673159803E-2</v>
      </c>
      <c r="H15">
        <v>1</v>
      </c>
      <c r="I15">
        <v>1</v>
      </c>
      <c r="J15">
        <v>-0.13000000000000966</v>
      </c>
      <c r="K15">
        <v>79.11999999999999</v>
      </c>
      <c r="L15">
        <v>28</v>
      </c>
      <c r="M15">
        <v>-28</v>
      </c>
      <c r="N15">
        <v>0.79487179487179482</v>
      </c>
      <c r="O15">
        <v>0.30769230769230771</v>
      </c>
      <c r="T15" s="10">
        <f t="shared" ca="1" si="1"/>
        <v>4.1995667253323212E-3</v>
      </c>
      <c r="U15" s="150">
        <f t="shared" ca="1" si="2"/>
        <v>2.2875168455345658E-2</v>
      </c>
      <c r="V15" s="10">
        <f t="shared" si="3"/>
        <v>-1.8731988472623869E-3</v>
      </c>
      <c r="W15" s="150">
        <f t="shared" si="4"/>
        <v>4.4300941349643234E-2</v>
      </c>
    </row>
    <row r="16" spans="1:23">
      <c r="A16" s="1">
        <v>41843</v>
      </c>
      <c r="B16">
        <v>71.290000000000006</v>
      </c>
      <c r="C16">
        <v>78435000</v>
      </c>
      <c r="D16">
        <v>1.1899999999999977</v>
      </c>
      <c r="E16">
        <v>15</v>
      </c>
      <c r="F16">
        <v>0.83594677460768174</v>
      </c>
      <c r="G16">
        <v>7.1142449440181901E-2</v>
      </c>
      <c r="H16">
        <v>1</v>
      </c>
      <c r="I16">
        <v>1</v>
      </c>
      <c r="J16">
        <v>2.0200000000000102</v>
      </c>
      <c r="K16">
        <v>81.14</v>
      </c>
      <c r="L16">
        <v>29</v>
      </c>
      <c r="M16">
        <v>-27</v>
      </c>
      <c r="N16">
        <v>0.80341880341880345</v>
      </c>
      <c r="O16">
        <v>0.33333333333333331</v>
      </c>
      <c r="T16" s="10">
        <f t="shared" ca="1" si="1"/>
        <v>4.1995667253323212E-3</v>
      </c>
      <c r="U16" s="150">
        <f t="shared" ca="1" si="2"/>
        <v>2.7074735180677979E-2</v>
      </c>
      <c r="V16" s="10">
        <f t="shared" si="3"/>
        <v>2.9161253067706228E-2</v>
      </c>
      <c r="W16" s="150">
        <f t="shared" si="4"/>
        <v>7.3462194417349469E-2</v>
      </c>
    </row>
    <row r="17" spans="1:23">
      <c r="A17" s="1">
        <v>41844</v>
      </c>
      <c r="B17">
        <v>74.98</v>
      </c>
      <c r="C17">
        <v>124168000</v>
      </c>
      <c r="D17">
        <v>0</v>
      </c>
      <c r="E17">
        <v>0</v>
      </c>
      <c r="F17">
        <v>0.84795118488423049</v>
      </c>
      <c r="G17">
        <v>9.7855892691887866E-2</v>
      </c>
      <c r="H17">
        <v>1</v>
      </c>
      <c r="I17">
        <v>1</v>
      </c>
      <c r="J17">
        <v>3.6899999999999977</v>
      </c>
      <c r="K17">
        <v>84.83</v>
      </c>
      <c r="L17">
        <v>30</v>
      </c>
      <c r="M17">
        <v>-26</v>
      </c>
      <c r="N17">
        <v>0.81196581196581197</v>
      </c>
      <c r="O17">
        <v>0.35897435897435898</v>
      </c>
      <c r="T17" s="10">
        <f t="shared" ca="1" si="1"/>
        <v>4.1995667253323212E-3</v>
      </c>
      <c r="U17" s="150">
        <f t="shared" ca="1" si="2"/>
        <v>3.1274301906010299E-2</v>
      </c>
      <c r="V17" s="10">
        <f t="shared" si="3"/>
        <v>5.1760415205498629E-2</v>
      </c>
      <c r="W17" s="150">
        <f t="shared" si="4"/>
        <v>0.12522260962284809</v>
      </c>
    </row>
    <row r="18" spans="1:23">
      <c r="A18" s="1">
        <v>41845</v>
      </c>
      <c r="B18">
        <v>75.19</v>
      </c>
      <c r="C18">
        <v>45917000</v>
      </c>
      <c r="D18">
        <v>0</v>
      </c>
      <c r="E18">
        <v>0</v>
      </c>
      <c r="F18">
        <v>0.86285248229092715</v>
      </c>
      <c r="G18">
        <v>0.11196450718061221</v>
      </c>
      <c r="H18">
        <v>1</v>
      </c>
      <c r="I18">
        <v>1</v>
      </c>
      <c r="J18">
        <v>0.20999999999999375</v>
      </c>
      <c r="K18">
        <v>85.039999999999992</v>
      </c>
      <c r="L18">
        <v>31</v>
      </c>
      <c r="M18">
        <v>-25</v>
      </c>
      <c r="N18">
        <v>0.82051282051282048</v>
      </c>
      <c r="O18">
        <v>0.38461538461538464</v>
      </c>
      <c r="T18" s="10">
        <f t="shared" ca="1" si="1"/>
        <v>4.1995667253323212E-3</v>
      </c>
      <c r="U18" s="150">
        <f t="shared" ca="1" si="2"/>
        <v>3.5473868631342623E-2</v>
      </c>
      <c r="V18" s="10">
        <f t="shared" si="3"/>
        <v>2.8007468658308048E-3</v>
      </c>
      <c r="W18" s="150">
        <f t="shared" si="4"/>
        <v>0.12802335648867891</v>
      </c>
    </row>
    <row r="19" spans="1:23">
      <c r="A19" s="1">
        <v>41848</v>
      </c>
      <c r="B19">
        <v>74.92</v>
      </c>
      <c r="C19">
        <v>41725000</v>
      </c>
      <c r="D19">
        <v>0.26999999999999602</v>
      </c>
      <c r="E19">
        <v>1</v>
      </c>
      <c r="F19">
        <v>0.88035161382893568</v>
      </c>
      <c r="G19">
        <v>0.11313774501918979</v>
      </c>
      <c r="H19">
        <v>1</v>
      </c>
      <c r="I19">
        <v>1</v>
      </c>
      <c r="J19">
        <v>-0.26999999999999602</v>
      </c>
      <c r="K19">
        <v>84.77</v>
      </c>
      <c r="L19">
        <v>32</v>
      </c>
      <c r="M19">
        <v>-24</v>
      </c>
      <c r="N19">
        <v>0.82905982905982911</v>
      </c>
      <c r="O19">
        <v>0.41025641025641024</v>
      </c>
      <c r="T19" s="10">
        <f t="shared" ca="1" si="1"/>
        <v>4.1995667253323212E-3</v>
      </c>
      <c r="U19" s="150">
        <f t="shared" ca="1" si="2"/>
        <v>3.9673435356674946E-2</v>
      </c>
      <c r="V19" s="10">
        <f t="shared" si="3"/>
        <v>-3.5909030456177157E-3</v>
      </c>
      <c r="W19" s="150">
        <f t="shared" si="4"/>
        <v>0.1244324534430612</v>
      </c>
    </row>
    <row r="20" spans="1:23">
      <c r="A20" s="1">
        <v>41849</v>
      </c>
      <c r="B20">
        <v>73.709999999999994</v>
      </c>
      <c r="C20">
        <v>41324000</v>
      </c>
      <c r="D20">
        <v>1.480000000000004</v>
      </c>
      <c r="E20">
        <v>2</v>
      </c>
      <c r="F20">
        <v>0.8971297960498823</v>
      </c>
      <c r="G20">
        <v>0.1038533511313143</v>
      </c>
      <c r="H20">
        <v>1</v>
      </c>
      <c r="I20">
        <v>1</v>
      </c>
      <c r="J20">
        <v>-1.210000000000008</v>
      </c>
      <c r="K20">
        <v>83.559999999999988</v>
      </c>
      <c r="L20">
        <v>33</v>
      </c>
      <c r="M20">
        <v>-23</v>
      </c>
      <c r="N20">
        <v>0.83760683760683763</v>
      </c>
      <c r="O20">
        <v>0.4358974358974359</v>
      </c>
      <c r="T20" s="10">
        <f t="shared" ca="1" si="1"/>
        <v>4.1995667253323212E-3</v>
      </c>
      <c r="U20" s="150">
        <f t="shared" ca="1" si="2"/>
        <v>4.387300208200727E-2</v>
      </c>
      <c r="V20" s="10">
        <f t="shared" si="3"/>
        <v>-1.6150560597971274E-2</v>
      </c>
      <c r="W20" s="150">
        <f t="shared" si="4"/>
        <v>0.10828189284508992</v>
      </c>
    </row>
    <row r="21" spans="1:23">
      <c r="A21" s="1">
        <v>41850</v>
      </c>
      <c r="B21">
        <v>74.680000000000007</v>
      </c>
      <c r="C21">
        <v>36853000</v>
      </c>
      <c r="D21">
        <v>0.50999999999999091</v>
      </c>
      <c r="E21">
        <v>3</v>
      </c>
      <c r="F21">
        <v>0.91329174784898315</v>
      </c>
      <c r="G21">
        <v>8.0578879187500951E-2</v>
      </c>
      <c r="H21">
        <v>2</v>
      </c>
      <c r="I21">
        <v>1</v>
      </c>
      <c r="J21">
        <v>0.97000000000001307</v>
      </c>
      <c r="K21">
        <v>84.53</v>
      </c>
      <c r="L21">
        <v>34</v>
      </c>
      <c r="M21">
        <v>-24</v>
      </c>
      <c r="N21">
        <v>0.84615384615384615</v>
      </c>
      <c r="O21">
        <v>0.41025641025641024</v>
      </c>
      <c r="T21" s="10">
        <f t="shared" ca="1" si="1"/>
        <v>4.1995667253323212E-3</v>
      </c>
      <c r="U21" s="150">
        <f t="shared" ca="1" si="2"/>
        <v>4.8072568807339594E-2</v>
      </c>
      <c r="V21" s="10">
        <f t="shared" si="3"/>
        <v>1.3159679826346672E-2</v>
      </c>
      <c r="W21" s="150">
        <f t="shared" si="4"/>
        <v>0.1214415726714366</v>
      </c>
    </row>
    <row r="22" spans="1:23">
      <c r="A22" s="1">
        <v>41851</v>
      </c>
      <c r="B22">
        <v>72.650000000000006</v>
      </c>
      <c r="C22">
        <v>43992000</v>
      </c>
      <c r="D22">
        <v>2.539999999999992</v>
      </c>
      <c r="E22">
        <v>4</v>
      </c>
      <c r="F22">
        <v>0.92419963046312936</v>
      </c>
      <c r="G22">
        <v>5.8929407335267872E-2</v>
      </c>
      <c r="H22">
        <v>2</v>
      </c>
      <c r="I22">
        <v>1</v>
      </c>
      <c r="J22">
        <v>-2.0300000000000011</v>
      </c>
      <c r="K22">
        <v>82.5</v>
      </c>
      <c r="L22">
        <v>35</v>
      </c>
      <c r="M22">
        <v>-25</v>
      </c>
      <c r="N22">
        <v>0.85470085470085466</v>
      </c>
      <c r="O22">
        <v>0.38461538461538464</v>
      </c>
      <c r="T22" s="10">
        <f t="shared" ca="1" si="1"/>
        <v>1.5864544570759801E-3</v>
      </c>
      <c r="U22" s="150">
        <f t="shared" ca="1" si="2"/>
        <v>4.9659023264415576E-2</v>
      </c>
      <c r="V22" s="10">
        <f t="shared" si="3"/>
        <v>-2.7182645956079284E-2</v>
      </c>
      <c r="W22" s="150">
        <f t="shared" si="4"/>
        <v>9.4258926715357322E-2</v>
      </c>
    </row>
    <row r="23" spans="1:23">
      <c r="A23" s="1">
        <v>41852</v>
      </c>
      <c r="B23">
        <v>72.36</v>
      </c>
      <c r="C23">
        <v>43535000</v>
      </c>
      <c r="D23">
        <v>2.8299999999999983</v>
      </c>
      <c r="E23">
        <v>5</v>
      </c>
      <c r="F23">
        <v>0.93056029643502658</v>
      </c>
      <c r="G23">
        <v>5.8445358304536919E-2</v>
      </c>
      <c r="H23">
        <v>2</v>
      </c>
      <c r="I23">
        <v>1</v>
      </c>
      <c r="J23">
        <v>-0.29000000000000625</v>
      </c>
      <c r="K23">
        <v>82.21</v>
      </c>
      <c r="L23">
        <v>36</v>
      </c>
      <c r="M23">
        <v>-26</v>
      </c>
      <c r="N23">
        <v>0.86324786324786329</v>
      </c>
      <c r="O23">
        <v>0.35897435897435898</v>
      </c>
      <c r="T23" s="10">
        <f t="shared" ca="1" si="1"/>
        <v>1.5864544570759801E-3</v>
      </c>
      <c r="U23" s="150">
        <f t="shared" ca="1" si="2"/>
        <v>5.1245477721491559E-2</v>
      </c>
      <c r="V23" s="10">
        <f t="shared" si="3"/>
        <v>-3.991741225051703E-3</v>
      </c>
      <c r="W23" s="150">
        <f t="shared" si="4"/>
        <v>9.0267185490305615E-2</v>
      </c>
    </row>
    <row r="24" spans="1:23">
      <c r="A24" s="1">
        <v>41855</v>
      </c>
      <c r="B24">
        <v>73.510000000000005</v>
      </c>
      <c r="C24">
        <v>30777000</v>
      </c>
      <c r="D24">
        <v>1.6799999999999926</v>
      </c>
      <c r="E24">
        <v>6</v>
      </c>
      <c r="F24">
        <v>0.93370790476622023</v>
      </c>
      <c r="G24">
        <v>5.6375366583139574E-2</v>
      </c>
      <c r="H24">
        <v>2</v>
      </c>
      <c r="I24">
        <v>1</v>
      </c>
      <c r="J24">
        <v>1.1500000000000057</v>
      </c>
      <c r="K24">
        <v>83.36</v>
      </c>
      <c r="L24">
        <v>37</v>
      </c>
      <c r="M24">
        <v>-27</v>
      </c>
      <c r="N24">
        <v>0.87179487179487181</v>
      </c>
      <c r="O24">
        <v>0.33333333333333331</v>
      </c>
      <c r="T24" s="10">
        <f t="shared" ca="1" si="1"/>
        <v>1.5864544570759801E-3</v>
      </c>
      <c r="U24" s="150">
        <f t="shared" ca="1" si="2"/>
        <v>5.2831932178567541E-2</v>
      </c>
      <c r="V24" s="10">
        <f t="shared" si="3"/>
        <v>1.5892758430071943E-2</v>
      </c>
      <c r="W24" s="150">
        <f t="shared" si="4"/>
        <v>0.10615994392037756</v>
      </c>
    </row>
    <row r="25" spans="1:23">
      <c r="A25" s="1">
        <v>41856</v>
      </c>
      <c r="B25">
        <v>72.69</v>
      </c>
      <c r="C25">
        <v>34986000</v>
      </c>
      <c r="D25">
        <v>2.5</v>
      </c>
      <c r="E25">
        <v>7</v>
      </c>
      <c r="F25">
        <v>0.93192768354755418</v>
      </c>
      <c r="G25">
        <v>5.383006700870608E-2</v>
      </c>
      <c r="H25">
        <v>4</v>
      </c>
      <c r="I25">
        <v>-1</v>
      </c>
      <c r="J25">
        <v>-0.82000000000000739</v>
      </c>
      <c r="K25">
        <v>82.539999999999992</v>
      </c>
      <c r="L25">
        <v>36</v>
      </c>
      <c r="M25">
        <v>-28</v>
      </c>
      <c r="N25">
        <v>0.86324786324786329</v>
      </c>
      <c r="O25">
        <v>0.30769230769230771</v>
      </c>
      <c r="T25" s="10">
        <f t="shared" ca="1" si="1"/>
        <v>1.5864544570759801E-3</v>
      </c>
      <c r="U25" s="150">
        <f t="shared" ca="1" si="2"/>
        <v>5.4418386635643523E-2</v>
      </c>
      <c r="V25" s="10">
        <f t="shared" si="3"/>
        <v>-1.115494490545514E-2</v>
      </c>
      <c r="W25" s="150">
        <f t="shared" si="4"/>
        <v>9.5004999014922417E-2</v>
      </c>
    </row>
    <row r="26" spans="1:23">
      <c r="A26" s="1">
        <v>41857</v>
      </c>
      <c r="B26">
        <v>72.47</v>
      </c>
      <c r="C26">
        <v>30986000</v>
      </c>
      <c r="D26">
        <v>2.2800000000000011</v>
      </c>
      <c r="E26">
        <v>8</v>
      </c>
      <c r="F26">
        <v>0.9265688954673833</v>
      </c>
      <c r="G26">
        <v>5.0338092837218781E-2</v>
      </c>
      <c r="H26">
        <v>4</v>
      </c>
      <c r="I26">
        <v>-1</v>
      </c>
      <c r="J26">
        <v>0.21999999999999886</v>
      </c>
      <c r="K26">
        <v>82.759999999999991</v>
      </c>
      <c r="L26">
        <v>35</v>
      </c>
      <c r="M26">
        <v>-29</v>
      </c>
      <c r="N26">
        <v>0.85470085470085466</v>
      </c>
      <c r="O26">
        <v>0.28205128205128205</v>
      </c>
      <c r="T26" s="10">
        <f t="shared" ca="1" si="1"/>
        <v>4.5564434532439635E-3</v>
      </c>
      <c r="U26" s="150">
        <f t="shared" ca="1" si="2"/>
        <v>5.8974830088887487E-2</v>
      </c>
      <c r="V26" s="10">
        <f t="shared" si="3"/>
        <v>3.0265511074425489E-3</v>
      </c>
      <c r="W26" s="150">
        <f t="shared" si="4"/>
        <v>9.803155012236496E-2</v>
      </c>
    </row>
    <row r="27" spans="1:23">
      <c r="A27" s="1">
        <v>41858</v>
      </c>
      <c r="B27">
        <v>73.17</v>
      </c>
      <c r="C27">
        <v>38141000</v>
      </c>
      <c r="D27">
        <v>2.980000000000004</v>
      </c>
      <c r="E27">
        <v>9</v>
      </c>
      <c r="F27">
        <v>0.92211532168335619</v>
      </c>
      <c r="G27">
        <v>4.7170401200098008E-2</v>
      </c>
      <c r="H27">
        <v>4</v>
      </c>
      <c r="I27">
        <v>-1</v>
      </c>
      <c r="J27">
        <v>-0.70000000000000284</v>
      </c>
      <c r="K27">
        <v>82.059999999999988</v>
      </c>
      <c r="L27">
        <v>34</v>
      </c>
      <c r="M27">
        <v>-30</v>
      </c>
      <c r="N27">
        <v>0.84615384615384615</v>
      </c>
      <c r="O27">
        <v>0.25641025641025639</v>
      </c>
      <c r="T27" s="10">
        <f t="shared" ca="1" si="1"/>
        <v>4.5564434532439635E-3</v>
      </c>
      <c r="U27" s="150">
        <f t="shared" ca="1" si="2"/>
        <v>6.353127354213145E-2</v>
      </c>
      <c r="V27" s="10">
        <f t="shared" si="3"/>
        <v>-9.659169311439255E-3</v>
      </c>
      <c r="W27" s="150">
        <f t="shared" si="4"/>
        <v>8.8372380810925702E-2</v>
      </c>
    </row>
    <row r="28" spans="1:23">
      <c r="A28" s="1">
        <v>41859</v>
      </c>
      <c r="B28">
        <v>73.06</v>
      </c>
      <c r="C28">
        <v>27202000</v>
      </c>
      <c r="D28">
        <v>2.8700000000000045</v>
      </c>
      <c r="E28">
        <v>10</v>
      </c>
      <c r="F28">
        <v>0.91906437694774645</v>
      </c>
      <c r="G28">
        <v>4.3958245768922613E-2</v>
      </c>
      <c r="H28">
        <v>4</v>
      </c>
      <c r="I28">
        <v>-1</v>
      </c>
      <c r="J28">
        <v>0.10999999999999943</v>
      </c>
      <c r="K28">
        <v>82.169999999999987</v>
      </c>
      <c r="L28">
        <v>33</v>
      </c>
      <c r="M28">
        <v>-31</v>
      </c>
      <c r="N28">
        <v>0.83760683760683763</v>
      </c>
      <c r="O28">
        <v>0.23076923076923078</v>
      </c>
      <c r="T28" s="10">
        <f t="shared" ca="1" si="1"/>
        <v>4.5564434532439635E-3</v>
      </c>
      <c r="U28" s="150">
        <f t="shared" ca="1" si="2"/>
        <v>6.8087716995375414E-2</v>
      </c>
      <c r="V28" s="10">
        <f t="shared" si="3"/>
        <v>1.5033483668169937E-3</v>
      </c>
      <c r="W28" s="150">
        <f t="shared" si="4"/>
        <v>8.9875729177742697E-2</v>
      </c>
    </row>
    <row r="29" spans="1:23">
      <c r="A29" s="1">
        <v>41862</v>
      </c>
      <c r="B29">
        <v>73.44</v>
      </c>
      <c r="C29">
        <v>24591000</v>
      </c>
      <c r="D29">
        <v>3.25</v>
      </c>
      <c r="E29">
        <v>11</v>
      </c>
      <c r="F29">
        <v>0.91789031702638635</v>
      </c>
      <c r="G29">
        <v>4.1577058016181632E-2</v>
      </c>
      <c r="H29">
        <v>4</v>
      </c>
      <c r="I29">
        <v>-1</v>
      </c>
      <c r="J29">
        <v>-0.37999999999999545</v>
      </c>
      <c r="K29">
        <v>81.789999999999992</v>
      </c>
      <c r="L29">
        <v>32</v>
      </c>
      <c r="M29">
        <v>-32</v>
      </c>
      <c r="N29">
        <v>0.82905982905982911</v>
      </c>
      <c r="O29">
        <v>0.20512820512820512</v>
      </c>
      <c r="T29" s="10">
        <f t="shared" ca="1" si="1"/>
        <v>4.5564434532439635E-3</v>
      </c>
      <c r="U29" s="150">
        <f t="shared" ca="1" si="2"/>
        <v>7.2644160448619377E-2</v>
      </c>
      <c r="V29" s="10">
        <f t="shared" si="3"/>
        <v>-5.2012044894606552E-3</v>
      </c>
      <c r="W29" s="150">
        <f t="shared" si="4"/>
        <v>8.4674524688282043E-2</v>
      </c>
    </row>
    <row r="30" spans="1:23">
      <c r="A30" s="1">
        <v>41863</v>
      </c>
      <c r="B30">
        <v>72.83</v>
      </c>
      <c r="C30">
        <v>27419000</v>
      </c>
      <c r="D30">
        <v>2.6400000000000006</v>
      </c>
      <c r="E30">
        <v>12</v>
      </c>
      <c r="F30">
        <v>0.9169981925921451</v>
      </c>
      <c r="G30">
        <v>3.8143290993274924E-2</v>
      </c>
      <c r="H30">
        <v>4</v>
      </c>
      <c r="I30">
        <v>-1</v>
      </c>
      <c r="J30">
        <v>0.60999999999999943</v>
      </c>
      <c r="K30">
        <v>82.399999999999991</v>
      </c>
      <c r="L30">
        <v>31</v>
      </c>
      <c r="M30">
        <v>-33</v>
      </c>
      <c r="N30">
        <v>0.82051282051282048</v>
      </c>
      <c r="O30">
        <v>0.17948717948717949</v>
      </c>
      <c r="T30" s="10">
        <f t="shared" ca="1" si="1"/>
        <v>4.5564434532439635E-3</v>
      </c>
      <c r="U30" s="150">
        <f t="shared" ca="1" si="2"/>
        <v>7.7200603901863341E-2</v>
      </c>
      <c r="V30" s="10">
        <f t="shared" si="3"/>
        <v>8.3061002178649156E-3</v>
      </c>
      <c r="W30" s="150">
        <f t="shared" si="4"/>
        <v>9.2980624906146961E-2</v>
      </c>
    </row>
    <row r="31" spans="1:23">
      <c r="A31" s="1">
        <v>41864</v>
      </c>
      <c r="B31">
        <v>73.77</v>
      </c>
      <c r="C31">
        <v>29198500</v>
      </c>
      <c r="D31">
        <v>3.5799999999999983</v>
      </c>
      <c r="E31">
        <v>13</v>
      </c>
      <c r="F31">
        <v>0.91849144376142222</v>
      </c>
      <c r="G31">
        <v>3.5934526760092338E-2</v>
      </c>
      <c r="H31">
        <v>2</v>
      </c>
      <c r="I31">
        <v>1</v>
      </c>
      <c r="J31">
        <v>-0.93999999999999773</v>
      </c>
      <c r="K31">
        <v>81.459999999999994</v>
      </c>
      <c r="L31">
        <v>32</v>
      </c>
      <c r="M31">
        <v>-34</v>
      </c>
      <c r="N31">
        <v>0.82905982905982911</v>
      </c>
      <c r="O31">
        <v>0.15384615384615385</v>
      </c>
      <c r="T31" s="10">
        <f t="shared" ca="1" si="1"/>
        <v>4.5564434532439635E-3</v>
      </c>
      <c r="U31" s="150">
        <f t="shared" ca="1" si="2"/>
        <v>8.1757047355107304E-2</v>
      </c>
      <c r="V31" s="10">
        <f t="shared" si="3"/>
        <v>-1.2906769188521183E-2</v>
      </c>
      <c r="W31" s="150">
        <f t="shared" si="4"/>
        <v>8.0073855717625778E-2</v>
      </c>
    </row>
    <row r="32" spans="1:23">
      <c r="A32" s="1">
        <v>41865</v>
      </c>
      <c r="B32">
        <v>74.3</v>
      </c>
      <c r="C32">
        <v>22182800</v>
      </c>
      <c r="D32">
        <v>3.0499999999999972</v>
      </c>
      <c r="E32">
        <v>14</v>
      </c>
      <c r="F32">
        <v>0.92078519033162654</v>
      </c>
      <c r="G32">
        <v>3.2348445979029208E-2</v>
      </c>
      <c r="H32">
        <v>2</v>
      </c>
      <c r="I32">
        <v>1</v>
      </c>
      <c r="J32">
        <v>0.53000000000000114</v>
      </c>
      <c r="K32">
        <v>81.99</v>
      </c>
      <c r="L32">
        <v>33</v>
      </c>
      <c r="M32">
        <v>-35</v>
      </c>
      <c r="N32">
        <v>0.83760683760683763</v>
      </c>
      <c r="O32">
        <v>0.12820512820512819</v>
      </c>
      <c r="T32" s="10">
        <f t="shared" ca="1" si="1"/>
        <v>1.5864544570759801E-3</v>
      </c>
      <c r="U32" s="150">
        <f t="shared" ca="1" si="2"/>
        <v>8.3343501812183279E-2</v>
      </c>
      <c r="V32" s="10">
        <f t="shared" si="3"/>
        <v>7.1844923410600671E-3</v>
      </c>
      <c r="W32" s="150">
        <f t="shared" si="4"/>
        <v>8.7258348058685847E-2</v>
      </c>
    </row>
    <row r="33" spans="1:23">
      <c r="A33" s="1">
        <v>41866</v>
      </c>
      <c r="B33">
        <v>73.63</v>
      </c>
      <c r="C33">
        <v>38846600</v>
      </c>
      <c r="D33">
        <v>3.7199999999999989</v>
      </c>
      <c r="E33">
        <v>15</v>
      </c>
      <c r="F33">
        <v>0.92261877791035463</v>
      </c>
      <c r="G33">
        <v>3.501515697475116E-2</v>
      </c>
      <c r="H33">
        <v>2</v>
      </c>
      <c r="I33">
        <v>1</v>
      </c>
      <c r="J33">
        <v>-0.67000000000000171</v>
      </c>
      <c r="K33">
        <v>81.319999999999993</v>
      </c>
      <c r="L33">
        <v>34</v>
      </c>
      <c r="M33">
        <v>-36</v>
      </c>
      <c r="N33">
        <v>0.84615384615384615</v>
      </c>
      <c r="O33">
        <v>0.10256410256410256</v>
      </c>
      <c r="T33" s="10">
        <f t="shared" ca="1" si="1"/>
        <v>1.5864544570759801E-3</v>
      </c>
      <c r="U33" s="150">
        <f t="shared" ca="1" si="2"/>
        <v>8.4929956269259255E-2</v>
      </c>
      <c r="V33" s="10">
        <f t="shared" si="3"/>
        <v>-9.0174966352624727E-3</v>
      </c>
      <c r="W33" s="150">
        <f t="shared" si="4"/>
        <v>7.824085142342338E-2</v>
      </c>
    </row>
    <row r="34" spans="1:23">
      <c r="A34" s="1">
        <v>41869</v>
      </c>
      <c r="B34">
        <v>74.59</v>
      </c>
      <c r="C34">
        <v>23913200</v>
      </c>
      <c r="D34">
        <v>2.7599999999999909</v>
      </c>
      <c r="E34">
        <v>16</v>
      </c>
      <c r="F34">
        <v>0.92588016734884993</v>
      </c>
      <c r="G34">
        <v>3.6221646657496172E-2</v>
      </c>
      <c r="H34">
        <v>1</v>
      </c>
      <c r="I34">
        <v>1</v>
      </c>
      <c r="J34">
        <v>0.96000000000000796</v>
      </c>
      <c r="K34">
        <v>82.28</v>
      </c>
      <c r="L34">
        <v>35</v>
      </c>
      <c r="M34">
        <v>-35</v>
      </c>
      <c r="N34">
        <v>0.85470085470085466</v>
      </c>
      <c r="O34">
        <v>0.12820512820512819</v>
      </c>
      <c r="T34" s="10">
        <f t="shared" ca="1" si="1"/>
        <v>1.5864544570759801E-3</v>
      </c>
      <c r="U34" s="150">
        <f t="shared" ca="1" si="2"/>
        <v>8.651641072633523E-2</v>
      </c>
      <c r="V34" s="10">
        <f t="shared" si="3"/>
        <v>1.3038163791932745E-2</v>
      </c>
      <c r="W34" s="150">
        <f t="shared" si="4"/>
        <v>9.1279015215356127E-2</v>
      </c>
    </row>
    <row r="35" spans="1:23">
      <c r="A35" s="1">
        <v>41870</v>
      </c>
      <c r="B35">
        <v>75.290000000000006</v>
      </c>
      <c r="C35">
        <v>26618600</v>
      </c>
      <c r="D35">
        <v>2.0599999999999881</v>
      </c>
      <c r="E35">
        <v>17</v>
      </c>
      <c r="F35">
        <v>0.9300779853695621</v>
      </c>
      <c r="G35">
        <v>3.6060258243189515E-2</v>
      </c>
      <c r="H35">
        <v>1</v>
      </c>
      <c r="I35">
        <v>1</v>
      </c>
      <c r="J35">
        <v>0.70000000000000284</v>
      </c>
      <c r="K35">
        <v>82.98</v>
      </c>
      <c r="L35">
        <v>36</v>
      </c>
      <c r="M35">
        <v>-34</v>
      </c>
      <c r="N35">
        <v>0.86324786324786329</v>
      </c>
      <c r="O35">
        <v>0.15384615384615385</v>
      </c>
      <c r="T35" s="10">
        <f t="shared" ca="1" si="1"/>
        <v>4.1995667253323212E-3</v>
      </c>
      <c r="U35" s="150">
        <f t="shared" ca="1" si="2"/>
        <v>9.0715977451667554E-2</v>
      </c>
      <c r="V35" s="10">
        <f t="shared" si="3"/>
        <v>9.3846360101890718E-3</v>
      </c>
      <c r="W35" s="150">
        <f t="shared" si="4"/>
        <v>0.1006636512255452</v>
      </c>
    </row>
    <row r="36" spans="1:23">
      <c r="A36" s="1">
        <v>41871</v>
      </c>
      <c r="B36">
        <v>74.81</v>
      </c>
      <c r="C36">
        <v>22878000</v>
      </c>
      <c r="D36">
        <v>2.539999999999992</v>
      </c>
      <c r="E36">
        <v>18</v>
      </c>
      <c r="F36">
        <v>0.93400997850241874</v>
      </c>
      <c r="G36">
        <v>3.4381320537798687E-2</v>
      </c>
      <c r="H36">
        <v>2</v>
      </c>
      <c r="I36">
        <v>1</v>
      </c>
      <c r="J36">
        <v>-0.48000000000000398</v>
      </c>
      <c r="K36">
        <v>82.5</v>
      </c>
      <c r="L36">
        <v>37</v>
      </c>
      <c r="M36">
        <v>-35</v>
      </c>
      <c r="N36">
        <v>0.87179487179487181</v>
      </c>
      <c r="O36">
        <v>0.12820512820512819</v>
      </c>
      <c r="T36" s="10">
        <f t="shared" ca="1" si="1"/>
        <v>4.1995667253323212E-3</v>
      </c>
      <c r="U36" s="150">
        <f t="shared" ca="1" si="2"/>
        <v>9.4915544176999878E-2</v>
      </c>
      <c r="V36" s="10">
        <f t="shared" si="3"/>
        <v>-6.3753486518794518E-3</v>
      </c>
      <c r="W36" s="150">
        <f t="shared" si="4"/>
        <v>9.4288302573665744E-2</v>
      </c>
    </row>
    <row r="37" spans="1:23">
      <c r="A37" s="1">
        <v>41872</v>
      </c>
      <c r="B37">
        <v>74.569999999999993</v>
      </c>
      <c r="C37">
        <v>20075900</v>
      </c>
      <c r="D37">
        <v>2.7800000000000011</v>
      </c>
      <c r="E37">
        <v>19</v>
      </c>
      <c r="F37">
        <v>0.93776274121846481</v>
      </c>
      <c r="G37">
        <v>3.1565201088645474E-2</v>
      </c>
      <c r="H37">
        <v>2</v>
      </c>
      <c r="I37">
        <v>1</v>
      </c>
      <c r="J37">
        <v>-0.24000000000000909</v>
      </c>
      <c r="K37">
        <v>82.259999999999991</v>
      </c>
      <c r="L37">
        <v>38</v>
      </c>
      <c r="M37">
        <v>-36</v>
      </c>
      <c r="N37">
        <v>0.88034188034188032</v>
      </c>
      <c r="O37">
        <v>0.10256410256410256</v>
      </c>
      <c r="T37" s="10">
        <f t="shared" ca="1" si="1"/>
        <v>1.5864544570759801E-3</v>
      </c>
      <c r="U37" s="150">
        <f t="shared" ca="1" si="2"/>
        <v>9.6501998634075853E-2</v>
      </c>
      <c r="V37" s="10">
        <f t="shared" si="3"/>
        <v>-3.2081272557145982E-3</v>
      </c>
      <c r="W37" s="150">
        <f t="shared" si="4"/>
        <v>9.1080175317951151E-2</v>
      </c>
    </row>
    <row r="38" spans="1:23">
      <c r="A38" s="1">
        <v>41873</v>
      </c>
      <c r="B38">
        <v>74.569999999999993</v>
      </c>
      <c r="C38">
        <v>20874600</v>
      </c>
      <c r="D38">
        <v>2.7800000000000011</v>
      </c>
      <c r="E38">
        <v>20</v>
      </c>
      <c r="F38">
        <v>0.94093250162364639</v>
      </c>
      <c r="G38">
        <v>2.6254177733456587E-2</v>
      </c>
      <c r="H38">
        <v>2</v>
      </c>
      <c r="I38">
        <v>1</v>
      </c>
      <c r="J38">
        <v>0</v>
      </c>
      <c r="K38">
        <v>82.259999999999991</v>
      </c>
      <c r="L38">
        <v>39</v>
      </c>
      <c r="M38">
        <v>-37</v>
      </c>
      <c r="N38">
        <v>0.88888888888888884</v>
      </c>
      <c r="O38">
        <v>7.6923076923076927E-2</v>
      </c>
      <c r="T38" s="10">
        <f t="shared" ca="1" si="1"/>
        <v>1.5864544570759801E-3</v>
      </c>
      <c r="U38" s="150">
        <f t="shared" ca="1" si="2"/>
        <v>9.8088453091151828E-2</v>
      </c>
      <c r="V38" s="10">
        <f t="shared" si="3"/>
        <v>0</v>
      </c>
      <c r="W38" s="150">
        <f t="shared" si="4"/>
        <v>9.1080175317951151E-2</v>
      </c>
    </row>
    <row r="39" spans="1:23">
      <c r="A39" s="1">
        <v>41876</v>
      </c>
      <c r="B39">
        <v>75.02</v>
      </c>
      <c r="C39">
        <v>19691100</v>
      </c>
      <c r="D39">
        <v>2.3299999999999983</v>
      </c>
      <c r="E39">
        <v>21</v>
      </c>
      <c r="F39">
        <v>0.94404386110649618</v>
      </c>
      <c r="G39">
        <v>2.4175262937025092E-2</v>
      </c>
      <c r="H39">
        <v>2</v>
      </c>
      <c r="I39">
        <v>1</v>
      </c>
      <c r="J39">
        <v>0.45000000000000284</v>
      </c>
      <c r="K39">
        <v>82.71</v>
      </c>
      <c r="L39">
        <v>40</v>
      </c>
      <c r="M39">
        <v>-38</v>
      </c>
      <c r="N39">
        <v>0.89743589743589747</v>
      </c>
      <c r="O39">
        <v>5.128205128205128E-2</v>
      </c>
      <c r="T39" s="10">
        <f t="shared" ca="1" si="1"/>
        <v>1.5864544570759801E-3</v>
      </c>
      <c r="U39" s="150">
        <f t="shared" ca="1" si="2"/>
        <v>9.9674907548227804E-2</v>
      </c>
      <c r="V39" s="10">
        <f t="shared" si="3"/>
        <v>6.0345983639533713E-3</v>
      </c>
      <c r="W39" s="150">
        <f t="shared" si="4"/>
        <v>9.711477368190452E-2</v>
      </c>
    </row>
    <row r="40" spans="1:23">
      <c r="A40" s="1">
        <v>41877</v>
      </c>
      <c r="B40">
        <v>75.959999999999994</v>
      </c>
      <c r="C40">
        <v>23886100</v>
      </c>
      <c r="D40">
        <v>1.3900000000000006</v>
      </c>
      <c r="E40">
        <v>22</v>
      </c>
      <c r="F40">
        <v>0.94695484501100036</v>
      </c>
      <c r="G40">
        <v>2.3042219357732117E-2</v>
      </c>
      <c r="H40">
        <v>2</v>
      </c>
      <c r="I40">
        <v>1</v>
      </c>
      <c r="J40">
        <v>0.93999999999999773</v>
      </c>
      <c r="K40">
        <v>83.649999999999991</v>
      </c>
      <c r="L40">
        <v>41</v>
      </c>
      <c r="M40">
        <v>-39</v>
      </c>
      <c r="N40">
        <v>0.90598290598290598</v>
      </c>
      <c r="O40">
        <v>2.564102564102564E-2</v>
      </c>
      <c r="T40" s="10">
        <f t="shared" ca="1" si="1"/>
        <v>1.5864544570759801E-3</v>
      </c>
      <c r="U40" s="150">
        <f t="shared" ca="1" si="2"/>
        <v>0.10126136200530378</v>
      </c>
      <c r="V40" s="10">
        <f t="shared" si="3"/>
        <v>1.2529992002132735E-2</v>
      </c>
      <c r="W40" s="150">
        <f t="shared" si="4"/>
        <v>0.10964476568403725</v>
      </c>
    </row>
    <row r="41" spans="1:23">
      <c r="A41" s="1">
        <v>41878</v>
      </c>
      <c r="B41">
        <v>74.63</v>
      </c>
      <c r="C41">
        <v>36238700</v>
      </c>
      <c r="D41">
        <v>2.7199999999999989</v>
      </c>
      <c r="E41">
        <v>23</v>
      </c>
      <c r="F41">
        <v>0.94887099941095632</v>
      </c>
      <c r="G41">
        <v>2.6935358005669485E-2</v>
      </c>
      <c r="H41">
        <v>2</v>
      </c>
      <c r="I41">
        <v>1</v>
      </c>
      <c r="J41">
        <v>-1.3299999999999983</v>
      </c>
      <c r="K41">
        <v>82.32</v>
      </c>
      <c r="L41">
        <v>42</v>
      </c>
      <c r="M41">
        <v>-40</v>
      </c>
      <c r="N41">
        <v>0.9145299145299145</v>
      </c>
      <c r="O41">
        <v>0</v>
      </c>
      <c r="T41" s="10">
        <f t="shared" ca="1" si="1"/>
        <v>1.5864544570759801E-3</v>
      </c>
      <c r="U41" s="150">
        <f t="shared" ca="1" si="2"/>
        <v>0.10284781646237975</v>
      </c>
      <c r="V41" s="10">
        <f t="shared" si="3"/>
        <v>-1.7509215376513933E-2</v>
      </c>
      <c r="W41" s="150">
        <f t="shared" si="4"/>
        <v>9.2135550307523323E-2</v>
      </c>
    </row>
    <row r="42" spans="1:23">
      <c r="A42" s="1">
        <v>41879</v>
      </c>
      <c r="B42">
        <v>73.86</v>
      </c>
      <c r="C42">
        <v>21922800</v>
      </c>
      <c r="D42">
        <v>3.4899999999999949</v>
      </c>
      <c r="E42">
        <v>24</v>
      </c>
      <c r="F42">
        <v>0.94950837499433582</v>
      </c>
      <c r="G42">
        <v>2.9942818297669798E-2</v>
      </c>
      <c r="H42">
        <v>1</v>
      </c>
      <c r="I42">
        <v>1</v>
      </c>
      <c r="J42">
        <v>-0.76999999999999602</v>
      </c>
      <c r="K42">
        <v>81.55</v>
      </c>
      <c r="L42">
        <v>43</v>
      </c>
      <c r="M42">
        <v>-39</v>
      </c>
      <c r="N42">
        <v>0.92307692307692313</v>
      </c>
      <c r="O42">
        <v>2.564102564102564E-2</v>
      </c>
      <c r="T42" s="10">
        <f t="shared" ca="1" si="1"/>
        <v>1.5864544570759801E-3</v>
      </c>
      <c r="U42" s="150">
        <f t="shared" ca="1" si="2"/>
        <v>0.10443427091945573</v>
      </c>
      <c r="V42" s="10">
        <f t="shared" si="3"/>
        <v>-1.0317566662200135E-2</v>
      </c>
      <c r="W42" s="150">
        <f t="shared" si="4"/>
        <v>8.1817983645323195E-2</v>
      </c>
    </row>
    <row r="43" spans="1:23">
      <c r="A43" s="1">
        <v>41880</v>
      </c>
      <c r="B43">
        <v>74.819999999999993</v>
      </c>
      <c r="C43">
        <v>26224300</v>
      </c>
      <c r="D43">
        <v>2.5300000000000011</v>
      </c>
      <c r="E43">
        <v>25</v>
      </c>
      <c r="F43">
        <v>0.94908345793874971</v>
      </c>
      <c r="G43">
        <v>3.2256764667310908E-2</v>
      </c>
      <c r="H43">
        <v>3</v>
      </c>
      <c r="I43">
        <v>1</v>
      </c>
      <c r="J43">
        <v>0.95999999999999375</v>
      </c>
      <c r="K43">
        <v>82.509999999999991</v>
      </c>
      <c r="L43">
        <v>42</v>
      </c>
      <c r="M43">
        <v>-38</v>
      </c>
      <c r="N43">
        <v>0.9145299145299145</v>
      </c>
      <c r="O43">
        <v>5.128205128205128E-2</v>
      </c>
      <c r="T43" s="10">
        <f t="shared" ca="1" si="1"/>
        <v>4.1995667253323212E-3</v>
      </c>
      <c r="U43" s="150">
        <f t="shared" ca="1" si="2"/>
        <v>0.10863383764478805</v>
      </c>
      <c r="V43" s="10">
        <f t="shared" si="3"/>
        <v>1.2997562956945489E-2</v>
      </c>
      <c r="W43" s="150">
        <f t="shared" si="4"/>
        <v>9.481554660226868E-2</v>
      </c>
    </row>
    <row r="44" spans="1:23">
      <c r="A44" s="1">
        <v>41884</v>
      </c>
      <c r="B44">
        <v>76.680000000000007</v>
      </c>
      <c r="C44">
        <v>34785800</v>
      </c>
      <c r="D44">
        <v>0.66999999999998749</v>
      </c>
      <c r="E44">
        <v>26</v>
      </c>
      <c r="F44">
        <v>0.95010547407955603</v>
      </c>
      <c r="G44">
        <v>3.5701304054868113E-2</v>
      </c>
      <c r="H44">
        <v>1</v>
      </c>
      <c r="I44">
        <v>1</v>
      </c>
      <c r="J44">
        <v>1.8600000000000136</v>
      </c>
      <c r="K44">
        <v>84.37</v>
      </c>
      <c r="L44">
        <v>43</v>
      </c>
      <c r="M44">
        <v>-37</v>
      </c>
      <c r="N44">
        <v>0.92307692307692313</v>
      </c>
      <c r="O44">
        <v>7.6923076923076927E-2</v>
      </c>
      <c r="T44" s="10">
        <f t="shared" ca="1" si="1"/>
        <v>6.1648919508547088E-3</v>
      </c>
      <c r="U44" s="150">
        <f t="shared" ca="1" si="2"/>
        <v>0.11479872959564276</v>
      </c>
      <c r="V44" s="10">
        <f t="shared" si="3"/>
        <v>2.4859663191660167E-2</v>
      </c>
      <c r="W44" s="150">
        <f t="shared" si="4"/>
        <v>0.11967520979392884</v>
      </c>
    </row>
    <row r="45" spans="1:23">
      <c r="A45" s="1">
        <v>41885</v>
      </c>
      <c r="B45">
        <v>75.83</v>
      </c>
      <c r="C45">
        <v>32330200</v>
      </c>
      <c r="D45">
        <v>1.519999999999996</v>
      </c>
      <c r="E45">
        <v>27</v>
      </c>
      <c r="F45">
        <v>0.95215856857325509</v>
      </c>
      <c r="G45">
        <v>3.7831690745621704E-2</v>
      </c>
      <c r="H45">
        <v>1</v>
      </c>
      <c r="I45">
        <v>1</v>
      </c>
      <c r="J45">
        <v>-0.85000000000000853</v>
      </c>
      <c r="K45">
        <v>83.52</v>
      </c>
      <c r="L45">
        <v>44</v>
      </c>
      <c r="M45">
        <v>-36</v>
      </c>
      <c r="N45">
        <v>0.93162393162393164</v>
      </c>
      <c r="O45">
        <v>0.10256410256410256</v>
      </c>
      <c r="T45" s="10">
        <f t="shared" ca="1" si="1"/>
        <v>4.1995667253323212E-3</v>
      </c>
      <c r="U45" s="150">
        <f t="shared" ca="1" si="2"/>
        <v>0.11899829632097508</v>
      </c>
      <c r="V45" s="10">
        <f t="shared" si="3"/>
        <v>-1.1085028690662604E-2</v>
      </c>
      <c r="W45" s="150">
        <f t="shared" si="4"/>
        <v>0.10859018110326624</v>
      </c>
    </row>
    <row r="46" spans="1:23">
      <c r="A46" s="1">
        <v>41886</v>
      </c>
      <c r="B46">
        <v>75.95</v>
      </c>
      <c r="C46">
        <v>26625500</v>
      </c>
      <c r="D46">
        <v>1.3999999999999915</v>
      </c>
      <c r="E46">
        <v>28</v>
      </c>
      <c r="F46">
        <v>0.95471109164413681</v>
      </c>
      <c r="G46">
        <v>3.7413210653009683E-2</v>
      </c>
      <c r="H46">
        <v>1</v>
      </c>
      <c r="I46">
        <v>1</v>
      </c>
      <c r="J46">
        <v>0.12000000000000455</v>
      </c>
      <c r="K46">
        <v>83.64</v>
      </c>
      <c r="L46">
        <v>45</v>
      </c>
      <c r="M46">
        <v>-35</v>
      </c>
      <c r="N46">
        <v>0.94017094017094016</v>
      </c>
      <c r="O46">
        <v>0.12820512820512819</v>
      </c>
      <c r="T46" s="10">
        <f t="shared" ca="1" si="1"/>
        <v>4.1995667253323212E-3</v>
      </c>
      <c r="U46" s="150">
        <f t="shared" ca="1" si="2"/>
        <v>0.12319786304630741</v>
      </c>
      <c r="V46" s="10">
        <f t="shared" si="3"/>
        <v>1.5824871422920289E-3</v>
      </c>
      <c r="W46" s="150">
        <f t="shared" si="4"/>
        <v>0.11017266824555827</v>
      </c>
    </row>
    <row r="47" spans="1:23">
      <c r="A47" s="1">
        <v>41887</v>
      </c>
      <c r="B47">
        <v>77.260000000000005</v>
      </c>
      <c r="C47">
        <v>29407300</v>
      </c>
      <c r="D47">
        <v>8.99999999999892E-2</v>
      </c>
      <c r="E47">
        <v>29</v>
      </c>
      <c r="F47">
        <v>0.95845479214809681</v>
      </c>
      <c r="G47">
        <v>3.9240798906251297E-2</v>
      </c>
      <c r="H47">
        <v>2</v>
      </c>
      <c r="I47">
        <v>1</v>
      </c>
      <c r="J47">
        <v>1.3100000000000023</v>
      </c>
      <c r="K47">
        <v>84.95</v>
      </c>
      <c r="L47">
        <v>46</v>
      </c>
      <c r="M47">
        <v>-36</v>
      </c>
      <c r="N47">
        <v>0.94871794871794868</v>
      </c>
      <c r="O47">
        <v>0.10256410256410256</v>
      </c>
      <c r="T47" s="10">
        <f t="shared" ca="1" si="1"/>
        <v>4.1995667253323212E-3</v>
      </c>
      <c r="U47" s="150">
        <f t="shared" ca="1" si="2"/>
        <v>0.12739742977163973</v>
      </c>
      <c r="V47" s="10">
        <f t="shared" si="3"/>
        <v>1.7248189598420043E-2</v>
      </c>
      <c r="W47" s="150">
        <f t="shared" si="4"/>
        <v>0.1274208578439783</v>
      </c>
    </row>
    <row r="48" spans="1:23">
      <c r="A48" s="1">
        <v>41890</v>
      </c>
      <c r="B48">
        <v>77.89</v>
      </c>
      <c r="C48">
        <v>28149300</v>
      </c>
      <c r="D48">
        <v>0</v>
      </c>
      <c r="E48">
        <v>0</v>
      </c>
      <c r="F48">
        <v>0.96341887054630049</v>
      </c>
      <c r="G48">
        <v>3.8623601023142218E-2</v>
      </c>
      <c r="H48">
        <v>1</v>
      </c>
      <c r="I48">
        <v>1</v>
      </c>
      <c r="J48">
        <v>0.62999999999999545</v>
      </c>
      <c r="K48">
        <v>85.58</v>
      </c>
      <c r="L48">
        <v>47</v>
      </c>
      <c r="M48">
        <v>-35</v>
      </c>
      <c r="N48">
        <v>0.95726495726495731</v>
      </c>
      <c r="O48">
        <v>0.12820512820512819</v>
      </c>
      <c r="T48" s="10">
        <f t="shared" ca="1" si="1"/>
        <v>1.5864544570759801E-3</v>
      </c>
      <c r="U48" s="150">
        <f t="shared" ca="1" si="2"/>
        <v>0.12898388422871571</v>
      </c>
      <c r="V48" s="10">
        <f t="shared" si="3"/>
        <v>8.1542842350504196E-3</v>
      </c>
      <c r="W48" s="150">
        <f t="shared" si="4"/>
        <v>0.13557514207902871</v>
      </c>
    </row>
    <row r="49" spans="1:23">
      <c r="A49" s="1">
        <v>41891</v>
      </c>
      <c r="B49">
        <v>76.67</v>
      </c>
      <c r="C49">
        <v>28769300</v>
      </c>
      <c r="D49">
        <v>1.2199999999999989</v>
      </c>
      <c r="E49">
        <v>1</v>
      </c>
      <c r="F49">
        <v>0.9683275687595343</v>
      </c>
      <c r="G49">
        <v>3.6610432009465135E-2</v>
      </c>
      <c r="H49">
        <v>2</v>
      </c>
      <c r="I49">
        <v>1</v>
      </c>
      <c r="J49">
        <v>-1.2199999999999989</v>
      </c>
      <c r="K49">
        <v>84.36</v>
      </c>
      <c r="L49">
        <v>48</v>
      </c>
      <c r="M49">
        <v>-36</v>
      </c>
      <c r="N49">
        <v>0.96581196581196582</v>
      </c>
      <c r="O49">
        <v>0.10256410256410256</v>
      </c>
      <c r="T49" s="10">
        <f t="shared" ca="1" si="1"/>
        <v>4.1995667253323212E-3</v>
      </c>
      <c r="U49" s="150">
        <f t="shared" ca="1" si="2"/>
        <v>0.13318345095404802</v>
      </c>
      <c r="V49" s="10">
        <f t="shared" si="3"/>
        <v>-1.5663114648863767E-2</v>
      </c>
      <c r="W49" s="150">
        <f t="shared" si="4"/>
        <v>0.11991202743016494</v>
      </c>
    </row>
    <row r="50" spans="1:23">
      <c r="A50" s="1">
        <v>41892</v>
      </c>
      <c r="B50">
        <v>77.430000000000007</v>
      </c>
      <c r="C50">
        <v>29864000</v>
      </c>
      <c r="D50">
        <v>0.45999999999999375</v>
      </c>
      <c r="E50">
        <v>2</v>
      </c>
      <c r="F50">
        <v>0.97457848127394575</v>
      </c>
      <c r="G50">
        <v>3.6248779677277243E-2</v>
      </c>
      <c r="H50">
        <v>2</v>
      </c>
      <c r="I50">
        <v>1</v>
      </c>
      <c r="J50">
        <v>0.76000000000000512</v>
      </c>
      <c r="K50">
        <v>85.12</v>
      </c>
      <c r="L50">
        <v>49</v>
      </c>
      <c r="M50">
        <v>-37</v>
      </c>
      <c r="N50">
        <v>0.97435897435897434</v>
      </c>
      <c r="O50">
        <v>7.6923076923076927E-2</v>
      </c>
      <c r="T50" s="10">
        <f t="shared" ca="1" si="1"/>
        <v>1.5864544570759801E-3</v>
      </c>
      <c r="U50" s="150">
        <f t="shared" ca="1" si="2"/>
        <v>0.13476990541112399</v>
      </c>
      <c r="V50" s="10">
        <f t="shared" si="3"/>
        <v>9.9126124951089741E-3</v>
      </c>
      <c r="W50" s="150">
        <f t="shared" si="4"/>
        <v>0.1298246399252739</v>
      </c>
    </row>
    <row r="51" spans="1:23">
      <c r="A51" s="1">
        <v>41893</v>
      </c>
      <c r="B51">
        <v>77.92</v>
      </c>
      <c r="C51">
        <v>32219000</v>
      </c>
      <c r="D51">
        <v>0</v>
      </c>
      <c r="E51">
        <v>0</v>
      </c>
      <c r="F51">
        <v>0.98084651130007505</v>
      </c>
      <c r="G51">
        <v>3.7762448491789356E-2</v>
      </c>
      <c r="H51">
        <v>2</v>
      </c>
      <c r="I51">
        <v>1</v>
      </c>
      <c r="J51">
        <v>0.48999999999999488</v>
      </c>
      <c r="K51">
        <v>85.61</v>
      </c>
      <c r="L51">
        <v>50</v>
      </c>
      <c r="M51">
        <v>-38</v>
      </c>
      <c r="N51">
        <v>0.98290598290598286</v>
      </c>
      <c r="O51">
        <v>5.128205128205128E-2</v>
      </c>
      <c r="T51" s="10">
        <f t="shared" ca="1" si="1"/>
        <v>1.5864544570759801E-3</v>
      </c>
      <c r="U51" s="150">
        <f t="shared" ca="1" si="2"/>
        <v>0.13635635986819997</v>
      </c>
      <c r="V51" s="10">
        <f t="shared" si="3"/>
        <v>6.3282965258942897E-3</v>
      </c>
      <c r="W51" s="150">
        <f t="shared" si="4"/>
        <v>0.13615293645116819</v>
      </c>
    </row>
    <row r="52" spans="1:23">
      <c r="A52" s="1">
        <v>41894</v>
      </c>
      <c r="B52">
        <v>77.48</v>
      </c>
      <c r="C52">
        <v>26676800</v>
      </c>
      <c r="D52">
        <v>0.43999999999999773</v>
      </c>
      <c r="E52">
        <v>1</v>
      </c>
      <c r="F52">
        <v>0.98521751826287496</v>
      </c>
      <c r="G52">
        <v>3.7744829713395218E-2</v>
      </c>
      <c r="H52">
        <v>1</v>
      </c>
      <c r="I52">
        <v>1</v>
      </c>
      <c r="J52">
        <v>-0.43999999999999773</v>
      </c>
      <c r="K52">
        <v>85.17</v>
      </c>
      <c r="L52">
        <v>51</v>
      </c>
      <c r="M52">
        <v>-37</v>
      </c>
      <c r="N52">
        <v>0.99145299145299148</v>
      </c>
      <c r="O52">
        <v>7.6923076923076927E-2</v>
      </c>
      <c r="T52" s="10">
        <f t="shared" ca="1" si="1"/>
        <v>1.5864544570759801E-3</v>
      </c>
      <c r="U52" s="150">
        <f t="shared" ca="1" si="2"/>
        <v>0.13794281432527594</v>
      </c>
      <c r="V52" s="10">
        <f t="shared" si="3"/>
        <v>-5.6468172484599299E-3</v>
      </c>
      <c r="W52" s="150">
        <f t="shared" si="4"/>
        <v>0.13050611920270827</v>
      </c>
    </row>
    <row r="53" spans="1:23">
      <c r="A53" s="1">
        <v>41897</v>
      </c>
      <c r="B53">
        <v>74.58</v>
      </c>
      <c r="C53">
        <v>49576900</v>
      </c>
      <c r="D53">
        <v>3.3400000000000034</v>
      </c>
      <c r="E53">
        <v>2</v>
      </c>
      <c r="F53">
        <v>0.98539775559214027</v>
      </c>
      <c r="G53">
        <v>4.2960003276173206E-2</v>
      </c>
      <c r="H53">
        <v>2</v>
      </c>
      <c r="I53">
        <v>1</v>
      </c>
      <c r="J53">
        <v>-2.9000000000000057</v>
      </c>
      <c r="K53">
        <v>82.27</v>
      </c>
      <c r="L53">
        <v>52</v>
      </c>
      <c r="M53">
        <v>-38</v>
      </c>
      <c r="N53">
        <v>1</v>
      </c>
      <c r="O53">
        <v>5.128205128205128E-2</v>
      </c>
      <c r="T53" s="10">
        <f t="shared" ca="1" si="1"/>
        <v>4.1995667253323212E-3</v>
      </c>
      <c r="U53" s="150">
        <f t="shared" ca="1" si="2"/>
        <v>0.14214238105060825</v>
      </c>
      <c r="V53" s="10">
        <f t="shared" si="3"/>
        <v>-3.7429013939081122E-2</v>
      </c>
      <c r="W53" s="150">
        <f t="shared" si="4"/>
        <v>9.3077105263627141E-2</v>
      </c>
    </row>
    <row r="54" spans="1:23">
      <c r="A54" s="1">
        <v>41898</v>
      </c>
      <c r="B54">
        <v>76.08</v>
      </c>
      <c r="C54">
        <v>37672600</v>
      </c>
      <c r="D54">
        <v>1.8400000000000034</v>
      </c>
      <c r="E54">
        <v>3</v>
      </c>
      <c r="F54">
        <v>0.98485502977943584</v>
      </c>
      <c r="G54">
        <v>4.7917362623992411E-2</v>
      </c>
      <c r="H54">
        <v>3</v>
      </c>
      <c r="I54">
        <v>1</v>
      </c>
      <c r="J54">
        <v>1.5</v>
      </c>
      <c r="K54">
        <v>83.77</v>
      </c>
      <c r="L54">
        <v>51</v>
      </c>
      <c r="M54">
        <v>-37</v>
      </c>
      <c r="N54">
        <v>0.99145299145299148</v>
      </c>
      <c r="O54">
        <v>7.6923076923076927E-2</v>
      </c>
      <c r="T54" s="10">
        <f t="shared" ca="1" si="1"/>
        <v>1.5864544570759801E-3</v>
      </c>
      <c r="U54" s="150">
        <f t="shared" ca="1" si="2"/>
        <v>0.14372883550768423</v>
      </c>
      <c r="V54" s="10">
        <f t="shared" si="3"/>
        <v>2.0112630732099759E-2</v>
      </c>
      <c r="W54" s="150">
        <f t="shared" si="4"/>
        <v>0.1131897359957269</v>
      </c>
    </row>
    <row r="55" spans="1:23">
      <c r="A55" s="1">
        <v>41899</v>
      </c>
      <c r="B55">
        <v>76.430000000000007</v>
      </c>
      <c r="C55">
        <v>28647200</v>
      </c>
      <c r="D55">
        <v>1.4899999999999949</v>
      </c>
      <c r="E55">
        <v>4</v>
      </c>
      <c r="F55">
        <v>0.98308588459776369</v>
      </c>
      <c r="G55">
        <v>4.9593693134186399E-2</v>
      </c>
      <c r="H55">
        <v>3</v>
      </c>
      <c r="I55">
        <v>1</v>
      </c>
      <c r="J55">
        <v>0.35000000000000853</v>
      </c>
      <c r="K55">
        <v>84.12</v>
      </c>
      <c r="L55">
        <v>50</v>
      </c>
      <c r="M55">
        <v>-36</v>
      </c>
      <c r="N55">
        <v>0.98290598290598286</v>
      </c>
      <c r="O55">
        <v>0.10256410256410256</v>
      </c>
      <c r="T55" s="10">
        <f t="shared" ca="1" si="1"/>
        <v>6.1648919508547088E-3</v>
      </c>
      <c r="U55" s="150">
        <f t="shared" ca="1" si="2"/>
        <v>0.14989372745853893</v>
      </c>
      <c r="V55" s="10">
        <f t="shared" si="3"/>
        <v>4.6004206098844442E-3</v>
      </c>
      <c r="W55" s="150">
        <f t="shared" si="4"/>
        <v>0.11779015660561135</v>
      </c>
    </row>
    <row r="56" spans="1:23">
      <c r="A56" s="1">
        <v>41900</v>
      </c>
      <c r="B56">
        <v>77</v>
      </c>
      <c r="C56">
        <v>22983300</v>
      </c>
      <c r="D56">
        <v>0.92000000000000171</v>
      </c>
      <c r="E56">
        <v>5</v>
      </c>
      <c r="F56">
        <v>0.98061894908547198</v>
      </c>
      <c r="G56">
        <v>4.695761668202731E-2</v>
      </c>
      <c r="H56">
        <v>3</v>
      </c>
      <c r="I56">
        <v>1</v>
      </c>
      <c r="J56">
        <v>0.56999999999999318</v>
      </c>
      <c r="K56">
        <v>84.69</v>
      </c>
      <c r="L56">
        <v>49</v>
      </c>
      <c r="M56">
        <v>-35</v>
      </c>
      <c r="N56">
        <v>0.97435897435897434</v>
      </c>
      <c r="O56">
        <v>0.12820512820512819</v>
      </c>
      <c r="T56" s="10">
        <f t="shared" ca="1" si="1"/>
        <v>6.1648919508547088E-3</v>
      </c>
      <c r="U56" s="150">
        <f t="shared" ca="1" si="2"/>
        <v>0.15605861940939364</v>
      </c>
      <c r="V56" s="10">
        <f t="shared" si="3"/>
        <v>7.4578045270180969E-3</v>
      </c>
      <c r="W56" s="150">
        <f t="shared" si="4"/>
        <v>0.12524796113262945</v>
      </c>
    </row>
    <row r="57" spans="1:23">
      <c r="A57" s="1">
        <v>41901</v>
      </c>
      <c r="B57">
        <v>77.91</v>
      </c>
      <c r="C57">
        <v>76638600</v>
      </c>
      <c r="D57">
        <v>1.0000000000005116E-2</v>
      </c>
      <c r="E57">
        <v>6</v>
      </c>
      <c r="F57">
        <v>0.97951839377325345</v>
      </c>
      <c r="G57">
        <v>5.5092611388183152E-2</v>
      </c>
      <c r="H57">
        <v>4</v>
      </c>
      <c r="I57">
        <v>-1</v>
      </c>
      <c r="J57">
        <v>0.90999999999999659</v>
      </c>
      <c r="K57">
        <v>85.6</v>
      </c>
      <c r="L57">
        <v>48</v>
      </c>
      <c r="M57">
        <v>-36</v>
      </c>
      <c r="N57">
        <v>0.96581196581196582</v>
      </c>
      <c r="O57">
        <v>0.10256410256410256</v>
      </c>
      <c r="T57" s="10">
        <f t="shared" ca="1" si="1"/>
        <v>6.1648919508547088E-3</v>
      </c>
      <c r="U57" s="150">
        <f t="shared" ca="1" si="2"/>
        <v>0.16222351136024835</v>
      </c>
      <c r="V57" s="10">
        <f t="shared" si="3"/>
        <v>1.1818181818181775E-2</v>
      </c>
      <c r="W57" s="150">
        <f t="shared" si="4"/>
        <v>0.13706614295081124</v>
      </c>
    </row>
  </sheetData>
  <conditionalFormatting sqref="E3:E6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85546875" bestFit="1" customWidth="1"/>
  </cols>
  <sheetData>
    <row r="1" spans="1:23">
      <c r="A1">
        <v>50</v>
      </c>
      <c r="B1">
        <v>140.86999999999989</v>
      </c>
      <c r="C1">
        <v>141</v>
      </c>
      <c r="D1">
        <v>0.23445509619865512</v>
      </c>
      <c r="E1">
        <v>0.37674920257709232</v>
      </c>
      <c r="F1">
        <v>1.5723864704771469</v>
      </c>
      <c r="G1">
        <v>0.23168020585111987</v>
      </c>
      <c r="H1">
        <v>0.96396874097929408</v>
      </c>
      <c r="I1">
        <v>-1.9457628970251069</v>
      </c>
      <c r="J1">
        <v>1.2868574195552396</v>
      </c>
      <c r="K1">
        <v>-3.1358461327451334E-2</v>
      </c>
      <c r="L1">
        <v>-2.0800609507585503E-2</v>
      </c>
      <c r="M1">
        <v>1.8948996343420191E-2</v>
      </c>
      <c r="N1">
        <v>2.5346582269667156E-2</v>
      </c>
      <c r="O1">
        <v>0.17758557833608185</v>
      </c>
      <c r="P1">
        <v>2.1936430062630485</v>
      </c>
      <c r="Q1">
        <v>-1.7048851774530254</v>
      </c>
      <c r="R1">
        <v>0.53027139874739038</v>
      </c>
      <c r="S1">
        <v>1.2866807895768042</v>
      </c>
    </row>
    <row r="2" spans="1:23">
      <c r="A2">
        <v>7</v>
      </c>
      <c r="B2">
        <v>5</v>
      </c>
      <c r="C2">
        <v>3.4929959746102659</v>
      </c>
      <c r="E2">
        <v>0.4</v>
      </c>
    </row>
    <row r="3" spans="1:23">
      <c r="A3">
        <v>-1.4459803851715723E-3</v>
      </c>
      <c r="B3">
        <v>1.3958912167194446E-2</v>
      </c>
      <c r="C3">
        <v>0.82790765789969056</v>
      </c>
      <c r="D3">
        <v>232</v>
      </c>
      <c r="E3" s="2">
        <f>IF(C3&gt;=$E$2,SIGN(A3),0)</f>
        <v>-1</v>
      </c>
      <c r="F3" s="3" t="s">
        <v>0</v>
      </c>
      <c r="G3">
        <f ca="1">OFFSET(B1,($A$1+5),0)</f>
        <v>597.27</v>
      </c>
    </row>
    <row r="4" spans="1:23">
      <c r="A4">
        <v>2.0222167876217285E-3</v>
      </c>
      <c r="B4">
        <v>1.4862218593938731E-2</v>
      </c>
      <c r="C4">
        <v>1.2116226704092927</v>
      </c>
      <c r="D4">
        <v>288</v>
      </c>
      <c r="E4" s="2">
        <f>IF(C4&gt;=$E$2,SIGN(A4),0)</f>
        <v>1</v>
      </c>
      <c r="F4" s="4" t="s">
        <v>1</v>
      </c>
      <c r="G4">
        <f ca="1">OFFSET(D1,($A$1+6),0)</f>
        <v>132.6099999999999</v>
      </c>
    </row>
    <row r="5" spans="1:23">
      <c r="A5">
        <v>1.9998011131774716E-3</v>
      </c>
      <c r="B5">
        <v>1.4752988021241194E-2</v>
      </c>
      <c r="C5">
        <v>0.97004161990167082</v>
      </c>
      <c r="D5">
        <v>186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0.3400584982179507</v>
      </c>
      <c r="U5">
        <v>0.21702003915096901</v>
      </c>
    </row>
    <row r="6" spans="1:23">
      <c r="A6">
        <v>1.1603457534134539E-3</v>
      </c>
      <c r="B6">
        <v>1.7900367642732954E-2</v>
      </c>
      <c r="C6">
        <v>0.48342402639961146</v>
      </c>
      <c r="D6">
        <v>202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-8.1299999999999955</v>
      </c>
      <c r="K6">
        <f t="shared" ca="1" si="0"/>
        <v>468.2299999999999</v>
      </c>
      <c r="L6">
        <f t="shared" ca="1" si="0"/>
        <v>134</v>
      </c>
      <c r="M6">
        <f t="shared" ca="1" si="0"/>
        <v>-64</v>
      </c>
      <c r="N6" s="9">
        <f ca="1">OFFSET(F1,($A$1+6),0)</f>
        <v>0.94813280789233823</v>
      </c>
      <c r="O6" s="10">
        <f ca="1">OFFSET(G1,($A$1+6),0)</f>
        <v>4.5663874387924394E-2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586.65</v>
      </c>
      <c r="C8">
        <v>1511600</v>
      </c>
      <c r="D8">
        <v>84.659999999999854</v>
      </c>
      <c r="E8">
        <v>92</v>
      </c>
      <c r="F8">
        <v>0.92954705607512411</v>
      </c>
      <c r="G8">
        <v>2.5489568502801475E-2</v>
      </c>
      <c r="H8">
        <v>3</v>
      </c>
      <c r="I8">
        <v>1</v>
      </c>
      <c r="J8">
        <v>6.6100000000000136</v>
      </c>
      <c r="K8">
        <v>516.17999999999995</v>
      </c>
      <c r="L8">
        <v>131</v>
      </c>
      <c r="M8">
        <v>-71</v>
      </c>
      <c r="N8">
        <v>0.92121212121212126</v>
      </c>
      <c r="O8">
        <v>4.1095890410958902E-2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594.26</v>
      </c>
      <c r="C9">
        <v>1951600</v>
      </c>
      <c r="D9">
        <v>77.049999999999841</v>
      </c>
      <c r="E9">
        <v>93</v>
      </c>
      <c r="F9">
        <v>0.92925599546558202</v>
      </c>
      <c r="G9">
        <v>2.4722887488457478E-2</v>
      </c>
      <c r="H9">
        <v>4</v>
      </c>
      <c r="I9">
        <v>1</v>
      </c>
      <c r="J9">
        <v>7.6100000000000136</v>
      </c>
      <c r="K9">
        <v>523.79</v>
      </c>
      <c r="L9">
        <v>130</v>
      </c>
      <c r="M9">
        <v>-72</v>
      </c>
      <c r="N9">
        <v>0.91515151515151516</v>
      </c>
      <c r="O9">
        <v>2.7397260273972601E-2</v>
      </c>
      <c r="T9" s="10">
        <f ca="1">OFFSET($A$2,H8,0)*I8</f>
        <v>1.9998011131774716E-3</v>
      </c>
      <c r="U9" s="150">
        <f ca="1">U8+T9</f>
        <v>1.9998011131774716E-3</v>
      </c>
      <c r="V9" s="10">
        <f>J9/B8</f>
        <v>1.2971959430665668E-2</v>
      </c>
      <c r="W9" s="150">
        <f>W8+V9</f>
        <v>1.2971959430665668E-2</v>
      </c>
    </row>
    <row r="10" spans="1:23">
      <c r="A10" s="1">
        <v>41835</v>
      </c>
      <c r="B10">
        <v>593.05999999999995</v>
      </c>
      <c r="C10">
        <v>1673800</v>
      </c>
      <c r="D10">
        <v>78.249999999999886</v>
      </c>
      <c r="E10">
        <v>94</v>
      </c>
      <c r="F10">
        <v>0.93326861064515831</v>
      </c>
      <c r="G10">
        <v>2.8833680988591757E-2</v>
      </c>
      <c r="H10">
        <v>2</v>
      </c>
      <c r="I10">
        <v>1</v>
      </c>
      <c r="J10">
        <v>-1.2000000000000455</v>
      </c>
      <c r="K10">
        <v>522.58999999999992</v>
      </c>
      <c r="L10">
        <v>131</v>
      </c>
      <c r="M10">
        <v>-73</v>
      </c>
      <c r="N10">
        <v>0.92121212121212126</v>
      </c>
      <c r="O10">
        <v>1.3698630136986301E-2</v>
      </c>
      <c r="T10" s="10">
        <f t="shared" ref="T10:T57" ca="1" si="1">OFFSET($A$2,H9,0)*I9</f>
        <v>1.1603457534134539E-3</v>
      </c>
      <c r="U10" s="150">
        <f t="shared" ref="U10:U57" ca="1" si="2">U9+T10</f>
        <v>3.1601468665909257E-3</v>
      </c>
      <c r="V10" s="10">
        <f t="shared" ref="V10:V57" si="3">J10/B9</f>
        <v>-2.0193181435735966E-3</v>
      </c>
      <c r="W10" s="150">
        <f t="shared" ref="W10:W57" si="4">W9+V10</f>
        <v>1.0952641287092071E-2</v>
      </c>
    </row>
    <row r="11" spans="1:23">
      <c r="A11" s="1">
        <v>41836</v>
      </c>
      <c r="B11">
        <v>590.62</v>
      </c>
      <c r="C11">
        <v>1440800</v>
      </c>
      <c r="D11">
        <v>80.689999999999827</v>
      </c>
      <c r="E11">
        <v>95</v>
      </c>
      <c r="F11">
        <v>0.9399974723683906</v>
      </c>
      <c r="G11">
        <v>2.9464243012865082E-2</v>
      </c>
      <c r="H11">
        <v>1</v>
      </c>
      <c r="I11">
        <v>-1</v>
      </c>
      <c r="J11">
        <v>-2.4399999999999409</v>
      </c>
      <c r="K11">
        <v>520.15</v>
      </c>
      <c r="L11">
        <v>132</v>
      </c>
      <c r="M11">
        <v>-72</v>
      </c>
      <c r="N11">
        <v>0.92727272727272725</v>
      </c>
      <c r="O11">
        <v>2.7397260273972601E-2</v>
      </c>
      <c r="T11" s="10">
        <f t="shared" ca="1" si="1"/>
        <v>2.0222167876217285E-3</v>
      </c>
      <c r="U11" s="150">
        <f t="shared" ca="1" si="2"/>
        <v>5.1823636542126543E-3</v>
      </c>
      <c r="V11" s="10">
        <f t="shared" si="3"/>
        <v>-4.1142548814621475E-3</v>
      </c>
      <c r="W11" s="150">
        <f t="shared" si="4"/>
        <v>6.8383864056299239E-3</v>
      </c>
    </row>
    <row r="12" spans="1:23">
      <c r="A12" s="1">
        <v>41837</v>
      </c>
      <c r="B12">
        <v>580.82000000000005</v>
      </c>
      <c r="C12">
        <v>2935300</v>
      </c>
      <c r="D12">
        <v>70.889999999999873</v>
      </c>
      <c r="E12">
        <v>96</v>
      </c>
      <c r="F12">
        <v>0.94190755761851119</v>
      </c>
      <c r="G12">
        <v>3.8060341180409164E-2</v>
      </c>
      <c r="H12">
        <v>1</v>
      </c>
      <c r="I12">
        <v>-1</v>
      </c>
      <c r="J12">
        <v>9.7999999999999545</v>
      </c>
      <c r="K12">
        <v>529.94999999999993</v>
      </c>
      <c r="L12">
        <v>133</v>
      </c>
      <c r="M12">
        <v>-71</v>
      </c>
      <c r="N12">
        <v>0.93333333333333335</v>
      </c>
      <c r="O12">
        <v>4.1095890410958902E-2</v>
      </c>
      <c r="T12" s="10">
        <f t="shared" ca="1" si="1"/>
        <v>1.4459803851715723E-3</v>
      </c>
      <c r="U12" s="150">
        <f t="shared" ca="1" si="2"/>
        <v>6.6283440393842263E-3</v>
      </c>
      <c r="V12" s="10">
        <f t="shared" si="3"/>
        <v>1.6592733060173979E-2</v>
      </c>
      <c r="W12" s="150">
        <f t="shared" si="4"/>
        <v>2.3431119465803903E-2</v>
      </c>
    </row>
    <row r="13" spans="1:23">
      <c r="A13" s="1">
        <v>41838</v>
      </c>
      <c r="B13">
        <v>605.11</v>
      </c>
      <c r="C13">
        <v>4871600</v>
      </c>
      <c r="D13">
        <v>95.179999999999836</v>
      </c>
      <c r="E13">
        <v>97</v>
      </c>
      <c r="F13">
        <v>0.94764355798616673</v>
      </c>
      <c r="G13">
        <v>6.4185990044919261E-2</v>
      </c>
      <c r="H13">
        <v>1</v>
      </c>
      <c r="I13">
        <v>-1</v>
      </c>
      <c r="J13">
        <v>-24.289999999999964</v>
      </c>
      <c r="K13">
        <v>505.65999999999997</v>
      </c>
      <c r="L13">
        <v>134</v>
      </c>
      <c r="M13">
        <v>-70</v>
      </c>
      <c r="N13">
        <v>0.93939393939393945</v>
      </c>
      <c r="O13">
        <v>5.4794520547945202E-2</v>
      </c>
      <c r="T13" s="10">
        <f t="shared" ca="1" si="1"/>
        <v>1.4459803851715723E-3</v>
      </c>
      <c r="U13" s="150">
        <f t="shared" ca="1" si="2"/>
        <v>8.0743244245557993E-3</v>
      </c>
      <c r="V13" s="10">
        <f t="shared" si="3"/>
        <v>-4.1820185255328608E-2</v>
      </c>
      <c r="W13" s="150">
        <f t="shared" si="4"/>
        <v>-1.8389065789524706E-2</v>
      </c>
    </row>
    <row r="14" spans="1:23">
      <c r="A14" s="1">
        <v>41841</v>
      </c>
      <c r="B14">
        <v>598.44000000000005</v>
      </c>
      <c r="C14">
        <v>2237900</v>
      </c>
      <c r="D14">
        <v>88.509999999999877</v>
      </c>
      <c r="E14">
        <v>98</v>
      </c>
      <c r="F14">
        <v>0.95193574454069863</v>
      </c>
      <c r="G14">
        <v>8.0958056956600105E-2</v>
      </c>
      <c r="H14">
        <v>1</v>
      </c>
      <c r="I14">
        <v>-1</v>
      </c>
      <c r="J14">
        <v>6.6699999999999591</v>
      </c>
      <c r="K14">
        <v>512.32999999999993</v>
      </c>
      <c r="L14">
        <v>135</v>
      </c>
      <c r="M14">
        <v>-69</v>
      </c>
      <c r="N14">
        <v>0.94545454545454544</v>
      </c>
      <c r="O14">
        <v>6.8493150684931503E-2</v>
      </c>
      <c r="T14" s="10">
        <f t="shared" ca="1" si="1"/>
        <v>1.4459803851715723E-3</v>
      </c>
      <c r="U14" s="150">
        <f t="shared" ca="1" si="2"/>
        <v>9.5203048097273722E-3</v>
      </c>
      <c r="V14" s="10">
        <f t="shared" si="3"/>
        <v>1.1022789244930605E-2</v>
      </c>
      <c r="W14" s="150">
        <f t="shared" si="4"/>
        <v>-7.3662765445941004E-3</v>
      </c>
    </row>
    <row r="15" spans="1:23">
      <c r="A15" s="1">
        <v>41842</v>
      </c>
      <c r="B15">
        <v>603.57000000000005</v>
      </c>
      <c r="C15">
        <v>1881600</v>
      </c>
      <c r="D15">
        <v>93.639999999999873</v>
      </c>
      <c r="E15">
        <v>99</v>
      </c>
      <c r="F15">
        <v>0.95702739033525563</v>
      </c>
      <c r="G15">
        <v>8.1635708793654643E-2</v>
      </c>
      <c r="H15">
        <v>1</v>
      </c>
      <c r="I15">
        <v>-1</v>
      </c>
      <c r="J15">
        <v>-5.1299999999999955</v>
      </c>
      <c r="K15">
        <v>507.19999999999993</v>
      </c>
      <c r="L15">
        <v>136</v>
      </c>
      <c r="M15">
        <v>-68</v>
      </c>
      <c r="N15">
        <v>0.95151515151515154</v>
      </c>
      <c r="O15">
        <v>8.2191780821917804E-2</v>
      </c>
      <c r="T15" s="10">
        <f t="shared" ca="1" si="1"/>
        <v>1.4459803851715723E-3</v>
      </c>
      <c r="U15" s="150">
        <f t="shared" ca="1" si="2"/>
        <v>1.0966285194898945E-2</v>
      </c>
      <c r="V15" s="10">
        <f t="shared" si="3"/>
        <v>-8.5722879486665252E-3</v>
      </c>
      <c r="W15" s="150">
        <f t="shared" si="4"/>
        <v>-1.5938564493260626E-2</v>
      </c>
    </row>
    <row r="16" spans="1:23">
      <c r="A16" s="1">
        <v>41843</v>
      </c>
      <c r="B16">
        <v>605.19000000000005</v>
      </c>
      <c r="C16">
        <v>1106000</v>
      </c>
      <c r="D16">
        <v>95.259999999999877</v>
      </c>
      <c r="E16">
        <v>100</v>
      </c>
      <c r="F16">
        <v>0.96467826313411009</v>
      </c>
      <c r="G16">
        <v>5.7176229945442046E-2</v>
      </c>
      <c r="H16">
        <v>1</v>
      </c>
      <c r="I16">
        <v>-1</v>
      </c>
      <c r="J16">
        <v>-1.6200000000000045</v>
      </c>
      <c r="K16">
        <v>505.57999999999993</v>
      </c>
      <c r="L16">
        <v>137</v>
      </c>
      <c r="M16">
        <v>-67</v>
      </c>
      <c r="N16">
        <v>0.95757575757575752</v>
      </c>
      <c r="O16">
        <v>9.5890410958904104E-2</v>
      </c>
      <c r="T16" s="10">
        <f t="shared" ca="1" si="1"/>
        <v>1.4459803851715723E-3</v>
      </c>
      <c r="U16" s="150">
        <f t="shared" ca="1" si="2"/>
        <v>1.2412265580070518E-2</v>
      </c>
      <c r="V16" s="10">
        <f t="shared" si="3"/>
        <v>-2.6840300213728388E-3</v>
      </c>
      <c r="W16" s="150">
        <f t="shared" si="4"/>
        <v>-1.8622594514633464E-2</v>
      </c>
    </row>
    <row r="17" spans="1:23">
      <c r="A17" s="1">
        <v>41844</v>
      </c>
      <c r="B17">
        <v>603.01</v>
      </c>
      <c r="C17">
        <v>1355000</v>
      </c>
      <c r="D17">
        <v>93.079999999999814</v>
      </c>
      <c r="E17">
        <v>101</v>
      </c>
      <c r="F17">
        <v>0.97275615248512159</v>
      </c>
      <c r="G17">
        <v>2.713771195014366E-2</v>
      </c>
      <c r="H17">
        <v>2</v>
      </c>
      <c r="I17">
        <v>1</v>
      </c>
      <c r="J17">
        <v>2.1800000000000637</v>
      </c>
      <c r="K17">
        <v>507.76</v>
      </c>
      <c r="L17">
        <v>138</v>
      </c>
      <c r="M17">
        <v>-68</v>
      </c>
      <c r="N17">
        <v>0.96363636363636362</v>
      </c>
      <c r="O17">
        <v>8.2191780821917804E-2</v>
      </c>
      <c r="T17" s="10">
        <f t="shared" ca="1" si="1"/>
        <v>1.4459803851715723E-3</v>
      </c>
      <c r="U17" s="150">
        <f t="shared" ca="1" si="2"/>
        <v>1.3858245965242091E-2</v>
      </c>
      <c r="V17" s="10">
        <f t="shared" si="3"/>
        <v>3.6021745237034045E-3</v>
      </c>
      <c r="W17" s="150">
        <f t="shared" si="4"/>
        <v>-1.5020419990930059E-2</v>
      </c>
    </row>
    <row r="18" spans="1:23">
      <c r="A18" s="1">
        <v>41845</v>
      </c>
      <c r="B18">
        <v>598.08000000000004</v>
      </c>
      <c r="C18">
        <v>1360000</v>
      </c>
      <c r="D18">
        <v>98.009999999999764</v>
      </c>
      <c r="E18">
        <v>102</v>
      </c>
      <c r="F18">
        <v>0.97795790344447264</v>
      </c>
      <c r="G18">
        <v>1.8741009708594991E-2</v>
      </c>
      <c r="H18">
        <v>2</v>
      </c>
      <c r="I18">
        <v>1</v>
      </c>
      <c r="J18">
        <v>-4.92999999999995</v>
      </c>
      <c r="K18">
        <v>502.83000000000004</v>
      </c>
      <c r="L18">
        <v>139</v>
      </c>
      <c r="M18">
        <v>-69</v>
      </c>
      <c r="N18">
        <v>0.96969696969696972</v>
      </c>
      <c r="O18">
        <v>6.8493150684931503E-2</v>
      </c>
      <c r="T18" s="10">
        <f t="shared" ca="1" si="1"/>
        <v>2.0222167876217285E-3</v>
      </c>
      <c r="U18" s="150">
        <f t="shared" ca="1" si="2"/>
        <v>1.5880462752863818E-2</v>
      </c>
      <c r="V18" s="10">
        <f t="shared" si="3"/>
        <v>-8.1756521450721386E-3</v>
      </c>
      <c r="W18" s="150">
        <f t="shared" si="4"/>
        <v>-2.3196072136002197E-2</v>
      </c>
    </row>
    <row r="19" spans="1:23">
      <c r="A19" s="1">
        <v>41848</v>
      </c>
      <c r="B19">
        <v>599.02</v>
      </c>
      <c r="C19">
        <v>1358100</v>
      </c>
      <c r="D19">
        <v>97.069999999999823</v>
      </c>
      <c r="E19">
        <v>103</v>
      </c>
      <c r="F19">
        <v>0.97608611564297576</v>
      </c>
      <c r="G19">
        <v>1.5823648651134385E-2</v>
      </c>
      <c r="H19">
        <v>4</v>
      </c>
      <c r="I19">
        <v>1</v>
      </c>
      <c r="J19">
        <v>0.93999999999994088</v>
      </c>
      <c r="K19">
        <v>503.77</v>
      </c>
      <c r="L19">
        <v>138</v>
      </c>
      <c r="M19">
        <v>-70</v>
      </c>
      <c r="N19">
        <v>0.96363636363636362</v>
      </c>
      <c r="O19">
        <v>5.4794520547945202E-2</v>
      </c>
      <c r="T19" s="10">
        <f t="shared" ca="1" si="1"/>
        <v>2.0222167876217285E-3</v>
      </c>
      <c r="U19" s="150">
        <f t="shared" ca="1" si="2"/>
        <v>1.7902679540485546E-2</v>
      </c>
      <c r="V19" s="10">
        <f t="shared" si="3"/>
        <v>1.5716960941679053E-3</v>
      </c>
      <c r="W19" s="150">
        <f t="shared" si="4"/>
        <v>-2.1624376041834294E-2</v>
      </c>
    </row>
    <row r="20" spans="1:23">
      <c r="A20" s="1">
        <v>41849</v>
      </c>
      <c r="B20">
        <v>593.95000000000005</v>
      </c>
      <c r="C20">
        <v>1366600</v>
      </c>
      <c r="D20">
        <v>102.13999999999976</v>
      </c>
      <c r="E20">
        <v>104</v>
      </c>
      <c r="F20">
        <v>0.97324444495507689</v>
      </c>
      <c r="G20">
        <v>1.7752491529352037E-2</v>
      </c>
      <c r="H20">
        <v>4</v>
      </c>
      <c r="I20">
        <v>1</v>
      </c>
      <c r="J20">
        <v>-5.0699999999999363</v>
      </c>
      <c r="K20">
        <v>498.70000000000005</v>
      </c>
      <c r="L20">
        <v>137</v>
      </c>
      <c r="M20">
        <v>-71</v>
      </c>
      <c r="N20">
        <v>0.95757575757575752</v>
      </c>
      <c r="O20">
        <v>4.1095890410958902E-2</v>
      </c>
      <c r="T20" s="10">
        <f t="shared" ca="1" si="1"/>
        <v>1.1603457534134539E-3</v>
      </c>
      <c r="U20" s="150">
        <f t="shared" ca="1" si="2"/>
        <v>1.9063025293899E-2</v>
      </c>
      <c r="V20" s="10">
        <f t="shared" si="3"/>
        <v>-8.4638242462688005E-3</v>
      </c>
      <c r="W20" s="150">
        <f t="shared" si="4"/>
        <v>-3.0088200288103092E-2</v>
      </c>
    </row>
    <row r="21" spans="1:23">
      <c r="A21" s="1">
        <v>41850</v>
      </c>
      <c r="B21">
        <v>595.44000000000005</v>
      </c>
      <c r="C21">
        <v>1215100</v>
      </c>
      <c r="D21">
        <v>100.64999999999975</v>
      </c>
      <c r="E21">
        <v>105</v>
      </c>
      <c r="F21">
        <v>0.96837492436253891</v>
      </c>
      <c r="G21">
        <v>1.6747418337803188E-2</v>
      </c>
      <c r="H21">
        <v>3</v>
      </c>
      <c r="I21">
        <v>1</v>
      </c>
      <c r="J21">
        <v>1.4900000000000091</v>
      </c>
      <c r="K21">
        <v>500.19000000000005</v>
      </c>
      <c r="L21">
        <v>136</v>
      </c>
      <c r="M21">
        <v>-70</v>
      </c>
      <c r="N21">
        <v>0.95151515151515154</v>
      </c>
      <c r="O21">
        <v>5.4794520547945202E-2</v>
      </c>
      <c r="T21" s="10">
        <f t="shared" ca="1" si="1"/>
        <v>1.1603457534134539E-3</v>
      </c>
      <c r="U21" s="150">
        <f t="shared" ca="1" si="2"/>
        <v>2.0223371047312453E-2</v>
      </c>
      <c r="V21" s="10">
        <f t="shared" si="3"/>
        <v>2.508628672447191E-3</v>
      </c>
      <c r="W21" s="150">
        <f t="shared" si="4"/>
        <v>-2.7579571615655902E-2</v>
      </c>
    </row>
    <row r="22" spans="1:23">
      <c r="A22" s="1">
        <v>41851</v>
      </c>
      <c r="B22">
        <v>579.54999999999995</v>
      </c>
      <c r="C22">
        <v>2309500</v>
      </c>
      <c r="D22">
        <v>116.53999999999985</v>
      </c>
      <c r="E22">
        <v>106</v>
      </c>
      <c r="F22">
        <v>0.95916534540468923</v>
      </c>
      <c r="G22">
        <v>2.3207552028724786E-2</v>
      </c>
      <c r="H22">
        <v>4</v>
      </c>
      <c r="I22">
        <v>1</v>
      </c>
      <c r="J22">
        <v>-15.8900000000001</v>
      </c>
      <c r="K22">
        <v>484.29999999999995</v>
      </c>
      <c r="L22">
        <v>135</v>
      </c>
      <c r="M22">
        <v>-71</v>
      </c>
      <c r="N22">
        <v>0.94545454545454544</v>
      </c>
      <c r="O22">
        <v>4.1095890410958902E-2</v>
      </c>
      <c r="T22" s="10">
        <f t="shared" ca="1" si="1"/>
        <v>1.9998011131774716E-3</v>
      </c>
      <c r="U22" s="150">
        <f t="shared" ca="1" si="2"/>
        <v>2.2223172160489926E-2</v>
      </c>
      <c r="V22" s="10">
        <f t="shared" si="3"/>
        <v>-2.6686148058578697E-2</v>
      </c>
      <c r="W22" s="150">
        <f t="shared" si="4"/>
        <v>-5.4265719674234603E-2</v>
      </c>
    </row>
    <row r="23" spans="1:23">
      <c r="A23" s="1">
        <v>41852</v>
      </c>
      <c r="B23">
        <v>573.6</v>
      </c>
      <c r="C23">
        <v>2213300</v>
      </c>
      <c r="D23">
        <v>122.48999999999978</v>
      </c>
      <c r="E23">
        <v>107</v>
      </c>
      <c r="F23">
        <v>0.9468268648942606</v>
      </c>
      <c r="G23">
        <v>3.2968755173441347E-2</v>
      </c>
      <c r="H23">
        <v>3</v>
      </c>
      <c r="I23">
        <v>1</v>
      </c>
      <c r="J23">
        <v>-5.9499999999999318</v>
      </c>
      <c r="K23">
        <v>478.35</v>
      </c>
      <c r="L23">
        <v>134</v>
      </c>
      <c r="M23">
        <v>-70</v>
      </c>
      <c r="N23">
        <v>0.93939393939393945</v>
      </c>
      <c r="O23">
        <v>5.4794520547945202E-2</v>
      </c>
      <c r="T23" s="10">
        <f t="shared" ca="1" si="1"/>
        <v>1.1603457534134539E-3</v>
      </c>
      <c r="U23" s="150">
        <f t="shared" ca="1" si="2"/>
        <v>2.338351791390338E-2</v>
      </c>
      <c r="V23" s="10">
        <f t="shared" si="3"/>
        <v>-1.0266586144422279E-2</v>
      </c>
      <c r="W23" s="150">
        <f t="shared" si="4"/>
        <v>-6.4532305818656877E-2</v>
      </c>
    </row>
    <row r="24" spans="1:23">
      <c r="A24" s="1">
        <v>41855</v>
      </c>
      <c r="B24">
        <v>582.27</v>
      </c>
      <c r="C24">
        <v>1519400</v>
      </c>
      <c r="D24">
        <v>113.81999999999982</v>
      </c>
      <c r="E24">
        <v>108</v>
      </c>
      <c r="F24">
        <v>0.93603943105310305</v>
      </c>
      <c r="G24">
        <v>3.776529407220193E-2</v>
      </c>
      <c r="H24">
        <v>3</v>
      </c>
      <c r="I24">
        <v>1</v>
      </c>
      <c r="J24">
        <v>8.6699999999999591</v>
      </c>
      <c r="K24">
        <v>487.02</v>
      </c>
      <c r="L24">
        <v>133</v>
      </c>
      <c r="M24">
        <v>-69</v>
      </c>
      <c r="N24">
        <v>0.93333333333333335</v>
      </c>
      <c r="O24">
        <v>6.8493150684931503E-2</v>
      </c>
      <c r="T24" s="10">
        <f t="shared" ca="1" si="1"/>
        <v>1.9998011131774716E-3</v>
      </c>
      <c r="U24" s="150">
        <f t="shared" ca="1" si="2"/>
        <v>2.5383319027080853E-2</v>
      </c>
      <c r="V24" s="10">
        <f t="shared" si="3"/>
        <v>1.5115062761506204E-2</v>
      </c>
      <c r="W24" s="150">
        <f t="shared" si="4"/>
        <v>-4.9417243057150673E-2</v>
      </c>
    </row>
    <row r="25" spans="1:23">
      <c r="A25" s="1">
        <v>41856</v>
      </c>
      <c r="B25">
        <v>573.14</v>
      </c>
      <c r="C25">
        <v>1643800</v>
      </c>
      <c r="D25">
        <v>122.94999999999982</v>
      </c>
      <c r="E25">
        <v>109</v>
      </c>
      <c r="F25">
        <v>0.92427828458068095</v>
      </c>
      <c r="G25">
        <v>3.8012883478465612E-2</v>
      </c>
      <c r="H25">
        <v>3</v>
      </c>
      <c r="I25">
        <v>1</v>
      </c>
      <c r="J25">
        <v>-9.1299999999999955</v>
      </c>
      <c r="K25">
        <v>477.89</v>
      </c>
      <c r="L25">
        <v>132</v>
      </c>
      <c r="M25">
        <v>-68</v>
      </c>
      <c r="N25">
        <v>0.92727272727272725</v>
      </c>
      <c r="O25">
        <v>8.2191780821917804E-2</v>
      </c>
      <c r="T25" s="10">
        <f t="shared" ca="1" si="1"/>
        <v>1.9998011131774716E-3</v>
      </c>
      <c r="U25" s="150">
        <f t="shared" ca="1" si="2"/>
        <v>2.7383120140258323E-2</v>
      </c>
      <c r="V25" s="10">
        <f t="shared" si="3"/>
        <v>-1.5680010991464433E-2</v>
      </c>
      <c r="W25" s="150">
        <f t="shared" si="4"/>
        <v>-6.5097254048615105E-2</v>
      </c>
    </row>
    <row r="26" spans="1:23">
      <c r="A26" s="1">
        <v>41857</v>
      </c>
      <c r="B26">
        <v>574.49</v>
      </c>
      <c r="C26">
        <v>1322800</v>
      </c>
      <c r="D26">
        <v>121.5999999999998</v>
      </c>
      <c r="E26">
        <v>110</v>
      </c>
      <c r="F26">
        <v>0.9146790290830823</v>
      </c>
      <c r="G26">
        <v>2.8657829968986935E-2</v>
      </c>
      <c r="H26">
        <v>3</v>
      </c>
      <c r="I26">
        <v>1</v>
      </c>
      <c r="J26">
        <v>1.3500000000000227</v>
      </c>
      <c r="K26">
        <v>479.24</v>
      </c>
      <c r="L26">
        <v>131</v>
      </c>
      <c r="M26">
        <v>-67</v>
      </c>
      <c r="N26">
        <v>0.92121212121212126</v>
      </c>
      <c r="O26">
        <v>9.5890410958904104E-2</v>
      </c>
      <c r="T26" s="10">
        <f t="shared" ca="1" si="1"/>
        <v>1.9998011131774716E-3</v>
      </c>
      <c r="U26" s="150">
        <f t="shared" ca="1" si="2"/>
        <v>2.9382921253435793E-2</v>
      </c>
      <c r="V26" s="10">
        <f t="shared" si="3"/>
        <v>2.3554454409045306E-3</v>
      </c>
      <c r="W26" s="150">
        <f t="shared" si="4"/>
        <v>-6.2741808607710572E-2</v>
      </c>
    </row>
    <row r="27" spans="1:23">
      <c r="A27" s="1">
        <v>41858</v>
      </c>
      <c r="B27">
        <v>571.80999999999995</v>
      </c>
      <c r="C27">
        <v>1163000</v>
      </c>
      <c r="D27">
        <v>124.27999999999986</v>
      </c>
      <c r="E27">
        <v>111</v>
      </c>
      <c r="F27">
        <v>0.90687879623459466</v>
      </c>
      <c r="G27">
        <v>2.0206680131410006E-2</v>
      </c>
      <c r="H27">
        <v>4</v>
      </c>
      <c r="I27">
        <v>1</v>
      </c>
      <c r="J27">
        <v>-2.6800000000000637</v>
      </c>
      <c r="K27">
        <v>476.55999999999995</v>
      </c>
      <c r="L27">
        <v>130</v>
      </c>
      <c r="M27">
        <v>-68</v>
      </c>
      <c r="N27">
        <v>0.91515151515151516</v>
      </c>
      <c r="O27">
        <v>8.2191780821917804E-2</v>
      </c>
      <c r="T27" s="10">
        <f t="shared" ca="1" si="1"/>
        <v>1.9998011131774716E-3</v>
      </c>
      <c r="U27" s="150">
        <f t="shared" ca="1" si="2"/>
        <v>3.1382722366613262E-2</v>
      </c>
      <c r="V27" s="10">
        <f t="shared" si="3"/>
        <v>-4.6650072237986104E-3</v>
      </c>
      <c r="W27" s="150">
        <f t="shared" si="4"/>
        <v>-6.7406815831509176E-2</v>
      </c>
    </row>
    <row r="28" spans="1:23">
      <c r="A28" s="1">
        <v>41859</v>
      </c>
      <c r="B28">
        <v>577.94000000000005</v>
      </c>
      <c r="C28">
        <v>1493300</v>
      </c>
      <c r="D28">
        <v>118.14999999999975</v>
      </c>
      <c r="E28">
        <v>112</v>
      </c>
      <c r="F28">
        <v>0.90532870700153933</v>
      </c>
      <c r="G28">
        <v>1.8245830896067634E-2</v>
      </c>
      <c r="H28">
        <v>4</v>
      </c>
      <c r="I28">
        <v>1</v>
      </c>
      <c r="J28">
        <v>6.1300000000001091</v>
      </c>
      <c r="K28">
        <v>482.69000000000005</v>
      </c>
      <c r="L28">
        <v>129</v>
      </c>
      <c r="M28">
        <v>-69</v>
      </c>
      <c r="N28">
        <v>0.90909090909090906</v>
      </c>
      <c r="O28">
        <v>6.8493150684931503E-2</v>
      </c>
      <c r="T28" s="10">
        <f t="shared" ca="1" si="1"/>
        <v>1.1603457534134539E-3</v>
      </c>
      <c r="U28" s="150">
        <f t="shared" ca="1" si="2"/>
        <v>3.2543068120026719E-2</v>
      </c>
      <c r="V28" s="10">
        <f t="shared" si="3"/>
        <v>1.0720344170266538E-2</v>
      </c>
      <c r="W28" s="150">
        <f t="shared" si="4"/>
        <v>-5.6686471661242639E-2</v>
      </c>
    </row>
    <row r="29" spans="1:23">
      <c r="A29" s="1">
        <v>41862</v>
      </c>
      <c r="B29">
        <v>577.25</v>
      </c>
      <c r="C29">
        <v>1203400</v>
      </c>
      <c r="D29">
        <v>118.8399999999998</v>
      </c>
      <c r="E29">
        <v>113</v>
      </c>
      <c r="F29">
        <v>0.90542062087823694</v>
      </c>
      <c r="G29">
        <v>1.5632714175873093E-2</v>
      </c>
      <c r="H29">
        <v>2</v>
      </c>
      <c r="I29">
        <v>1</v>
      </c>
      <c r="J29">
        <v>-0.69000000000005457</v>
      </c>
      <c r="K29">
        <v>482</v>
      </c>
      <c r="L29">
        <v>130</v>
      </c>
      <c r="M29">
        <v>-70</v>
      </c>
      <c r="N29">
        <v>0.91515151515151516</v>
      </c>
      <c r="O29">
        <v>5.4794520547945202E-2</v>
      </c>
      <c r="T29" s="10">
        <f t="shared" ca="1" si="1"/>
        <v>1.1603457534134539E-3</v>
      </c>
      <c r="U29" s="150">
        <f t="shared" ca="1" si="2"/>
        <v>3.3703413873440176E-2</v>
      </c>
      <c r="V29" s="10">
        <f t="shared" si="3"/>
        <v>-1.1938955600928375E-3</v>
      </c>
      <c r="W29" s="150">
        <f t="shared" si="4"/>
        <v>-5.788036722133548E-2</v>
      </c>
    </row>
    <row r="30" spans="1:23">
      <c r="A30" s="1">
        <v>41863</v>
      </c>
      <c r="B30">
        <v>572.12</v>
      </c>
      <c r="C30">
        <v>1394500</v>
      </c>
      <c r="D30">
        <v>123.9699999999998</v>
      </c>
      <c r="E30">
        <v>114</v>
      </c>
      <c r="F30">
        <v>0.90362255566534155</v>
      </c>
      <c r="G30">
        <v>1.6308894456278211E-2</v>
      </c>
      <c r="H30">
        <v>4</v>
      </c>
      <c r="I30">
        <v>1</v>
      </c>
      <c r="J30">
        <v>-5.1299999999999955</v>
      </c>
      <c r="K30">
        <v>476.87</v>
      </c>
      <c r="L30">
        <v>129</v>
      </c>
      <c r="M30">
        <v>-71</v>
      </c>
      <c r="N30">
        <v>0.90909090909090906</v>
      </c>
      <c r="O30">
        <v>4.1095890410958902E-2</v>
      </c>
      <c r="T30" s="10">
        <f t="shared" ca="1" si="1"/>
        <v>2.0222167876217285E-3</v>
      </c>
      <c r="U30" s="150">
        <f t="shared" ca="1" si="2"/>
        <v>3.5725630661061908E-2</v>
      </c>
      <c r="V30" s="10">
        <f t="shared" si="3"/>
        <v>-8.8869640537028935E-3</v>
      </c>
      <c r="W30" s="150">
        <f t="shared" si="4"/>
        <v>-6.6767331275038366E-2</v>
      </c>
    </row>
    <row r="31" spans="1:23">
      <c r="A31" s="1">
        <v>41864</v>
      </c>
      <c r="B31">
        <v>584.55999999999995</v>
      </c>
      <c r="C31">
        <v>1899400</v>
      </c>
      <c r="D31">
        <v>111.52999999999986</v>
      </c>
      <c r="E31">
        <v>115</v>
      </c>
      <c r="F31">
        <v>0.90696975267507651</v>
      </c>
      <c r="G31">
        <v>2.1363691547010722E-2</v>
      </c>
      <c r="H31">
        <v>1</v>
      </c>
      <c r="I31">
        <v>-1</v>
      </c>
      <c r="J31">
        <v>12.439999999999941</v>
      </c>
      <c r="K31">
        <v>489.30999999999995</v>
      </c>
      <c r="L31">
        <v>130</v>
      </c>
      <c r="M31">
        <v>-70</v>
      </c>
      <c r="N31">
        <v>0.91515151515151516</v>
      </c>
      <c r="O31">
        <v>5.4794520547945202E-2</v>
      </c>
      <c r="T31" s="10">
        <f t="shared" ca="1" si="1"/>
        <v>1.1603457534134539E-3</v>
      </c>
      <c r="U31" s="150">
        <f t="shared" ca="1" si="2"/>
        <v>3.6885976414475365E-2</v>
      </c>
      <c r="V31" s="10">
        <f t="shared" si="3"/>
        <v>2.1743690134936624E-2</v>
      </c>
      <c r="W31" s="150">
        <f t="shared" si="4"/>
        <v>-4.5023641140101739E-2</v>
      </c>
    </row>
    <row r="32" spans="1:23">
      <c r="A32" s="1">
        <v>41865</v>
      </c>
      <c r="B32">
        <v>584.65</v>
      </c>
      <c r="C32">
        <v>1272900</v>
      </c>
      <c r="D32">
        <v>111.61999999999989</v>
      </c>
      <c r="E32">
        <v>116</v>
      </c>
      <c r="F32">
        <v>0.91177225273252283</v>
      </c>
      <c r="G32">
        <v>2.2302544689336002E-2</v>
      </c>
      <c r="H32">
        <v>1</v>
      </c>
      <c r="I32">
        <v>-1</v>
      </c>
      <c r="J32">
        <v>-9.0000000000031832E-2</v>
      </c>
      <c r="K32">
        <v>489.21999999999991</v>
      </c>
      <c r="L32">
        <v>131</v>
      </c>
      <c r="M32">
        <v>-69</v>
      </c>
      <c r="N32">
        <v>0.92121212121212126</v>
      </c>
      <c r="O32">
        <v>6.8493150684931503E-2</v>
      </c>
      <c r="T32" s="10">
        <f t="shared" ca="1" si="1"/>
        <v>1.4459803851715723E-3</v>
      </c>
      <c r="U32" s="150">
        <f t="shared" ca="1" si="2"/>
        <v>3.8331956799646939E-2</v>
      </c>
      <c r="V32" s="10">
        <f t="shared" si="3"/>
        <v>-1.5396195429046093E-4</v>
      </c>
      <c r="W32" s="150">
        <f t="shared" si="4"/>
        <v>-4.5177603094392199E-2</v>
      </c>
    </row>
    <row r="33" spans="1:23">
      <c r="A33" s="1">
        <v>41866</v>
      </c>
      <c r="B33">
        <v>583.71</v>
      </c>
      <c r="C33">
        <v>1723400</v>
      </c>
      <c r="D33">
        <v>110.67999999999995</v>
      </c>
      <c r="E33">
        <v>117</v>
      </c>
      <c r="F33">
        <v>0.91717506529714965</v>
      </c>
      <c r="G33">
        <v>2.5681238756387476E-2</v>
      </c>
      <c r="H33">
        <v>1</v>
      </c>
      <c r="I33">
        <v>-1</v>
      </c>
      <c r="J33">
        <v>0.93999999999994088</v>
      </c>
      <c r="K33">
        <v>490.15999999999985</v>
      </c>
      <c r="L33">
        <v>132</v>
      </c>
      <c r="M33">
        <v>-68</v>
      </c>
      <c r="N33">
        <v>0.92727272727272725</v>
      </c>
      <c r="O33">
        <v>8.2191780821917804E-2</v>
      </c>
      <c r="T33" s="10">
        <f t="shared" ca="1" si="1"/>
        <v>1.4459803851715723E-3</v>
      </c>
      <c r="U33" s="150">
        <f t="shared" ca="1" si="2"/>
        <v>3.9777937184818514E-2</v>
      </c>
      <c r="V33" s="10">
        <f t="shared" si="3"/>
        <v>1.607799538185138E-3</v>
      </c>
      <c r="W33" s="150">
        <f t="shared" si="4"/>
        <v>-4.3569803556207064E-2</v>
      </c>
    </row>
    <row r="34" spans="1:23">
      <c r="A34" s="1">
        <v>41869</v>
      </c>
      <c r="B34">
        <v>592.70000000000005</v>
      </c>
      <c r="C34">
        <v>1466000</v>
      </c>
      <c r="D34">
        <v>119.66999999999996</v>
      </c>
      <c r="E34">
        <v>118</v>
      </c>
      <c r="F34">
        <v>0.92385126802852369</v>
      </c>
      <c r="G34">
        <v>2.5559835332810931E-2</v>
      </c>
      <c r="H34">
        <v>1</v>
      </c>
      <c r="I34">
        <v>-1</v>
      </c>
      <c r="J34">
        <v>-8.9900000000000091</v>
      </c>
      <c r="K34">
        <v>481.16999999999985</v>
      </c>
      <c r="L34">
        <v>133</v>
      </c>
      <c r="M34">
        <v>-67</v>
      </c>
      <c r="N34">
        <v>0.93333333333333335</v>
      </c>
      <c r="O34">
        <v>9.5890410958904104E-2</v>
      </c>
      <c r="T34" s="10">
        <f t="shared" ca="1" si="1"/>
        <v>1.4459803851715723E-3</v>
      </c>
      <c r="U34" s="150">
        <f t="shared" ca="1" si="2"/>
        <v>4.1223917569990089E-2</v>
      </c>
      <c r="V34" s="10">
        <f t="shared" si="3"/>
        <v>-1.5401483613438195E-2</v>
      </c>
      <c r="W34" s="150">
        <f t="shared" si="4"/>
        <v>-5.897128716964526E-2</v>
      </c>
    </row>
    <row r="35" spans="1:23">
      <c r="A35" s="1">
        <v>41870</v>
      </c>
      <c r="B35">
        <v>597.11</v>
      </c>
      <c r="C35">
        <v>1043200</v>
      </c>
      <c r="D35">
        <v>124.07999999999993</v>
      </c>
      <c r="E35">
        <v>119</v>
      </c>
      <c r="F35">
        <v>0.93341509838614545</v>
      </c>
      <c r="G35">
        <v>1.9970495289179276E-2</v>
      </c>
      <c r="H35">
        <v>2</v>
      </c>
      <c r="I35">
        <v>1</v>
      </c>
      <c r="J35">
        <v>-4.4099999999999682</v>
      </c>
      <c r="K35">
        <v>476.75999999999988</v>
      </c>
      <c r="L35">
        <v>134</v>
      </c>
      <c r="M35">
        <v>-68</v>
      </c>
      <c r="N35">
        <v>0.93939393939393945</v>
      </c>
      <c r="O35">
        <v>8.2191780821917804E-2</v>
      </c>
      <c r="T35" s="10">
        <f t="shared" ca="1" si="1"/>
        <v>1.4459803851715723E-3</v>
      </c>
      <c r="U35" s="150">
        <f t="shared" ca="1" si="2"/>
        <v>4.2669897955161663E-2</v>
      </c>
      <c r="V35" s="10">
        <f t="shared" si="3"/>
        <v>-7.4405264045891142E-3</v>
      </c>
      <c r="W35" s="150">
        <f t="shared" si="4"/>
        <v>-6.6411813574234368E-2</v>
      </c>
    </row>
    <row r="36" spans="1:23">
      <c r="A36" s="1">
        <v>41871</v>
      </c>
      <c r="B36">
        <v>595.41</v>
      </c>
      <c r="C36">
        <v>967300</v>
      </c>
      <c r="D36">
        <v>125.77999999999997</v>
      </c>
      <c r="E36">
        <v>120</v>
      </c>
      <c r="F36">
        <v>0.94327860627924953</v>
      </c>
      <c r="G36">
        <v>1.5219574646550488E-2</v>
      </c>
      <c r="H36">
        <v>2</v>
      </c>
      <c r="I36">
        <v>1</v>
      </c>
      <c r="J36">
        <v>-1.7000000000000455</v>
      </c>
      <c r="K36">
        <v>475.05999999999983</v>
      </c>
      <c r="L36">
        <v>135</v>
      </c>
      <c r="M36">
        <v>-69</v>
      </c>
      <c r="N36">
        <v>0.94545454545454544</v>
      </c>
      <c r="O36">
        <v>6.8493150684931503E-2</v>
      </c>
      <c r="T36" s="10">
        <f t="shared" ca="1" si="1"/>
        <v>2.0222167876217285E-3</v>
      </c>
      <c r="U36" s="150">
        <f t="shared" ca="1" si="2"/>
        <v>4.4692114742783395E-2</v>
      </c>
      <c r="V36" s="10">
        <f t="shared" si="3"/>
        <v>-2.8470466078277796E-3</v>
      </c>
      <c r="W36" s="150">
        <f t="shared" si="4"/>
        <v>-6.9258860182062149E-2</v>
      </c>
    </row>
    <row r="37" spans="1:23">
      <c r="A37" s="1">
        <v>41872</v>
      </c>
      <c r="B37">
        <v>592.41999999999996</v>
      </c>
      <c r="C37">
        <v>1132000</v>
      </c>
      <c r="D37">
        <v>128.76999999999998</v>
      </c>
      <c r="E37">
        <v>121</v>
      </c>
      <c r="F37">
        <v>0.94887960814050554</v>
      </c>
      <c r="G37">
        <v>9.033518381581996E-3</v>
      </c>
      <c r="H37">
        <v>2</v>
      </c>
      <c r="I37">
        <v>1</v>
      </c>
      <c r="J37">
        <v>-2.9900000000000091</v>
      </c>
      <c r="K37">
        <v>472.06999999999982</v>
      </c>
      <c r="L37">
        <v>136</v>
      </c>
      <c r="M37">
        <v>-70</v>
      </c>
      <c r="N37">
        <v>0.95151515151515154</v>
      </c>
      <c r="O37">
        <v>5.4794520547945202E-2</v>
      </c>
      <c r="T37" s="10">
        <f t="shared" ca="1" si="1"/>
        <v>2.0222167876217285E-3</v>
      </c>
      <c r="U37" s="150">
        <f t="shared" ca="1" si="2"/>
        <v>4.671433153040512E-2</v>
      </c>
      <c r="V37" s="10">
        <f t="shared" si="3"/>
        <v>-5.0217497186812602E-3</v>
      </c>
      <c r="W37" s="150">
        <f t="shared" si="4"/>
        <v>-7.4280609900743408E-2</v>
      </c>
    </row>
    <row r="38" spans="1:23">
      <c r="A38" s="1">
        <v>41873</v>
      </c>
      <c r="B38">
        <v>592.54</v>
      </c>
      <c r="C38">
        <v>877200</v>
      </c>
      <c r="D38">
        <v>128.64999999999998</v>
      </c>
      <c r="E38">
        <v>122</v>
      </c>
      <c r="F38">
        <v>0.95307317876483055</v>
      </c>
      <c r="G38">
        <v>5.0279411818807225E-3</v>
      </c>
      <c r="H38">
        <v>2</v>
      </c>
      <c r="I38">
        <v>1</v>
      </c>
      <c r="J38">
        <v>0.12000000000000455</v>
      </c>
      <c r="K38">
        <v>472.18999999999983</v>
      </c>
      <c r="L38">
        <v>137</v>
      </c>
      <c r="M38">
        <v>-71</v>
      </c>
      <c r="N38">
        <v>0.95757575757575752</v>
      </c>
      <c r="O38">
        <v>4.1095890410958902E-2</v>
      </c>
      <c r="T38" s="10">
        <f t="shared" ca="1" si="1"/>
        <v>2.0222167876217285E-3</v>
      </c>
      <c r="U38" s="150">
        <f t="shared" ca="1" si="2"/>
        <v>4.8736548318026846E-2</v>
      </c>
      <c r="V38" s="10">
        <f t="shared" si="3"/>
        <v>2.0255899530739096E-4</v>
      </c>
      <c r="W38" s="150">
        <f t="shared" si="4"/>
        <v>-7.407805090543601E-2</v>
      </c>
    </row>
    <row r="39" spans="1:23">
      <c r="A39" s="1">
        <v>41876</v>
      </c>
      <c r="B39">
        <v>590.57000000000005</v>
      </c>
      <c r="C39">
        <v>1295600</v>
      </c>
      <c r="D39">
        <v>130.61999999999989</v>
      </c>
      <c r="E39">
        <v>123</v>
      </c>
      <c r="F39">
        <v>0.95456390695251858</v>
      </c>
      <c r="G39">
        <v>6.5535775381593041E-3</v>
      </c>
      <c r="H39">
        <v>2</v>
      </c>
      <c r="I39">
        <v>1</v>
      </c>
      <c r="J39">
        <v>-1.9699999999999136</v>
      </c>
      <c r="K39">
        <v>470.21999999999991</v>
      </c>
      <c r="L39">
        <v>138</v>
      </c>
      <c r="M39">
        <v>-72</v>
      </c>
      <c r="N39">
        <v>0.96363636363636362</v>
      </c>
      <c r="O39">
        <v>2.7397260273972601E-2</v>
      </c>
      <c r="T39" s="10">
        <f t="shared" ca="1" si="1"/>
        <v>2.0222167876217285E-3</v>
      </c>
      <c r="U39" s="150">
        <f t="shared" ca="1" si="2"/>
        <v>5.0758765105648571E-2</v>
      </c>
      <c r="V39" s="10">
        <f t="shared" si="3"/>
        <v>-3.3246700644680759E-3</v>
      </c>
      <c r="W39" s="150">
        <f t="shared" si="4"/>
        <v>-7.7402720969904082E-2</v>
      </c>
    </row>
    <row r="40" spans="1:23">
      <c r="A40" s="1">
        <v>41877</v>
      </c>
      <c r="B40">
        <v>588.12</v>
      </c>
      <c r="C40">
        <v>1471700</v>
      </c>
      <c r="D40">
        <v>133.06999999999994</v>
      </c>
      <c r="E40">
        <v>124</v>
      </c>
      <c r="F40">
        <v>0.95172127882840418</v>
      </c>
      <c r="G40">
        <v>1.0866710077587823E-2</v>
      </c>
      <c r="H40">
        <v>3</v>
      </c>
      <c r="I40">
        <v>1</v>
      </c>
      <c r="J40">
        <v>-2.4500000000000455</v>
      </c>
      <c r="K40">
        <v>467.76999999999987</v>
      </c>
      <c r="L40">
        <v>137</v>
      </c>
      <c r="M40">
        <v>-71</v>
      </c>
      <c r="N40">
        <v>0.95757575757575752</v>
      </c>
      <c r="O40">
        <v>4.1095890410958902E-2</v>
      </c>
      <c r="T40" s="10">
        <f t="shared" ca="1" si="1"/>
        <v>2.0222167876217285E-3</v>
      </c>
      <c r="U40" s="150">
        <f t="shared" ca="1" si="2"/>
        <v>5.2780981893270296E-2</v>
      </c>
      <c r="V40" s="10">
        <f t="shared" si="3"/>
        <v>-4.1485344667017377E-3</v>
      </c>
      <c r="W40" s="150">
        <f t="shared" si="4"/>
        <v>-8.1551255436605824E-2</v>
      </c>
    </row>
    <row r="41" spans="1:23">
      <c r="A41" s="1">
        <v>41878</v>
      </c>
      <c r="B41">
        <v>583</v>
      </c>
      <c r="C41">
        <v>1364600</v>
      </c>
      <c r="D41">
        <v>138.18999999999994</v>
      </c>
      <c r="E41">
        <v>125</v>
      </c>
      <c r="F41">
        <v>0.94609538362554257</v>
      </c>
      <c r="G41">
        <v>1.4765231531044327E-2</v>
      </c>
      <c r="H41">
        <v>3</v>
      </c>
      <c r="I41">
        <v>1</v>
      </c>
      <c r="J41">
        <v>-5.1200000000000045</v>
      </c>
      <c r="K41">
        <v>462.64999999999986</v>
      </c>
      <c r="L41">
        <v>136</v>
      </c>
      <c r="M41">
        <v>-70</v>
      </c>
      <c r="N41">
        <v>0.95151515151515154</v>
      </c>
      <c r="O41">
        <v>5.4794520547945202E-2</v>
      </c>
      <c r="T41" s="10">
        <f t="shared" ca="1" si="1"/>
        <v>1.9998011131774716E-3</v>
      </c>
      <c r="U41" s="150">
        <f t="shared" ca="1" si="2"/>
        <v>5.4780783006447765E-2</v>
      </c>
      <c r="V41" s="10">
        <f t="shared" si="3"/>
        <v>-8.705706318438422E-3</v>
      </c>
      <c r="W41" s="150">
        <f t="shared" si="4"/>
        <v>-9.0256961755044246E-2</v>
      </c>
    </row>
    <row r="42" spans="1:23">
      <c r="A42" s="1">
        <v>41879</v>
      </c>
      <c r="B42">
        <v>580.32000000000005</v>
      </c>
      <c r="C42">
        <v>1405800</v>
      </c>
      <c r="D42">
        <v>140.86999999999989</v>
      </c>
      <c r="E42">
        <v>126</v>
      </c>
      <c r="F42">
        <v>0.93953407324004057</v>
      </c>
      <c r="G42">
        <v>1.8908399277465682E-2</v>
      </c>
      <c r="H42">
        <v>3</v>
      </c>
      <c r="I42">
        <v>1</v>
      </c>
      <c r="J42">
        <v>-2.67999999999995</v>
      </c>
      <c r="K42">
        <v>459.96999999999991</v>
      </c>
      <c r="L42">
        <v>135</v>
      </c>
      <c r="M42">
        <v>-69</v>
      </c>
      <c r="N42">
        <v>0.94545454545454544</v>
      </c>
      <c r="O42">
        <v>6.8493150684931503E-2</v>
      </c>
      <c r="T42" s="10">
        <f t="shared" ca="1" si="1"/>
        <v>1.9998011131774716E-3</v>
      </c>
      <c r="U42" s="150">
        <f t="shared" ca="1" si="2"/>
        <v>5.6780584119625235E-2</v>
      </c>
      <c r="V42" s="10">
        <f t="shared" si="3"/>
        <v>-4.5969125214407377E-3</v>
      </c>
      <c r="W42" s="150">
        <f t="shared" si="4"/>
        <v>-9.4853874276484978E-2</v>
      </c>
    </row>
    <row r="43" spans="1:23">
      <c r="A43" s="1">
        <v>41880</v>
      </c>
      <c r="B43">
        <v>582.36</v>
      </c>
      <c r="C43">
        <v>1206100</v>
      </c>
      <c r="D43">
        <v>138.82999999999993</v>
      </c>
      <c r="E43">
        <v>127</v>
      </c>
      <c r="F43">
        <v>0.93357977741522835</v>
      </c>
      <c r="G43">
        <v>1.8007438718862779E-2</v>
      </c>
      <c r="H43">
        <v>3</v>
      </c>
      <c r="I43">
        <v>1</v>
      </c>
      <c r="J43">
        <v>2.0399999999999636</v>
      </c>
      <c r="K43">
        <v>462.00999999999988</v>
      </c>
      <c r="L43">
        <v>134</v>
      </c>
      <c r="M43">
        <v>-68</v>
      </c>
      <c r="N43">
        <v>0.93939393939393945</v>
      </c>
      <c r="O43">
        <v>8.2191780821917804E-2</v>
      </c>
      <c r="T43" s="10">
        <f t="shared" ca="1" si="1"/>
        <v>1.9998011131774716E-3</v>
      </c>
      <c r="U43" s="150">
        <f t="shared" ca="1" si="2"/>
        <v>5.8780385232802705E-2</v>
      </c>
      <c r="V43" s="10">
        <f t="shared" si="3"/>
        <v>3.5153019023986135E-3</v>
      </c>
      <c r="W43" s="150">
        <f t="shared" si="4"/>
        <v>-9.1338572374086366E-2</v>
      </c>
    </row>
    <row r="44" spans="1:23">
      <c r="A44" s="1">
        <v>41884</v>
      </c>
      <c r="B44">
        <v>588.63</v>
      </c>
      <c r="C44">
        <v>1583000</v>
      </c>
      <c r="D44">
        <v>132.55999999999995</v>
      </c>
      <c r="E44">
        <v>128</v>
      </c>
      <c r="F44">
        <v>0.93013779422014886</v>
      </c>
      <c r="G44">
        <v>1.8243255671931163E-2</v>
      </c>
      <c r="H44">
        <v>4</v>
      </c>
      <c r="I44">
        <v>1</v>
      </c>
      <c r="J44">
        <v>6.2699999999999818</v>
      </c>
      <c r="K44">
        <v>468.27999999999986</v>
      </c>
      <c r="L44">
        <v>133</v>
      </c>
      <c r="M44">
        <v>-69</v>
      </c>
      <c r="N44">
        <v>0.93333333333333335</v>
      </c>
      <c r="O44">
        <v>6.8493150684931503E-2</v>
      </c>
      <c r="T44" s="10">
        <f t="shared" ca="1" si="1"/>
        <v>1.9998011131774716E-3</v>
      </c>
      <c r="U44" s="150">
        <f t="shared" ca="1" si="2"/>
        <v>6.0780186345980175E-2</v>
      </c>
      <c r="V44" s="10">
        <f t="shared" si="3"/>
        <v>1.076653616319799E-2</v>
      </c>
      <c r="W44" s="150">
        <f t="shared" si="4"/>
        <v>-8.0572036210888376E-2</v>
      </c>
    </row>
    <row r="45" spans="1:23">
      <c r="A45" s="1">
        <v>41885</v>
      </c>
      <c r="B45">
        <v>589.52</v>
      </c>
      <c r="C45">
        <v>1579000</v>
      </c>
      <c r="D45">
        <v>131.66999999999996</v>
      </c>
      <c r="E45">
        <v>129</v>
      </c>
      <c r="F45">
        <v>0.92987258438842768</v>
      </c>
      <c r="G45">
        <v>2.0472663995791347E-2</v>
      </c>
      <c r="H45">
        <v>3</v>
      </c>
      <c r="I45">
        <v>1</v>
      </c>
      <c r="J45">
        <v>0.88999999999998636</v>
      </c>
      <c r="K45">
        <v>469.16999999999985</v>
      </c>
      <c r="L45">
        <v>132</v>
      </c>
      <c r="M45">
        <v>-68</v>
      </c>
      <c r="N45">
        <v>0.92727272727272725</v>
      </c>
      <c r="O45">
        <v>8.2191780821917804E-2</v>
      </c>
      <c r="T45" s="10">
        <f t="shared" ca="1" si="1"/>
        <v>1.1603457534134539E-3</v>
      </c>
      <c r="U45" s="150">
        <f t="shared" ca="1" si="2"/>
        <v>6.1940532099393632E-2</v>
      </c>
      <c r="V45" s="10">
        <f t="shared" si="3"/>
        <v>1.5119854577578214E-3</v>
      </c>
      <c r="W45" s="150">
        <f t="shared" si="4"/>
        <v>-7.9060050753130551E-2</v>
      </c>
    </row>
    <row r="46" spans="1:23">
      <c r="A46" s="1">
        <v>41886</v>
      </c>
      <c r="B46">
        <v>593.14</v>
      </c>
      <c r="C46">
        <v>1630800</v>
      </c>
      <c r="D46">
        <v>128.04999999999995</v>
      </c>
      <c r="E46">
        <v>130</v>
      </c>
      <c r="F46">
        <v>0.93335860964942474</v>
      </c>
      <c r="G46">
        <v>2.3500023912795549E-2</v>
      </c>
      <c r="H46">
        <v>1</v>
      </c>
      <c r="I46">
        <v>-1</v>
      </c>
      <c r="J46">
        <v>3.6200000000000045</v>
      </c>
      <c r="K46">
        <v>472.78999999999985</v>
      </c>
      <c r="L46">
        <v>133</v>
      </c>
      <c r="M46">
        <v>-67</v>
      </c>
      <c r="N46">
        <v>0.93333333333333335</v>
      </c>
      <c r="O46">
        <v>9.5890410958904104E-2</v>
      </c>
      <c r="T46" s="10">
        <f t="shared" ca="1" si="1"/>
        <v>1.9998011131774716E-3</v>
      </c>
      <c r="U46" s="150">
        <f t="shared" ca="1" si="2"/>
        <v>6.3940333212571102E-2</v>
      </c>
      <c r="V46" s="10">
        <f t="shared" si="3"/>
        <v>6.1405889537250727E-3</v>
      </c>
      <c r="W46" s="150">
        <f t="shared" si="4"/>
        <v>-7.2919461799405477E-2</v>
      </c>
    </row>
    <row r="47" spans="1:23">
      <c r="A47" s="1">
        <v>41887</v>
      </c>
      <c r="B47">
        <v>597.78</v>
      </c>
      <c r="C47">
        <v>1799100</v>
      </c>
      <c r="D47">
        <v>132.68999999999994</v>
      </c>
      <c r="E47">
        <v>131</v>
      </c>
      <c r="F47">
        <v>0.94074427261655813</v>
      </c>
      <c r="G47">
        <v>2.8039040397908922E-2</v>
      </c>
      <c r="H47">
        <v>1</v>
      </c>
      <c r="I47">
        <v>-1</v>
      </c>
      <c r="J47">
        <v>-4.6399999999999864</v>
      </c>
      <c r="K47">
        <v>468.14999999999986</v>
      </c>
      <c r="L47">
        <v>134</v>
      </c>
      <c r="M47">
        <v>-66</v>
      </c>
      <c r="N47">
        <v>0.93939393939393945</v>
      </c>
      <c r="O47">
        <v>0.1095890410958904</v>
      </c>
      <c r="T47" s="10">
        <f t="shared" ca="1" si="1"/>
        <v>1.4459803851715723E-3</v>
      </c>
      <c r="U47" s="150">
        <f t="shared" ca="1" si="2"/>
        <v>6.5386313597742676E-2</v>
      </c>
      <c r="V47" s="10">
        <f t="shared" si="3"/>
        <v>-7.8227737127827945E-3</v>
      </c>
      <c r="W47" s="150">
        <f t="shared" si="4"/>
        <v>-8.0742235512188273E-2</v>
      </c>
    </row>
    <row r="48" spans="1:23">
      <c r="A48" s="1">
        <v>41890</v>
      </c>
      <c r="B48">
        <v>601.63</v>
      </c>
      <c r="C48">
        <v>1599200</v>
      </c>
      <c r="D48">
        <v>136.53999999999996</v>
      </c>
      <c r="E48">
        <v>132</v>
      </c>
      <c r="F48">
        <v>0.95024969936502834</v>
      </c>
      <c r="G48">
        <v>2.8967960532850667E-2</v>
      </c>
      <c r="H48">
        <v>1</v>
      </c>
      <c r="I48">
        <v>-1</v>
      </c>
      <c r="J48">
        <v>-3.8500000000000227</v>
      </c>
      <c r="K48">
        <v>464.29999999999984</v>
      </c>
      <c r="L48">
        <v>135</v>
      </c>
      <c r="M48">
        <v>-65</v>
      </c>
      <c r="N48">
        <v>0.94545454545454544</v>
      </c>
      <c r="O48">
        <v>0.12328767123287671</v>
      </c>
      <c r="T48" s="10">
        <f t="shared" ca="1" si="1"/>
        <v>1.4459803851715723E-3</v>
      </c>
      <c r="U48" s="150">
        <f t="shared" ca="1" si="2"/>
        <v>6.6832293982914251E-2</v>
      </c>
      <c r="V48" s="10">
        <f t="shared" si="3"/>
        <v>-6.4404965037305074E-3</v>
      </c>
      <c r="W48" s="150">
        <f t="shared" si="4"/>
        <v>-8.7182732015918779E-2</v>
      </c>
    </row>
    <row r="49" spans="1:23">
      <c r="A49" s="1">
        <v>41891</v>
      </c>
      <c r="B49">
        <v>591.97</v>
      </c>
      <c r="C49">
        <v>1571200</v>
      </c>
      <c r="D49">
        <v>126.88</v>
      </c>
      <c r="E49">
        <v>133</v>
      </c>
      <c r="F49">
        <v>0.9562901644492442</v>
      </c>
      <c r="G49">
        <v>2.8794316848219963E-2</v>
      </c>
      <c r="H49">
        <v>1</v>
      </c>
      <c r="I49">
        <v>-1</v>
      </c>
      <c r="J49">
        <v>9.6599999999999682</v>
      </c>
      <c r="K49">
        <v>473.95999999999981</v>
      </c>
      <c r="L49">
        <v>136</v>
      </c>
      <c r="M49">
        <v>-64</v>
      </c>
      <c r="N49">
        <v>0.95151515151515154</v>
      </c>
      <c r="O49">
        <v>0.13698630136986301</v>
      </c>
      <c r="T49" s="10">
        <f t="shared" ca="1" si="1"/>
        <v>1.4459803851715723E-3</v>
      </c>
      <c r="U49" s="150">
        <f t="shared" ca="1" si="2"/>
        <v>6.8278274368085826E-2</v>
      </c>
      <c r="V49" s="10">
        <f t="shared" si="3"/>
        <v>1.6056380167212354E-2</v>
      </c>
      <c r="W49" s="150">
        <f t="shared" si="4"/>
        <v>-7.1126351848706429E-2</v>
      </c>
    </row>
    <row r="50" spans="1:23">
      <c r="A50" s="1">
        <v>41892</v>
      </c>
      <c r="B50">
        <v>593.41999999999996</v>
      </c>
      <c r="C50">
        <v>1160100</v>
      </c>
      <c r="D50">
        <v>128.32999999999993</v>
      </c>
      <c r="E50">
        <v>134</v>
      </c>
      <c r="F50">
        <v>0.95894800738374786</v>
      </c>
      <c r="G50">
        <v>2.4492588872824395E-2</v>
      </c>
      <c r="H50">
        <v>2</v>
      </c>
      <c r="I50">
        <v>1</v>
      </c>
      <c r="J50">
        <v>-1.4499999999999318</v>
      </c>
      <c r="K50">
        <v>472.50999999999988</v>
      </c>
      <c r="L50">
        <v>137</v>
      </c>
      <c r="M50">
        <v>-65</v>
      </c>
      <c r="N50">
        <v>0.95757575757575752</v>
      </c>
      <c r="O50">
        <v>0.12328767123287671</v>
      </c>
      <c r="T50" s="10">
        <f t="shared" ca="1" si="1"/>
        <v>1.4459803851715723E-3</v>
      </c>
      <c r="U50" s="150">
        <f t="shared" ca="1" si="2"/>
        <v>6.97242547532574E-2</v>
      </c>
      <c r="V50" s="10">
        <f t="shared" si="3"/>
        <v>-2.4494484517795356E-3</v>
      </c>
      <c r="W50" s="150">
        <f t="shared" si="4"/>
        <v>-7.3575800300485966E-2</v>
      </c>
    </row>
    <row r="51" spans="1:23">
      <c r="A51" s="1">
        <v>41893</v>
      </c>
      <c r="B51">
        <v>591.11</v>
      </c>
      <c r="C51">
        <v>1501400</v>
      </c>
      <c r="D51">
        <v>130.63999999999987</v>
      </c>
      <c r="E51">
        <v>135</v>
      </c>
      <c r="F51">
        <v>0.958902050445399</v>
      </c>
      <c r="G51">
        <v>2.0686775488280885E-2</v>
      </c>
      <c r="H51">
        <v>4</v>
      </c>
      <c r="I51">
        <v>1</v>
      </c>
      <c r="J51">
        <v>-2.3099999999999454</v>
      </c>
      <c r="K51">
        <v>470.19999999999993</v>
      </c>
      <c r="L51">
        <v>136</v>
      </c>
      <c r="M51">
        <v>-66</v>
      </c>
      <c r="N51">
        <v>0.95151515151515154</v>
      </c>
      <c r="O51">
        <v>0.1095890410958904</v>
      </c>
      <c r="T51" s="10">
        <f t="shared" ca="1" si="1"/>
        <v>2.0222167876217285E-3</v>
      </c>
      <c r="U51" s="150">
        <f t="shared" ca="1" si="2"/>
        <v>7.1746471540879125E-2</v>
      </c>
      <c r="V51" s="10">
        <f t="shared" si="3"/>
        <v>-3.8926898318222265E-3</v>
      </c>
      <c r="W51" s="150">
        <f t="shared" si="4"/>
        <v>-7.7468490132308193E-2</v>
      </c>
    </row>
    <row r="52" spans="1:23">
      <c r="A52" s="1">
        <v>41894</v>
      </c>
      <c r="B52">
        <v>584.9</v>
      </c>
      <c r="C52">
        <v>1851500</v>
      </c>
      <c r="D52">
        <v>136.84999999999991</v>
      </c>
      <c r="E52">
        <v>136</v>
      </c>
      <c r="F52">
        <v>0.95447199307582087</v>
      </c>
      <c r="G52">
        <v>2.2286357566192454E-2</v>
      </c>
      <c r="H52">
        <v>4</v>
      </c>
      <c r="I52">
        <v>1</v>
      </c>
      <c r="J52">
        <v>-6.2100000000000364</v>
      </c>
      <c r="K52">
        <v>463.9899999999999</v>
      </c>
      <c r="L52">
        <v>135</v>
      </c>
      <c r="M52">
        <v>-67</v>
      </c>
      <c r="N52">
        <v>0.94545454545454544</v>
      </c>
      <c r="O52">
        <v>9.5890410958904104E-2</v>
      </c>
      <c r="T52" s="10">
        <f t="shared" ca="1" si="1"/>
        <v>1.1603457534134539E-3</v>
      </c>
      <c r="U52" s="150">
        <f t="shared" ca="1" si="2"/>
        <v>7.2906817294292575E-2</v>
      </c>
      <c r="V52" s="10">
        <f t="shared" si="3"/>
        <v>-1.0505658845223455E-2</v>
      </c>
      <c r="W52" s="150">
        <f t="shared" si="4"/>
        <v>-8.7974148977531641E-2</v>
      </c>
    </row>
    <row r="53" spans="1:23">
      <c r="A53" s="1">
        <v>41897</v>
      </c>
      <c r="B53">
        <v>581.64</v>
      </c>
      <c r="C53">
        <v>1545400</v>
      </c>
      <c r="D53">
        <v>140.1099999999999</v>
      </c>
      <c r="E53">
        <v>137</v>
      </c>
      <c r="F53">
        <v>0.94655016582795237</v>
      </c>
      <c r="G53">
        <v>2.4640112426928016E-2</v>
      </c>
      <c r="H53">
        <v>3</v>
      </c>
      <c r="I53">
        <v>1</v>
      </c>
      <c r="J53">
        <v>-3.2599999999999909</v>
      </c>
      <c r="K53">
        <v>460.7299999999999</v>
      </c>
      <c r="L53">
        <v>134</v>
      </c>
      <c r="M53">
        <v>-66</v>
      </c>
      <c r="N53">
        <v>0.93939393939393945</v>
      </c>
      <c r="O53">
        <v>0.1095890410958904</v>
      </c>
      <c r="T53" s="10">
        <f t="shared" ca="1" si="1"/>
        <v>1.1603457534134539E-3</v>
      </c>
      <c r="U53" s="150">
        <f t="shared" ca="1" si="2"/>
        <v>7.4067163047706025E-2</v>
      </c>
      <c r="V53" s="10">
        <f t="shared" si="3"/>
        <v>-5.573602325183777E-3</v>
      </c>
      <c r="W53" s="150">
        <f t="shared" si="4"/>
        <v>-9.3547751302715421E-2</v>
      </c>
    </row>
    <row r="54" spans="1:23">
      <c r="A54" s="1">
        <v>41898</v>
      </c>
      <c r="B54">
        <v>588.78</v>
      </c>
      <c r="C54">
        <v>1579600</v>
      </c>
      <c r="D54">
        <v>132.96999999999991</v>
      </c>
      <c r="E54">
        <v>138</v>
      </c>
      <c r="F54">
        <v>0.94006545033969857</v>
      </c>
      <c r="G54">
        <v>2.7888573730506471E-2</v>
      </c>
      <c r="H54">
        <v>3</v>
      </c>
      <c r="I54">
        <v>1</v>
      </c>
      <c r="J54">
        <v>7.1399999999999864</v>
      </c>
      <c r="K54">
        <v>467.86999999999989</v>
      </c>
      <c r="L54">
        <v>133</v>
      </c>
      <c r="M54">
        <v>-65</v>
      </c>
      <c r="N54">
        <v>0.93333333333333335</v>
      </c>
      <c r="O54">
        <v>0.12328767123287671</v>
      </c>
      <c r="T54" s="10">
        <f t="shared" ca="1" si="1"/>
        <v>1.9998011131774716E-3</v>
      </c>
      <c r="U54" s="150">
        <f t="shared" ca="1" si="2"/>
        <v>7.6066964160883502E-2</v>
      </c>
      <c r="V54" s="10">
        <f t="shared" si="3"/>
        <v>1.227563441303897E-2</v>
      </c>
      <c r="W54" s="150">
        <f t="shared" si="4"/>
        <v>-8.1272116889676449E-2</v>
      </c>
    </row>
    <row r="55" spans="1:23">
      <c r="A55" s="1">
        <v>41899</v>
      </c>
      <c r="B55">
        <v>593.29</v>
      </c>
      <c r="C55">
        <v>1719500</v>
      </c>
      <c r="D55">
        <v>128.45999999999992</v>
      </c>
      <c r="E55">
        <v>139</v>
      </c>
      <c r="F55">
        <v>0.93864940217682702</v>
      </c>
      <c r="G55">
        <v>2.8493015624252726E-2</v>
      </c>
      <c r="H55">
        <v>3</v>
      </c>
      <c r="I55">
        <v>1</v>
      </c>
      <c r="J55">
        <v>4.5099999999999909</v>
      </c>
      <c r="K55">
        <v>472.37999999999988</v>
      </c>
      <c r="L55">
        <v>132</v>
      </c>
      <c r="M55">
        <v>-64</v>
      </c>
      <c r="N55">
        <v>0.92727272727272725</v>
      </c>
      <c r="O55">
        <v>0.13698630136986301</v>
      </c>
      <c r="T55" s="10">
        <f t="shared" ca="1" si="1"/>
        <v>1.9998011131774716E-3</v>
      </c>
      <c r="U55" s="150">
        <f t="shared" ca="1" si="2"/>
        <v>7.8066765274060979E-2</v>
      </c>
      <c r="V55" s="10">
        <f t="shared" si="3"/>
        <v>7.6599069261863361E-3</v>
      </c>
      <c r="W55" s="150">
        <f t="shared" si="4"/>
        <v>-7.3612209963490119E-2</v>
      </c>
    </row>
    <row r="56" spans="1:23">
      <c r="A56" s="1">
        <v>41900</v>
      </c>
      <c r="B56">
        <v>597.27</v>
      </c>
      <c r="C56">
        <v>1494500</v>
      </c>
      <c r="D56">
        <v>124.4799999999999</v>
      </c>
      <c r="E56">
        <v>140</v>
      </c>
      <c r="F56">
        <v>0.94054416844749766</v>
      </c>
      <c r="G56">
        <v>2.6506782036707987E-2</v>
      </c>
      <c r="H56">
        <v>1</v>
      </c>
      <c r="I56">
        <v>-1</v>
      </c>
      <c r="J56">
        <v>3.9800000000000182</v>
      </c>
      <c r="K56">
        <v>476.3599999999999</v>
      </c>
      <c r="L56">
        <v>133</v>
      </c>
      <c r="M56">
        <v>-63</v>
      </c>
      <c r="N56">
        <v>0.93333333333333335</v>
      </c>
      <c r="O56">
        <v>0.15068493150684931</v>
      </c>
      <c r="T56" s="10">
        <f t="shared" ca="1" si="1"/>
        <v>1.9998011131774716E-3</v>
      </c>
      <c r="U56" s="150">
        <f t="shared" ca="1" si="2"/>
        <v>8.0066566387238455E-2</v>
      </c>
      <c r="V56" s="10">
        <f t="shared" si="3"/>
        <v>6.7083551045863214E-3</v>
      </c>
      <c r="W56" s="150">
        <f t="shared" si="4"/>
        <v>-6.6903854858903794E-2</v>
      </c>
    </row>
    <row r="57" spans="1:23">
      <c r="A57" s="1">
        <v>41901</v>
      </c>
      <c r="B57">
        <v>605.4</v>
      </c>
      <c r="C57">
        <v>4191600</v>
      </c>
      <c r="D57">
        <v>132.6099999999999</v>
      </c>
      <c r="E57">
        <v>141</v>
      </c>
      <c r="F57">
        <v>0.94813280789233823</v>
      </c>
      <c r="G57">
        <v>4.5663874387924394E-2</v>
      </c>
      <c r="H57">
        <v>2</v>
      </c>
      <c r="I57">
        <v>1</v>
      </c>
      <c r="J57">
        <v>-8.1299999999999955</v>
      </c>
      <c r="K57">
        <v>468.2299999999999</v>
      </c>
      <c r="L57">
        <v>134</v>
      </c>
      <c r="M57">
        <v>-64</v>
      </c>
      <c r="N57">
        <v>0.93939393939393945</v>
      </c>
      <c r="O57">
        <v>0.13698630136986301</v>
      </c>
      <c r="T57" s="10">
        <f t="shared" ca="1" si="1"/>
        <v>1.4459803851715723E-3</v>
      </c>
      <c r="U57" s="150">
        <f t="shared" ca="1" si="2"/>
        <v>8.151254677241003E-2</v>
      </c>
      <c r="V57" s="10">
        <f t="shared" si="3"/>
        <v>-1.3611934301069861E-2</v>
      </c>
      <c r="W57" s="150">
        <f t="shared" si="4"/>
        <v>-8.051578915997365E-2</v>
      </c>
    </row>
  </sheetData>
  <conditionalFormatting sqref="E3:E6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2.140625" customWidth="1"/>
  </cols>
  <sheetData>
    <row r="1" spans="1:23">
      <c r="A1">
        <v>50</v>
      </c>
      <c r="B1">
        <v>6.4000000000000128</v>
      </c>
      <c r="C1">
        <v>125</v>
      </c>
      <c r="D1">
        <v>0.26655560183257038</v>
      </c>
      <c r="E1">
        <v>0.4981139768486833</v>
      </c>
      <c r="F1">
        <v>1.8435494993776398</v>
      </c>
      <c r="G1">
        <v>0.2945907824769104</v>
      </c>
      <c r="H1">
        <v>0.96457368994656811</v>
      </c>
      <c r="I1">
        <v>-0.78625388618095482</v>
      </c>
      <c r="J1">
        <v>2.8614073366786026</v>
      </c>
      <c r="K1">
        <v>-4.2204008501148423E-2</v>
      </c>
      <c r="L1">
        <v>-2.6422912196319783E-2</v>
      </c>
      <c r="M1">
        <v>2.4765679745379705E-2</v>
      </c>
      <c r="N1">
        <v>3.7266400661211348E-2</v>
      </c>
      <c r="O1">
        <v>0.24440699008519107</v>
      </c>
      <c r="P1">
        <v>0.13902922755741132</v>
      </c>
      <c r="Q1">
        <v>-9.6440501043841345E-2</v>
      </c>
      <c r="R1">
        <v>0.40292275574112735</v>
      </c>
      <c r="S1">
        <v>1.441606234440957</v>
      </c>
    </row>
    <row r="2" spans="1:23">
      <c r="A2">
        <v>8</v>
      </c>
      <c r="B2">
        <v>6</v>
      </c>
      <c r="C2">
        <v>3.5309446644639433</v>
      </c>
      <c r="E2">
        <v>0.4</v>
      </c>
    </row>
    <row r="3" spans="1:23">
      <c r="A3">
        <v>7.8646689516106123E-5</v>
      </c>
      <c r="B3">
        <v>1.7171603109445134E-2</v>
      </c>
      <c r="C3">
        <v>3.6997370407043845E-2</v>
      </c>
      <c r="D3">
        <v>237</v>
      </c>
      <c r="E3" s="2">
        <f>IF(C3&gt;=$E$2,SIGN(A3),0)</f>
        <v>0</v>
      </c>
      <c r="F3" s="3" t="s">
        <v>0</v>
      </c>
      <c r="G3">
        <f ca="1">OFFSET(B1,($A$1+5),0)</f>
        <v>42.09</v>
      </c>
    </row>
    <row r="4" spans="1:23">
      <c r="A4">
        <v>-1.8457011655414279E-3</v>
      </c>
      <c r="B4">
        <v>1.6701907904729231E-2</v>
      </c>
      <c r="C4">
        <v>0.95632791723050414</v>
      </c>
      <c r="D4">
        <v>272</v>
      </c>
      <c r="E4" s="2">
        <f>IF(C4&gt;=$E$2,SIGN(A4),0)</f>
        <v>-1</v>
      </c>
      <c r="F4" s="4" t="s">
        <v>1</v>
      </c>
      <c r="G4">
        <f ca="1">OFFSET(D1,($A$1+6),0)</f>
        <v>3.0700000000000074</v>
      </c>
    </row>
    <row r="5" spans="1:23">
      <c r="A5">
        <v>2.3407822755442645E-3</v>
      </c>
      <c r="B5">
        <v>2.3343938077243182E-2</v>
      </c>
      <c r="C5">
        <v>0.74595393038078706</v>
      </c>
      <c r="D5">
        <v>201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-0.58642009896305003</v>
      </c>
      <c r="U5">
        <v>-0.86447468634230118</v>
      </c>
    </row>
    <row r="6" spans="1:23">
      <c r="A6">
        <v>4.9949448840925469E-3</v>
      </c>
      <c r="B6">
        <v>2.0167717132238139E-2</v>
      </c>
      <c r="C6">
        <v>1.8286628168526522</v>
      </c>
      <c r="D6">
        <v>198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0</v>
      </c>
      <c r="J6">
        <f t="shared" ca="1" si="0"/>
        <v>0</v>
      </c>
      <c r="K6">
        <f t="shared" ca="1" si="0"/>
        <v>40.799999999999983</v>
      </c>
      <c r="L6">
        <f t="shared" ca="1" si="0"/>
        <v>128</v>
      </c>
      <c r="M6">
        <f t="shared" ca="1" si="0"/>
        <v>-18</v>
      </c>
      <c r="N6" s="9">
        <f ca="1">OFFSET(F1,($A$1+6),0)</f>
        <v>0.98259036234814767</v>
      </c>
      <c r="O6" s="10">
        <f ca="1">OFFSET(G1,($A$1+6),0)</f>
        <v>0.36763817912070518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35.43</v>
      </c>
      <c r="C8">
        <v>18379500</v>
      </c>
      <c r="D8">
        <v>0</v>
      </c>
      <c r="E8">
        <v>0</v>
      </c>
      <c r="F8">
        <v>0.75962791533725793</v>
      </c>
      <c r="G8">
        <v>5.4303369133441214E-2</v>
      </c>
      <c r="H8">
        <v>3</v>
      </c>
      <c r="I8">
        <v>1</v>
      </c>
      <c r="J8">
        <v>0.5</v>
      </c>
      <c r="K8">
        <v>43.019999999999982</v>
      </c>
      <c r="L8">
        <v>109</v>
      </c>
      <c r="M8">
        <v>-31</v>
      </c>
      <c r="N8">
        <v>0.88050314465408808</v>
      </c>
      <c r="O8">
        <v>0.10638297872340426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35.700000000000003</v>
      </c>
      <c r="C9">
        <v>18680500</v>
      </c>
      <c r="D9">
        <v>0</v>
      </c>
      <c r="E9">
        <v>0</v>
      </c>
      <c r="F9">
        <v>0.75728366212795262</v>
      </c>
      <c r="G9">
        <v>5.506638755240735E-2</v>
      </c>
      <c r="H9">
        <v>3</v>
      </c>
      <c r="I9">
        <v>1</v>
      </c>
      <c r="J9">
        <v>0.27000000000000313</v>
      </c>
      <c r="K9">
        <v>43.289999999999985</v>
      </c>
      <c r="L9">
        <v>108</v>
      </c>
      <c r="M9">
        <v>-30</v>
      </c>
      <c r="N9">
        <v>0.87421383647798745</v>
      </c>
      <c r="O9">
        <v>0.1276595744680851</v>
      </c>
      <c r="T9" s="10">
        <f ca="1">OFFSET($A$2,H8,0)*I8</f>
        <v>2.3407822755442645E-3</v>
      </c>
      <c r="U9" s="150">
        <f ca="1">U8+T9</f>
        <v>2.3407822755442645E-3</v>
      </c>
      <c r="V9" s="10">
        <f>J9/B8</f>
        <v>7.6206604572397162E-3</v>
      </c>
      <c r="W9" s="150">
        <f>W8+V9</f>
        <v>7.6206604572397162E-3</v>
      </c>
    </row>
    <row r="10" spans="1:23">
      <c r="A10" s="1">
        <v>41835</v>
      </c>
      <c r="B10">
        <v>35.61</v>
      </c>
      <c r="C10">
        <v>36316600</v>
      </c>
      <c r="D10">
        <v>9.0000000000003411E-2</v>
      </c>
      <c r="E10">
        <v>1</v>
      </c>
      <c r="F10">
        <v>0.75727242768765246</v>
      </c>
      <c r="G10">
        <v>6.5638046371850042E-2</v>
      </c>
      <c r="H10">
        <v>3</v>
      </c>
      <c r="I10">
        <v>1</v>
      </c>
      <c r="J10">
        <v>-9.0000000000003411E-2</v>
      </c>
      <c r="K10">
        <v>43.199999999999982</v>
      </c>
      <c r="L10">
        <v>107</v>
      </c>
      <c r="M10">
        <v>-29</v>
      </c>
      <c r="N10">
        <v>0.86792452830188682</v>
      </c>
      <c r="O10">
        <v>0.14893617021276595</v>
      </c>
      <c r="T10" s="10">
        <f t="shared" ref="T10:T57" ca="1" si="1">OFFSET($A$2,H9,0)*I9</f>
        <v>2.3407822755442645E-3</v>
      </c>
      <c r="U10" s="150">
        <f t="shared" ref="U10:U57" ca="1" si="2">U9+T10</f>
        <v>4.681564551088529E-3</v>
      </c>
      <c r="V10" s="10">
        <f t="shared" ref="V10:V57" si="3">J10/B9</f>
        <v>-2.5210084033614397E-3</v>
      </c>
      <c r="W10" s="150">
        <f t="shared" ref="W10:W57" si="4">W9+V10</f>
        <v>5.0996520538782765E-3</v>
      </c>
    </row>
    <row r="11" spans="1:23">
      <c r="A11" s="1">
        <v>41836</v>
      </c>
      <c r="B11">
        <v>33.79</v>
      </c>
      <c r="C11">
        <v>56260600</v>
      </c>
      <c r="D11">
        <v>1.9100000000000037</v>
      </c>
      <c r="E11">
        <v>2</v>
      </c>
      <c r="F11">
        <v>0.75590182597103006</v>
      </c>
      <c r="G11">
        <v>9.9790864303795385E-2</v>
      </c>
      <c r="H11">
        <v>3</v>
      </c>
      <c r="I11">
        <v>1</v>
      </c>
      <c r="J11">
        <v>-1.8200000000000003</v>
      </c>
      <c r="K11">
        <v>41.379999999999981</v>
      </c>
      <c r="L11">
        <v>106</v>
      </c>
      <c r="M11">
        <v>-28</v>
      </c>
      <c r="N11">
        <v>0.86163522012578619</v>
      </c>
      <c r="O11">
        <v>0.1702127659574468</v>
      </c>
      <c r="T11" s="10">
        <f t="shared" ca="1" si="1"/>
        <v>2.3407822755442645E-3</v>
      </c>
      <c r="U11" s="150">
        <f t="shared" ca="1" si="2"/>
        <v>7.022346826632794E-3</v>
      </c>
      <c r="V11" s="10">
        <f t="shared" si="3"/>
        <v>-5.1109238977815226E-2</v>
      </c>
      <c r="W11" s="150">
        <f t="shared" si="4"/>
        <v>-4.6009586923936946E-2</v>
      </c>
    </row>
    <row r="12" spans="1:23">
      <c r="A12" s="1">
        <v>41837</v>
      </c>
      <c r="B12">
        <v>33.21</v>
      </c>
      <c r="C12">
        <v>37535900</v>
      </c>
      <c r="D12">
        <v>2.490000000000002</v>
      </c>
      <c r="E12">
        <v>3</v>
      </c>
      <c r="F12">
        <v>0.75132191914198854</v>
      </c>
      <c r="G12">
        <v>0.12836998030891983</v>
      </c>
      <c r="H12">
        <v>3</v>
      </c>
      <c r="I12">
        <v>1</v>
      </c>
      <c r="J12">
        <v>-0.57999999999999829</v>
      </c>
      <c r="K12">
        <v>40.799999999999983</v>
      </c>
      <c r="L12">
        <v>105</v>
      </c>
      <c r="M12">
        <v>-27</v>
      </c>
      <c r="N12">
        <v>0.85534591194968557</v>
      </c>
      <c r="O12">
        <v>0.19148936170212766</v>
      </c>
      <c r="T12" s="10">
        <f t="shared" ca="1" si="1"/>
        <v>2.3407822755442645E-3</v>
      </c>
      <c r="U12" s="150">
        <f t="shared" ca="1" si="2"/>
        <v>9.363129102177058E-3</v>
      </c>
      <c r="V12" s="10">
        <f t="shared" si="3"/>
        <v>-1.7164841669132829E-2</v>
      </c>
      <c r="W12" s="150">
        <f t="shared" si="4"/>
        <v>-6.3174428593069779E-2</v>
      </c>
    </row>
    <row r="13" spans="1:23">
      <c r="A13" s="1">
        <v>41838</v>
      </c>
      <c r="B13">
        <v>33.33</v>
      </c>
      <c r="C13">
        <v>21540900</v>
      </c>
      <c r="D13">
        <v>2.3700000000000045</v>
      </c>
      <c r="E13">
        <v>4</v>
      </c>
      <c r="F13">
        <v>0.74224074656600625</v>
      </c>
      <c r="G13">
        <v>0.139909530780297</v>
      </c>
      <c r="H13">
        <v>3</v>
      </c>
      <c r="I13">
        <v>1</v>
      </c>
      <c r="J13">
        <v>0.11999999999999744</v>
      </c>
      <c r="K13">
        <v>40.91999999999998</v>
      </c>
      <c r="L13">
        <v>104</v>
      </c>
      <c r="M13">
        <v>-26</v>
      </c>
      <c r="N13">
        <v>0.84905660377358494</v>
      </c>
      <c r="O13">
        <v>0.21276595744680851</v>
      </c>
      <c r="T13" s="10">
        <f t="shared" ca="1" si="1"/>
        <v>2.3407822755442645E-3</v>
      </c>
      <c r="U13" s="150">
        <f t="shared" ca="1" si="2"/>
        <v>1.1703911377721322E-2</v>
      </c>
      <c r="V13" s="10">
        <f t="shared" si="3"/>
        <v>3.6133694670279267E-3</v>
      </c>
      <c r="W13" s="150">
        <f t="shared" si="4"/>
        <v>-5.956105912604185E-2</v>
      </c>
    </row>
    <row r="14" spans="1:23">
      <c r="A14" s="1">
        <v>41841</v>
      </c>
      <c r="B14">
        <v>33.28</v>
      </c>
      <c r="C14">
        <v>18431000</v>
      </c>
      <c r="D14">
        <v>2.4200000000000017</v>
      </c>
      <c r="E14">
        <v>5</v>
      </c>
      <c r="F14">
        <v>0.73050450126574684</v>
      </c>
      <c r="G14">
        <v>0.13187218760238192</v>
      </c>
      <c r="H14">
        <v>3</v>
      </c>
      <c r="I14">
        <v>1</v>
      </c>
      <c r="J14">
        <v>-4.9999999999997158E-2</v>
      </c>
      <c r="K14">
        <v>40.869999999999983</v>
      </c>
      <c r="L14">
        <v>103</v>
      </c>
      <c r="M14">
        <v>-25</v>
      </c>
      <c r="N14">
        <v>0.84276729559748431</v>
      </c>
      <c r="O14">
        <v>0.23404255319148937</v>
      </c>
      <c r="T14" s="10">
        <f t="shared" ca="1" si="1"/>
        <v>2.3407822755442645E-3</v>
      </c>
      <c r="U14" s="150">
        <f t="shared" ca="1" si="2"/>
        <v>1.4044693653265586E-2</v>
      </c>
      <c r="V14" s="10">
        <f t="shared" si="3"/>
        <v>-1.500150015001415E-3</v>
      </c>
      <c r="W14" s="150">
        <f t="shared" si="4"/>
        <v>-6.1061209141043266E-2</v>
      </c>
    </row>
    <row r="15" spans="1:23">
      <c r="A15" s="1">
        <v>41842</v>
      </c>
      <c r="B15">
        <v>33.6</v>
      </c>
      <c r="C15">
        <v>18153600</v>
      </c>
      <c r="D15">
        <v>2.1000000000000014</v>
      </c>
      <c r="E15">
        <v>6</v>
      </c>
      <c r="F15">
        <v>0.71839751943558161</v>
      </c>
      <c r="G15">
        <v>0.10433507510997718</v>
      </c>
      <c r="H15">
        <v>4</v>
      </c>
      <c r="I15">
        <v>1</v>
      </c>
      <c r="J15">
        <v>0.32000000000000028</v>
      </c>
      <c r="K15">
        <v>41.189999999999984</v>
      </c>
      <c r="L15">
        <v>102</v>
      </c>
      <c r="M15">
        <v>-26</v>
      </c>
      <c r="N15">
        <v>0.83647798742138368</v>
      </c>
      <c r="O15">
        <v>0.21276595744680851</v>
      </c>
      <c r="T15" s="10">
        <f t="shared" ca="1" si="1"/>
        <v>2.3407822755442645E-3</v>
      </c>
      <c r="U15" s="150">
        <f t="shared" ca="1" si="2"/>
        <v>1.6385475928809852E-2</v>
      </c>
      <c r="V15" s="10">
        <f t="shared" si="3"/>
        <v>9.6153846153846229E-3</v>
      </c>
      <c r="W15" s="150">
        <f t="shared" si="4"/>
        <v>-5.1445824525658643E-2</v>
      </c>
    </row>
    <row r="16" spans="1:23">
      <c r="A16" s="1">
        <v>41843</v>
      </c>
      <c r="B16">
        <v>34.71</v>
      </c>
      <c r="C16">
        <v>38622500</v>
      </c>
      <c r="D16">
        <v>0.99000000000000199</v>
      </c>
      <c r="E16">
        <v>7</v>
      </c>
      <c r="F16">
        <v>0.71151080753156881</v>
      </c>
      <c r="G16">
        <v>8.5654323731457788E-2</v>
      </c>
      <c r="H16">
        <v>4</v>
      </c>
      <c r="I16">
        <v>1</v>
      </c>
      <c r="J16">
        <v>1.1099999999999994</v>
      </c>
      <c r="K16">
        <v>42.299999999999983</v>
      </c>
      <c r="L16">
        <v>101</v>
      </c>
      <c r="M16">
        <v>-27</v>
      </c>
      <c r="N16">
        <v>0.83018867924528306</v>
      </c>
      <c r="O16">
        <v>0.19148936170212766</v>
      </c>
      <c r="T16" s="10">
        <f t="shared" ca="1" si="1"/>
        <v>4.9949448840925469E-3</v>
      </c>
      <c r="U16" s="150">
        <f t="shared" ca="1" si="2"/>
        <v>2.1380420812902399E-2</v>
      </c>
      <c r="V16" s="10">
        <f t="shared" si="3"/>
        <v>3.3035714285714265E-2</v>
      </c>
      <c r="W16" s="150">
        <f t="shared" si="4"/>
        <v>-1.8410110239944377E-2</v>
      </c>
    </row>
    <row r="17" spans="1:23">
      <c r="A17" s="1">
        <v>41844</v>
      </c>
      <c r="B17">
        <v>36.17</v>
      </c>
      <c r="C17">
        <v>47391000</v>
      </c>
      <c r="D17">
        <v>0</v>
      </c>
      <c r="E17">
        <v>0</v>
      </c>
      <c r="F17">
        <v>0.7151208076813611</v>
      </c>
      <c r="G17">
        <v>9.8184578158013389E-2</v>
      </c>
      <c r="H17">
        <v>2</v>
      </c>
      <c r="I17">
        <v>-1</v>
      </c>
      <c r="J17">
        <v>1.4600000000000009</v>
      </c>
      <c r="K17">
        <v>43.759999999999984</v>
      </c>
      <c r="L17">
        <v>102</v>
      </c>
      <c r="M17">
        <v>-28</v>
      </c>
      <c r="N17">
        <v>0.83647798742138368</v>
      </c>
      <c r="O17">
        <v>0.1702127659574468</v>
      </c>
      <c r="T17" s="10">
        <f t="shared" ca="1" si="1"/>
        <v>4.9949448840925469E-3</v>
      </c>
      <c r="U17" s="150">
        <f t="shared" ca="1" si="2"/>
        <v>2.6375365696994946E-2</v>
      </c>
      <c r="V17" s="10">
        <f t="shared" si="3"/>
        <v>4.2062806107749949E-2</v>
      </c>
      <c r="W17" s="150">
        <f t="shared" si="4"/>
        <v>2.3652695867805572E-2</v>
      </c>
    </row>
    <row r="18" spans="1:23">
      <c r="A18" s="1">
        <v>41845</v>
      </c>
      <c r="B18">
        <v>36.119999999999997</v>
      </c>
      <c r="C18">
        <v>20143800</v>
      </c>
      <c r="D18">
        <v>0</v>
      </c>
      <c r="E18">
        <v>0</v>
      </c>
      <c r="F18">
        <v>0.72844110906394643</v>
      </c>
      <c r="G18">
        <v>0.110729894954656</v>
      </c>
      <c r="H18">
        <v>1</v>
      </c>
      <c r="I18">
        <v>0</v>
      </c>
      <c r="J18">
        <v>5.0000000000004263E-2</v>
      </c>
      <c r="K18">
        <v>43.809999999999988</v>
      </c>
      <c r="L18">
        <v>103</v>
      </c>
      <c r="M18">
        <v>-27</v>
      </c>
      <c r="N18">
        <v>0.84276729559748431</v>
      </c>
      <c r="O18">
        <v>0.19148936170212766</v>
      </c>
      <c r="T18" s="10">
        <f t="shared" ca="1" si="1"/>
        <v>1.8457011655414279E-3</v>
      </c>
      <c r="U18" s="150">
        <f t="shared" ca="1" si="2"/>
        <v>2.8221066862536375E-2</v>
      </c>
      <c r="V18" s="10">
        <f t="shared" si="3"/>
        <v>1.3823610727123103E-3</v>
      </c>
      <c r="W18" s="150">
        <f t="shared" si="4"/>
        <v>2.5035056940517882E-2</v>
      </c>
    </row>
    <row r="19" spans="1:23">
      <c r="A19" s="1">
        <v>41848</v>
      </c>
      <c r="B19">
        <v>35.9</v>
      </c>
      <c r="C19">
        <v>14607200</v>
      </c>
      <c r="D19">
        <v>0</v>
      </c>
      <c r="E19">
        <v>0</v>
      </c>
      <c r="F19">
        <v>0.7443790350364744</v>
      </c>
      <c r="G19">
        <v>0.11018241217669497</v>
      </c>
      <c r="H19">
        <v>1</v>
      </c>
      <c r="I19">
        <v>0</v>
      </c>
      <c r="J19">
        <v>0</v>
      </c>
      <c r="K19">
        <v>43.809999999999988</v>
      </c>
      <c r="L19">
        <v>104</v>
      </c>
      <c r="M19">
        <v>-26</v>
      </c>
      <c r="N19">
        <v>0.84905660377358494</v>
      </c>
      <c r="O19">
        <v>0.21276595744680851</v>
      </c>
      <c r="T19" s="10">
        <f t="shared" ca="1" si="1"/>
        <v>0</v>
      </c>
      <c r="U19" s="150">
        <f t="shared" ca="1" si="2"/>
        <v>2.8221066862536375E-2</v>
      </c>
      <c r="V19" s="10">
        <f t="shared" si="3"/>
        <v>0</v>
      </c>
      <c r="W19" s="150">
        <f t="shared" si="4"/>
        <v>2.5035056940517882E-2</v>
      </c>
    </row>
    <row r="20" spans="1:23">
      <c r="A20" s="1">
        <v>41849</v>
      </c>
      <c r="B20">
        <v>35.68</v>
      </c>
      <c r="C20">
        <v>11570900</v>
      </c>
      <c r="D20">
        <v>0</v>
      </c>
      <c r="E20">
        <v>0</v>
      </c>
      <c r="F20">
        <v>0.75882278044907825</v>
      </c>
      <c r="G20">
        <v>9.3656729710706238E-2</v>
      </c>
      <c r="H20">
        <v>2</v>
      </c>
      <c r="I20">
        <v>-1</v>
      </c>
      <c r="J20">
        <v>0</v>
      </c>
      <c r="K20">
        <v>43.809999999999988</v>
      </c>
      <c r="L20">
        <v>105</v>
      </c>
      <c r="M20">
        <v>-27</v>
      </c>
      <c r="N20">
        <v>0.85534591194968557</v>
      </c>
      <c r="O20">
        <v>0.19148936170212766</v>
      </c>
      <c r="T20" s="10">
        <f t="shared" ca="1" si="1"/>
        <v>0</v>
      </c>
      <c r="U20" s="150">
        <f t="shared" ca="1" si="2"/>
        <v>2.8221066862536375E-2</v>
      </c>
      <c r="V20" s="10">
        <f t="shared" si="3"/>
        <v>0</v>
      </c>
      <c r="W20" s="150">
        <f t="shared" si="4"/>
        <v>2.5035056940517882E-2</v>
      </c>
    </row>
    <row r="21" spans="1:23">
      <c r="A21" s="1">
        <v>41850</v>
      </c>
      <c r="B21">
        <v>36.6</v>
      </c>
      <c r="C21">
        <v>29876700</v>
      </c>
      <c r="D21">
        <v>0.92000000000000171</v>
      </c>
      <c r="E21">
        <v>1</v>
      </c>
      <c r="F21">
        <v>0.77273850716757286</v>
      </c>
      <c r="G21">
        <v>7.4066161179359824E-2</v>
      </c>
      <c r="H21">
        <v>2</v>
      </c>
      <c r="I21">
        <v>-1</v>
      </c>
      <c r="J21">
        <v>-0.92000000000000171</v>
      </c>
      <c r="K21">
        <v>42.889999999999986</v>
      </c>
      <c r="L21">
        <v>106</v>
      </c>
      <c r="M21">
        <v>-28</v>
      </c>
      <c r="N21">
        <v>0.86163522012578619</v>
      </c>
      <c r="O21">
        <v>0.1702127659574468</v>
      </c>
      <c r="T21" s="10">
        <f t="shared" ca="1" si="1"/>
        <v>1.8457011655414279E-3</v>
      </c>
      <c r="U21" s="150">
        <f t="shared" ca="1" si="2"/>
        <v>3.0066768028077805E-2</v>
      </c>
      <c r="V21" s="10">
        <f t="shared" si="3"/>
        <v>-2.5784753363228746E-2</v>
      </c>
      <c r="W21" s="150">
        <f t="shared" si="4"/>
        <v>-7.4969642271086392E-4</v>
      </c>
    </row>
    <row r="22" spans="1:23">
      <c r="A22" s="1">
        <v>41851</v>
      </c>
      <c r="B22">
        <v>35.81</v>
      </c>
      <c r="C22">
        <v>17937400</v>
      </c>
      <c r="D22">
        <v>0.13000000000000256</v>
      </c>
      <c r="E22">
        <v>2</v>
      </c>
      <c r="F22">
        <v>0.78143770877334884</v>
      </c>
      <c r="G22">
        <v>5.8928091745208709E-2</v>
      </c>
      <c r="H22">
        <v>2</v>
      </c>
      <c r="I22">
        <v>-1</v>
      </c>
      <c r="J22">
        <v>0.78999999999999915</v>
      </c>
      <c r="K22">
        <v>43.679999999999986</v>
      </c>
      <c r="L22">
        <v>107</v>
      </c>
      <c r="M22">
        <v>-29</v>
      </c>
      <c r="N22">
        <v>0.86792452830188682</v>
      </c>
      <c r="O22">
        <v>0.14893617021276595</v>
      </c>
      <c r="T22" s="10">
        <f t="shared" ca="1" si="1"/>
        <v>1.8457011655414279E-3</v>
      </c>
      <c r="U22" s="150">
        <f t="shared" ca="1" si="2"/>
        <v>3.1912469193619231E-2</v>
      </c>
      <c r="V22" s="10">
        <f t="shared" si="3"/>
        <v>2.1584699453551889E-2</v>
      </c>
      <c r="W22" s="150">
        <f t="shared" si="4"/>
        <v>2.0835003030841025E-2</v>
      </c>
    </row>
    <row r="23" spans="1:23">
      <c r="A23" s="1">
        <v>41852</v>
      </c>
      <c r="B23">
        <v>35.619999999999997</v>
      </c>
      <c r="C23">
        <v>14573000</v>
      </c>
      <c r="D23">
        <v>0</v>
      </c>
      <c r="E23">
        <v>0</v>
      </c>
      <c r="F23">
        <v>0.78360595575128433</v>
      </c>
      <c r="G23">
        <v>5.8983391268250314E-2</v>
      </c>
      <c r="H23">
        <v>2</v>
      </c>
      <c r="I23">
        <v>-1</v>
      </c>
      <c r="J23">
        <v>0.19000000000000483</v>
      </c>
      <c r="K23">
        <v>43.86999999999999</v>
      </c>
      <c r="L23">
        <v>108</v>
      </c>
      <c r="M23">
        <v>-30</v>
      </c>
      <c r="N23">
        <v>0.87421383647798745</v>
      </c>
      <c r="O23">
        <v>0.1276595744680851</v>
      </c>
      <c r="T23" s="10">
        <f t="shared" ca="1" si="1"/>
        <v>1.8457011655414279E-3</v>
      </c>
      <c r="U23" s="150">
        <f t="shared" ca="1" si="2"/>
        <v>3.3758170359160657E-2</v>
      </c>
      <c r="V23" s="10">
        <f t="shared" si="3"/>
        <v>5.3057805082380571E-3</v>
      </c>
      <c r="W23" s="150">
        <f t="shared" si="4"/>
        <v>2.6140783539079081E-2</v>
      </c>
    </row>
    <row r="24" spans="1:23">
      <c r="A24" s="1">
        <v>41855</v>
      </c>
      <c r="B24">
        <v>36.53</v>
      </c>
      <c r="C24">
        <v>13097200</v>
      </c>
      <c r="D24">
        <v>0.91000000000000369</v>
      </c>
      <c r="E24">
        <v>1</v>
      </c>
      <c r="F24">
        <v>0.78385685825132168</v>
      </c>
      <c r="G24">
        <v>5.767302757013721E-2</v>
      </c>
      <c r="H24">
        <v>1</v>
      </c>
      <c r="I24">
        <v>0</v>
      </c>
      <c r="J24">
        <v>-0.91000000000000369</v>
      </c>
      <c r="K24">
        <v>42.959999999999987</v>
      </c>
      <c r="L24">
        <v>109</v>
      </c>
      <c r="M24">
        <v>-29</v>
      </c>
      <c r="N24">
        <v>0.88050314465408808</v>
      </c>
      <c r="O24">
        <v>0.14893617021276595</v>
      </c>
      <c r="T24" s="10">
        <f t="shared" ca="1" si="1"/>
        <v>1.8457011655414279E-3</v>
      </c>
      <c r="U24" s="150">
        <f t="shared" ca="1" si="2"/>
        <v>3.5603871524702083E-2</v>
      </c>
      <c r="V24" s="10">
        <f t="shared" si="3"/>
        <v>-2.5547445255474557E-2</v>
      </c>
      <c r="W24" s="150">
        <f t="shared" si="4"/>
        <v>5.9333828360452409E-4</v>
      </c>
    </row>
    <row r="25" spans="1:23">
      <c r="A25" s="1">
        <v>41856</v>
      </c>
      <c r="B25">
        <v>35.700000000000003</v>
      </c>
      <c r="C25">
        <v>17636400</v>
      </c>
      <c r="D25">
        <v>0.91000000000000369</v>
      </c>
      <c r="E25">
        <v>2</v>
      </c>
      <c r="F25">
        <v>0.78357225243038398</v>
      </c>
      <c r="G25">
        <v>5.4751127771522967E-2</v>
      </c>
      <c r="H25">
        <v>4</v>
      </c>
      <c r="I25">
        <v>1</v>
      </c>
      <c r="J25">
        <v>0</v>
      </c>
      <c r="K25">
        <v>42.959999999999987</v>
      </c>
      <c r="L25">
        <v>108</v>
      </c>
      <c r="M25">
        <v>-30</v>
      </c>
      <c r="N25">
        <v>0.87421383647798745</v>
      </c>
      <c r="O25">
        <v>0.1276595744680851</v>
      </c>
      <c r="T25" s="10">
        <f t="shared" ca="1" si="1"/>
        <v>0</v>
      </c>
      <c r="U25" s="150">
        <f t="shared" ca="1" si="2"/>
        <v>3.5603871524702083E-2</v>
      </c>
      <c r="V25" s="10">
        <f t="shared" si="3"/>
        <v>0</v>
      </c>
      <c r="W25" s="150">
        <f t="shared" si="4"/>
        <v>5.9333828360452409E-4</v>
      </c>
    </row>
    <row r="26" spans="1:23">
      <c r="A26" s="1">
        <v>41857</v>
      </c>
      <c r="B26">
        <v>35.79</v>
      </c>
      <c r="C26">
        <v>11770500</v>
      </c>
      <c r="D26">
        <v>0.82000000000000739</v>
      </c>
      <c r="E26">
        <v>3</v>
      </c>
      <c r="F26">
        <v>0.78317155739301036</v>
      </c>
      <c r="G26">
        <v>4.3137502939037141E-2</v>
      </c>
      <c r="H26">
        <v>4</v>
      </c>
      <c r="I26">
        <v>1</v>
      </c>
      <c r="J26">
        <v>8.9999999999996305E-2</v>
      </c>
      <c r="K26">
        <v>43.049999999999983</v>
      </c>
      <c r="L26">
        <v>107</v>
      </c>
      <c r="M26">
        <v>-31</v>
      </c>
      <c r="N26">
        <v>0.86792452830188682</v>
      </c>
      <c r="O26">
        <v>0.10638297872340426</v>
      </c>
      <c r="T26" s="10">
        <f t="shared" ca="1" si="1"/>
        <v>4.9949448840925469E-3</v>
      </c>
      <c r="U26" s="150">
        <f t="shared" ca="1" si="2"/>
        <v>4.0598816408794633E-2</v>
      </c>
      <c r="V26" s="10">
        <f t="shared" si="3"/>
        <v>2.521008403361241E-3</v>
      </c>
      <c r="W26" s="150">
        <f t="shared" si="4"/>
        <v>3.1143466869657651E-3</v>
      </c>
    </row>
    <row r="27" spans="1:23">
      <c r="A27" s="1">
        <v>41858</v>
      </c>
      <c r="B27">
        <v>35.659999999999997</v>
      </c>
      <c r="C27">
        <v>11306600</v>
      </c>
      <c r="D27">
        <v>0.95000000000000995</v>
      </c>
      <c r="E27">
        <v>4</v>
      </c>
      <c r="F27">
        <v>0.78181967974355493</v>
      </c>
      <c r="G27">
        <v>3.8509755353360063E-2</v>
      </c>
      <c r="H27">
        <v>4</v>
      </c>
      <c r="I27">
        <v>1</v>
      </c>
      <c r="J27">
        <v>-0.13000000000000256</v>
      </c>
      <c r="K27">
        <v>42.91999999999998</v>
      </c>
      <c r="L27">
        <v>106</v>
      </c>
      <c r="M27">
        <v>-32</v>
      </c>
      <c r="N27">
        <v>0.86163522012578619</v>
      </c>
      <c r="O27">
        <v>8.5106382978723402E-2</v>
      </c>
      <c r="T27" s="10">
        <f t="shared" ca="1" si="1"/>
        <v>4.9949448840925469E-3</v>
      </c>
      <c r="U27" s="150">
        <f t="shared" ca="1" si="2"/>
        <v>4.5593761292887183E-2</v>
      </c>
      <c r="V27" s="10">
        <f t="shared" si="3"/>
        <v>-3.6322995250070568E-3</v>
      </c>
      <c r="W27" s="150">
        <f t="shared" si="4"/>
        <v>-5.1795283804129165E-4</v>
      </c>
    </row>
    <row r="28" spans="1:23">
      <c r="A28" s="1">
        <v>41859</v>
      </c>
      <c r="B28">
        <v>35.909999999999997</v>
      </c>
      <c r="C28">
        <v>10593700</v>
      </c>
      <c r="D28">
        <v>0.70000000000000995</v>
      </c>
      <c r="E28">
        <v>5</v>
      </c>
      <c r="F28">
        <v>0.77961023981785216</v>
      </c>
      <c r="G28">
        <v>3.4618013919629945E-2</v>
      </c>
      <c r="H28">
        <v>4</v>
      </c>
      <c r="I28">
        <v>1</v>
      </c>
      <c r="J28">
        <v>0.25</v>
      </c>
      <c r="K28">
        <v>43.16999999999998</v>
      </c>
      <c r="L28">
        <v>105</v>
      </c>
      <c r="M28">
        <v>-33</v>
      </c>
      <c r="N28">
        <v>0.85534591194968557</v>
      </c>
      <c r="O28">
        <v>6.3829787234042548E-2</v>
      </c>
      <c r="T28" s="10">
        <f t="shared" ca="1" si="1"/>
        <v>4.9949448840925469E-3</v>
      </c>
      <c r="U28" s="150">
        <f t="shared" ca="1" si="2"/>
        <v>5.0588706176979734E-2</v>
      </c>
      <c r="V28" s="10">
        <f t="shared" si="3"/>
        <v>7.0106561974200791E-3</v>
      </c>
      <c r="W28" s="150">
        <f t="shared" si="4"/>
        <v>6.4927033593787879E-3</v>
      </c>
    </row>
    <row r="29" spans="1:23">
      <c r="A29" s="1">
        <v>41862</v>
      </c>
      <c r="B29">
        <v>35.79</v>
      </c>
      <c r="C29">
        <v>8660100</v>
      </c>
      <c r="D29">
        <v>0.82000000000000739</v>
      </c>
      <c r="E29">
        <v>6</v>
      </c>
      <c r="F29">
        <v>0.77915711739241145</v>
      </c>
      <c r="G29">
        <v>2.9145873616840061E-2</v>
      </c>
      <c r="H29">
        <v>4</v>
      </c>
      <c r="I29">
        <v>1</v>
      </c>
      <c r="J29">
        <v>-0.11999999999999744</v>
      </c>
      <c r="K29">
        <v>43.049999999999983</v>
      </c>
      <c r="L29">
        <v>104</v>
      </c>
      <c r="M29">
        <v>-34</v>
      </c>
      <c r="N29">
        <v>0.84905660377358494</v>
      </c>
      <c r="O29">
        <v>4.2553191489361701E-2</v>
      </c>
      <c r="T29" s="10">
        <f t="shared" ca="1" si="1"/>
        <v>4.9949448840925469E-3</v>
      </c>
      <c r="U29" s="150">
        <f t="shared" ca="1" si="2"/>
        <v>5.5583651061072284E-2</v>
      </c>
      <c r="V29" s="10">
        <f t="shared" si="3"/>
        <v>-3.3416875522137971E-3</v>
      </c>
      <c r="W29" s="150">
        <f t="shared" si="4"/>
        <v>3.1510158071649907E-3</v>
      </c>
    </row>
    <row r="30" spans="1:23">
      <c r="A30" s="1">
        <v>41863</v>
      </c>
      <c r="B30">
        <v>35.520000000000003</v>
      </c>
      <c r="C30">
        <v>12902700</v>
      </c>
      <c r="D30">
        <v>1.0900000000000034</v>
      </c>
      <c r="E30">
        <v>7</v>
      </c>
      <c r="F30">
        <v>0.77769664015338769</v>
      </c>
      <c r="G30">
        <v>2.4931834962923442E-2</v>
      </c>
      <c r="H30">
        <v>4</v>
      </c>
      <c r="I30">
        <v>1</v>
      </c>
      <c r="J30">
        <v>-0.26999999999999602</v>
      </c>
      <c r="K30">
        <v>42.779999999999987</v>
      </c>
      <c r="L30">
        <v>103</v>
      </c>
      <c r="M30">
        <v>-35</v>
      </c>
      <c r="N30">
        <v>0.84276729559748431</v>
      </c>
      <c r="O30">
        <v>2.1276595744680851E-2</v>
      </c>
      <c r="T30" s="10">
        <f t="shared" ca="1" si="1"/>
        <v>4.9949448840925469E-3</v>
      </c>
      <c r="U30" s="150">
        <f t="shared" ca="1" si="2"/>
        <v>6.0578595945164834E-2</v>
      </c>
      <c r="V30" s="10">
        <f t="shared" si="3"/>
        <v>-7.5440067057836275E-3</v>
      </c>
      <c r="W30" s="150">
        <f t="shared" si="4"/>
        <v>-4.3929908986186372E-3</v>
      </c>
    </row>
    <row r="31" spans="1:23">
      <c r="A31" s="1">
        <v>41864</v>
      </c>
      <c r="B31">
        <v>36.19</v>
      </c>
      <c r="C31">
        <v>16532300</v>
      </c>
      <c r="D31">
        <v>0.42000000000000881</v>
      </c>
      <c r="E31">
        <v>8</v>
      </c>
      <c r="F31">
        <v>0.77656196168306879</v>
      </c>
      <c r="G31">
        <v>2.8264768716369824E-2</v>
      </c>
      <c r="H31">
        <v>4</v>
      </c>
      <c r="I31">
        <v>1</v>
      </c>
      <c r="J31">
        <v>0.6699999999999946</v>
      </c>
      <c r="K31">
        <v>43.449999999999982</v>
      </c>
      <c r="L31">
        <v>102</v>
      </c>
      <c r="M31">
        <v>-36</v>
      </c>
      <c r="N31">
        <v>0.83647798742138368</v>
      </c>
      <c r="O31">
        <v>0</v>
      </c>
      <c r="T31" s="10">
        <f t="shared" ca="1" si="1"/>
        <v>4.9949448840925469E-3</v>
      </c>
      <c r="U31" s="150">
        <f t="shared" ca="1" si="2"/>
        <v>6.5573540829257385E-2</v>
      </c>
      <c r="V31" s="10">
        <f t="shared" si="3"/>
        <v>1.8862612612612458E-2</v>
      </c>
      <c r="W31" s="150">
        <f t="shared" si="4"/>
        <v>1.4469621713993821E-2</v>
      </c>
    </row>
    <row r="32" spans="1:23">
      <c r="A32" s="1">
        <v>41865</v>
      </c>
      <c r="B32">
        <v>36.36</v>
      </c>
      <c r="C32">
        <v>8927300</v>
      </c>
      <c r="D32">
        <v>0.25000000000000711</v>
      </c>
      <c r="E32">
        <v>9</v>
      </c>
      <c r="F32">
        <v>0.77883880825057272</v>
      </c>
      <c r="G32">
        <v>2.9534995260665876E-2</v>
      </c>
      <c r="H32">
        <v>1</v>
      </c>
      <c r="I32">
        <v>0</v>
      </c>
      <c r="J32">
        <v>0.17000000000000171</v>
      </c>
      <c r="K32">
        <v>43.619999999999983</v>
      </c>
      <c r="L32">
        <v>103</v>
      </c>
      <c r="M32">
        <v>-35</v>
      </c>
      <c r="N32">
        <v>0.84276729559748431</v>
      </c>
      <c r="O32">
        <v>2.1276595744680851E-2</v>
      </c>
      <c r="T32" s="10">
        <f t="shared" ca="1" si="1"/>
        <v>4.9949448840925469E-3</v>
      </c>
      <c r="U32" s="150">
        <f t="shared" ca="1" si="2"/>
        <v>7.0568485713349935E-2</v>
      </c>
      <c r="V32" s="10">
        <f t="shared" si="3"/>
        <v>4.6974302293451703E-3</v>
      </c>
      <c r="W32" s="150">
        <f t="shared" si="4"/>
        <v>1.9167051943338991E-2</v>
      </c>
    </row>
    <row r="33" spans="1:23">
      <c r="A33" s="1">
        <v>41866</v>
      </c>
      <c r="B33">
        <v>36.47</v>
      </c>
      <c r="C33">
        <v>13338900</v>
      </c>
      <c r="D33">
        <v>0.25000000000000711</v>
      </c>
      <c r="E33">
        <v>10</v>
      </c>
      <c r="F33">
        <v>0.78214547851226046</v>
      </c>
      <c r="G33">
        <v>3.1804625685103463E-2</v>
      </c>
      <c r="H33">
        <v>1</v>
      </c>
      <c r="I33">
        <v>0</v>
      </c>
      <c r="J33">
        <v>0</v>
      </c>
      <c r="K33">
        <v>43.619999999999983</v>
      </c>
      <c r="L33">
        <v>104</v>
      </c>
      <c r="M33">
        <v>-34</v>
      </c>
      <c r="N33">
        <v>0.84905660377358494</v>
      </c>
      <c r="O33">
        <v>4.2553191489361701E-2</v>
      </c>
      <c r="T33" s="10">
        <f t="shared" ca="1" si="1"/>
        <v>0</v>
      </c>
      <c r="U33" s="150">
        <f t="shared" ca="1" si="2"/>
        <v>7.0568485713349935E-2</v>
      </c>
      <c r="V33" s="10">
        <f t="shared" si="3"/>
        <v>0</v>
      </c>
      <c r="W33" s="150">
        <f t="shared" si="4"/>
        <v>1.9167051943338991E-2</v>
      </c>
    </row>
    <row r="34" spans="1:23">
      <c r="A34" s="1">
        <v>41869</v>
      </c>
      <c r="B34">
        <v>37.380000000000003</v>
      </c>
      <c r="C34">
        <v>20153200</v>
      </c>
      <c r="D34">
        <v>0.25000000000000711</v>
      </c>
      <c r="E34">
        <v>11</v>
      </c>
      <c r="F34">
        <v>0.78859404724456628</v>
      </c>
      <c r="G34">
        <v>3.8200708018893338E-2</v>
      </c>
      <c r="H34">
        <v>1</v>
      </c>
      <c r="I34">
        <v>0</v>
      </c>
      <c r="J34">
        <v>0</v>
      </c>
      <c r="K34">
        <v>43.619999999999983</v>
      </c>
      <c r="L34">
        <v>105</v>
      </c>
      <c r="M34">
        <v>-33</v>
      </c>
      <c r="N34">
        <v>0.85534591194968557</v>
      </c>
      <c r="O34">
        <v>6.3829787234042548E-2</v>
      </c>
      <c r="T34" s="10">
        <f t="shared" ca="1" si="1"/>
        <v>0</v>
      </c>
      <c r="U34" s="150">
        <f t="shared" ca="1" si="2"/>
        <v>7.0568485713349935E-2</v>
      </c>
      <c r="V34" s="10">
        <f t="shared" si="3"/>
        <v>0</v>
      </c>
      <c r="W34" s="150">
        <f t="shared" si="4"/>
        <v>1.9167051943338991E-2</v>
      </c>
    </row>
    <row r="35" spans="1:23">
      <c r="A35" s="1">
        <v>41870</v>
      </c>
      <c r="B35">
        <v>37.83</v>
      </c>
      <c r="C35">
        <v>17084900</v>
      </c>
      <c r="D35">
        <v>0.25000000000000711</v>
      </c>
      <c r="E35">
        <v>12</v>
      </c>
      <c r="F35">
        <v>0.79773513683548247</v>
      </c>
      <c r="G35">
        <v>4.2723831506953247E-2</v>
      </c>
      <c r="H35">
        <v>1</v>
      </c>
      <c r="I35">
        <v>0</v>
      </c>
      <c r="J35">
        <v>0</v>
      </c>
      <c r="K35">
        <v>43.619999999999983</v>
      </c>
      <c r="L35">
        <v>106</v>
      </c>
      <c r="M35">
        <v>-32</v>
      </c>
      <c r="N35">
        <v>0.86163522012578619</v>
      </c>
      <c r="O35">
        <v>8.5106382978723402E-2</v>
      </c>
      <c r="T35" s="10">
        <f t="shared" ca="1" si="1"/>
        <v>0</v>
      </c>
      <c r="U35" s="150">
        <f t="shared" ca="1" si="2"/>
        <v>7.0568485713349935E-2</v>
      </c>
      <c r="V35" s="10">
        <f t="shared" si="3"/>
        <v>0</v>
      </c>
      <c r="W35" s="150">
        <f t="shared" si="4"/>
        <v>1.9167051943338991E-2</v>
      </c>
    </row>
    <row r="36" spans="1:23">
      <c r="A36" s="1">
        <v>41871</v>
      </c>
      <c r="B36">
        <v>37.5</v>
      </c>
      <c r="C36">
        <v>12653900</v>
      </c>
      <c r="D36">
        <v>0.25000000000000711</v>
      </c>
      <c r="E36">
        <v>13</v>
      </c>
      <c r="F36">
        <v>0.80792102937431653</v>
      </c>
      <c r="G36">
        <v>4.4210706182659189E-2</v>
      </c>
      <c r="H36">
        <v>1</v>
      </c>
      <c r="I36">
        <v>0</v>
      </c>
      <c r="J36">
        <v>0</v>
      </c>
      <c r="K36">
        <v>43.619999999999983</v>
      </c>
      <c r="L36">
        <v>107</v>
      </c>
      <c r="M36">
        <v>-31</v>
      </c>
      <c r="N36">
        <v>0.86792452830188682</v>
      </c>
      <c r="O36">
        <v>0.10638297872340426</v>
      </c>
      <c r="T36" s="10">
        <f t="shared" ca="1" si="1"/>
        <v>0</v>
      </c>
      <c r="U36" s="150">
        <f t="shared" ca="1" si="2"/>
        <v>7.0568485713349935E-2</v>
      </c>
      <c r="V36" s="10">
        <f t="shared" si="3"/>
        <v>0</v>
      </c>
      <c r="W36" s="150">
        <f t="shared" si="4"/>
        <v>1.9167051943338991E-2</v>
      </c>
    </row>
    <row r="37" spans="1:23">
      <c r="A37" s="1">
        <v>41872</v>
      </c>
      <c r="B37">
        <v>37.64</v>
      </c>
      <c r="C37">
        <v>12254900</v>
      </c>
      <c r="D37">
        <v>0.25000000000000711</v>
      </c>
      <c r="E37">
        <v>14</v>
      </c>
      <c r="F37">
        <v>0.81792342605491397</v>
      </c>
      <c r="G37">
        <v>4.5650031268480308E-2</v>
      </c>
      <c r="H37">
        <v>1</v>
      </c>
      <c r="I37">
        <v>0</v>
      </c>
      <c r="J37">
        <v>0</v>
      </c>
      <c r="K37">
        <v>43.619999999999983</v>
      </c>
      <c r="L37">
        <v>108</v>
      </c>
      <c r="M37">
        <v>-30</v>
      </c>
      <c r="N37">
        <v>0.87421383647798745</v>
      </c>
      <c r="O37">
        <v>0.1276595744680851</v>
      </c>
      <c r="T37" s="10">
        <f t="shared" ca="1" si="1"/>
        <v>0</v>
      </c>
      <c r="U37" s="150">
        <f t="shared" ca="1" si="2"/>
        <v>7.0568485713349935E-2</v>
      </c>
      <c r="V37" s="10">
        <f t="shared" si="3"/>
        <v>0</v>
      </c>
      <c r="W37" s="150">
        <f t="shared" si="4"/>
        <v>1.9167051943338991E-2</v>
      </c>
    </row>
    <row r="38" spans="1:23">
      <c r="A38" s="1">
        <v>41873</v>
      </c>
      <c r="B38">
        <v>38.01</v>
      </c>
      <c r="C38">
        <v>14879100</v>
      </c>
      <c r="D38">
        <v>0.25000000000000711</v>
      </c>
      <c r="E38">
        <v>15</v>
      </c>
      <c r="F38">
        <v>0.82641666292185312</v>
      </c>
      <c r="G38">
        <v>4.3096940788885693E-2</v>
      </c>
      <c r="H38">
        <v>1</v>
      </c>
      <c r="I38">
        <v>0</v>
      </c>
      <c r="J38">
        <v>0</v>
      </c>
      <c r="K38">
        <v>43.619999999999983</v>
      </c>
      <c r="L38">
        <v>109</v>
      </c>
      <c r="M38">
        <v>-29</v>
      </c>
      <c r="N38">
        <v>0.88050314465408808</v>
      </c>
      <c r="O38">
        <v>0.14893617021276595</v>
      </c>
      <c r="T38" s="10">
        <f t="shared" ca="1" si="1"/>
        <v>0</v>
      </c>
      <c r="U38" s="150">
        <f t="shared" ca="1" si="2"/>
        <v>7.0568485713349935E-2</v>
      </c>
      <c r="V38" s="10">
        <f t="shared" si="3"/>
        <v>0</v>
      </c>
      <c r="W38" s="150">
        <f t="shared" si="4"/>
        <v>1.9167051943338991E-2</v>
      </c>
    </row>
    <row r="39" spans="1:23">
      <c r="A39" s="1">
        <v>41876</v>
      </c>
      <c r="B39">
        <v>37.71</v>
      </c>
      <c r="C39">
        <v>14356400</v>
      </c>
      <c r="D39">
        <v>0.25000000000000711</v>
      </c>
      <c r="E39">
        <v>16</v>
      </c>
      <c r="F39">
        <v>0.83300753456462795</v>
      </c>
      <c r="G39">
        <v>3.8596929601482192E-2</v>
      </c>
      <c r="H39">
        <v>2</v>
      </c>
      <c r="I39">
        <v>-1</v>
      </c>
      <c r="J39">
        <v>0</v>
      </c>
      <c r="K39">
        <v>43.619999999999983</v>
      </c>
      <c r="L39">
        <v>110</v>
      </c>
      <c r="M39">
        <v>-30</v>
      </c>
      <c r="N39">
        <v>0.8867924528301887</v>
      </c>
      <c r="O39">
        <v>0.1276595744680851</v>
      </c>
      <c r="T39" s="10">
        <f t="shared" ca="1" si="1"/>
        <v>0</v>
      </c>
      <c r="U39" s="150">
        <f t="shared" ca="1" si="2"/>
        <v>7.0568485713349935E-2</v>
      </c>
      <c r="V39" s="10">
        <f t="shared" si="3"/>
        <v>0</v>
      </c>
      <c r="W39" s="150">
        <f t="shared" si="4"/>
        <v>1.9167051943338991E-2</v>
      </c>
    </row>
    <row r="40" spans="1:23">
      <c r="A40" s="1">
        <v>41877</v>
      </c>
      <c r="B40">
        <v>37.79</v>
      </c>
      <c r="C40">
        <v>9516800</v>
      </c>
      <c r="D40">
        <v>0.3300000000000054</v>
      </c>
      <c r="E40">
        <v>17</v>
      </c>
      <c r="F40">
        <v>0.83734028370706559</v>
      </c>
      <c r="G40">
        <v>3.483336206225221E-2</v>
      </c>
      <c r="H40">
        <v>2</v>
      </c>
      <c r="I40">
        <v>-1</v>
      </c>
      <c r="J40">
        <v>-7.9999999999998295E-2</v>
      </c>
      <c r="K40">
        <v>43.539999999999985</v>
      </c>
      <c r="L40">
        <v>111</v>
      </c>
      <c r="M40">
        <v>-31</v>
      </c>
      <c r="N40">
        <v>0.89308176100628933</v>
      </c>
      <c r="O40">
        <v>0.10638297872340426</v>
      </c>
      <c r="T40" s="10">
        <f t="shared" ca="1" si="1"/>
        <v>1.8457011655414279E-3</v>
      </c>
      <c r="U40" s="150">
        <f t="shared" ca="1" si="2"/>
        <v>7.2414186878891368E-2</v>
      </c>
      <c r="V40" s="10">
        <f t="shared" si="3"/>
        <v>-2.1214531954388302E-3</v>
      </c>
      <c r="W40" s="150">
        <f t="shared" si="4"/>
        <v>1.7045598747900161E-2</v>
      </c>
    </row>
    <row r="41" spans="1:23">
      <c r="A41" s="1">
        <v>41878</v>
      </c>
      <c r="B41">
        <v>38.18</v>
      </c>
      <c r="C41">
        <v>24806700</v>
      </c>
      <c r="D41">
        <v>0.72000000000000597</v>
      </c>
      <c r="E41">
        <v>18</v>
      </c>
      <c r="F41">
        <v>0.83973696430443834</v>
      </c>
      <c r="G41">
        <v>4.1336680971126617E-2</v>
      </c>
      <c r="H41">
        <v>2</v>
      </c>
      <c r="I41">
        <v>-1</v>
      </c>
      <c r="J41">
        <v>-0.39000000000000057</v>
      </c>
      <c r="K41">
        <v>43.149999999999984</v>
      </c>
      <c r="L41">
        <v>112</v>
      </c>
      <c r="M41">
        <v>-32</v>
      </c>
      <c r="N41">
        <v>0.89937106918238996</v>
      </c>
      <c r="O41">
        <v>8.5106382978723402E-2</v>
      </c>
      <c r="T41" s="10">
        <f t="shared" ca="1" si="1"/>
        <v>1.8457011655414279E-3</v>
      </c>
      <c r="U41" s="150">
        <f t="shared" ca="1" si="2"/>
        <v>7.4259888044432801E-2</v>
      </c>
      <c r="V41" s="10">
        <f t="shared" si="3"/>
        <v>-1.0320190526594353E-2</v>
      </c>
      <c r="W41" s="150">
        <f t="shared" si="4"/>
        <v>6.7254082213058074E-3</v>
      </c>
    </row>
    <row r="42" spans="1:23">
      <c r="A42" s="1">
        <v>41879</v>
      </c>
      <c r="B42">
        <v>38.31</v>
      </c>
      <c r="C42">
        <v>16477000</v>
      </c>
      <c r="D42">
        <v>0.85000000000000853</v>
      </c>
      <c r="E42">
        <v>19</v>
      </c>
      <c r="F42">
        <v>0.8423246303869143</v>
      </c>
      <c r="G42">
        <v>4.709334381990956E-2</v>
      </c>
      <c r="H42">
        <v>1</v>
      </c>
      <c r="I42">
        <v>0</v>
      </c>
      <c r="J42">
        <v>-0.13000000000000256</v>
      </c>
      <c r="K42">
        <v>43.019999999999982</v>
      </c>
      <c r="L42">
        <v>113</v>
      </c>
      <c r="M42">
        <v>-31</v>
      </c>
      <c r="N42">
        <v>0.90566037735849059</v>
      </c>
      <c r="O42">
        <v>0.10638297872340426</v>
      </c>
      <c r="T42" s="10">
        <f t="shared" ca="1" si="1"/>
        <v>1.8457011655414279E-3</v>
      </c>
      <c r="U42" s="150">
        <f t="shared" ca="1" si="2"/>
        <v>7.6105589209974234E-2</v>
      </c>
      <c r="V42" s="10">
        <f t="shared" si="3"/>
        <v>-3.4049240440021623E-3</v>
      </c>
      <c r="W42" s="150">
        <f t="shared" si="4"/>
        <v>3.3204841773036451E-3</v>
      </c>
    </row>
    <row r="43" spans="1:23">
      <c r="A43" s="1">
        <v>41880</v>
      </c>
      <c r="B43">
        <v>38.51</v>
      </c>
      <c r="C43">
        <v>11617100</v>
      </c>
      <c r="D43">
        <v>0.85000000000000853</v>
      </c>
      <c r="E43">
        <v>20</v>
      </c>
      <c r="F43">
        <v>0.84644766997708165</v>
      </c>
      <c r="G43">
        <v>4.7761050560938913E-2</v>
      </c>
      <c r="H43">
        <v>1</v>
      </c>
      <c r="I43">
        <v>0</v>
      </c>
      <c r="J43">
        <v>0</v>
      </c>
      <c r="K43">
        <v>43.019999999999982</v>
      </c>
      <c r="L43">
        <v>114</v>
      </c>
      <c r="M43">
        <v>-30</v>
      </c>
      <c r="N43">
        <v>0.91194968553459121</v>
      </c>
      <c r="O43">
        <v>0.1276595744680851</v>
      </c>
      <c r="T43" s="10">
        <f t="shared" ca="1" si="1"/>
        <v>0</v>
      </c>
      <c r="U43" s="150">
        <f t="shared" ca="1" si="2"/>
        <v>7.6105589209974234E-2</v>
      </c>
      <c r="V43" s="10">
        <f t="shared" si="3"/>
        <v>0</v>
      </c>
      <c r="W43" s="150">
        <f t="shared" si="4"/>
        <v>3.3204841773036451E-3</v>
      </c>
    </row>
    <row r="44" spans="1:23">
      <c r="A44" s="1">
        <v>41884</v>
      </c>
      <c r="B44">
        <v>39.270000000000003</v>
      </c>
      <c r="C44">
        <v>19773200</v>
      </c>
      <c r="D44">
        <v>0.85000000000000853</v>
      </c>
      <c r="E44">
        <v>21</v>
      </c>
      <c r="F44">
        <v>0.85247681960484722</v>
      </c>
      <c r="G44">
        <v>5.0892923548534398E-2</v>
      </c>
      <c r="H44">
        <v>1</v>
      </c>
      <c r="I44">
        <v>0</v>
      </c>
      <c r="J44">
        <v>0</v>
      </c>
      <c r="K44">
        <v>43.019999999999982</v>
      </c>
      <c r="L44">
        <v>115</v>
      </c>
      <c r="M44">
        <v>-29</v>
      </c>
      <c r="N44">
        <v>0.91823899371069184</v>
      </c>
      <c r="O44">
        <v>0.14893617021276595</v>
      </c>
      <c r="T44" s="10">
        <f t="shared" ca="1" si="1"/>
        <v>0</v>
      </c>
      <c r="U44" s="150">
        <f t="shared" ca="1" si="2"/>
        <v>7.6105589209974234E-2</v>
      </c>
      <c r="V44" s="10">
        <f t="shared" si="3"/>
        <v>0</v>
      </c>
      <c r="W44" s="150">
        <f t="shared" si="4"/>
        <v>3.3204841773036451E-3</v>
      </c>
    </row>
    <row r="45" spans="1:23">
      <c r="A45" s="1">
        <v>41885</v>
      </c>
      <c r="B45">
        <v>38.869999999999997</v>
      </c>
      <c r="C45">
        <v>16051600</v>
      </c>
      <c r="D45">
        <v>0.85000000000000853</v>
      </c>
      <c r="E45">
        <v>22</v>
      </c>
      <c r="F45">
        <v>0.85850971404604604</v>
      </c>
      <c r="G45">
        <v>5.248210984180262E-2</v>
      </c>
      <c r="H45">
        <v>1</v>
      </c>
      <c r="I45">
        <v>0</v>
      </c>
      <c r="J45">
        <v>0</v>
      </c>
      <c r="K45">
        <v>43.019999999999982</v>
      </c>
      <c r="L45">
        <v>116</v>
      </c>
      <c r="M45">
        <v>-28</v>
      </c>
      <c r="N45">
        <v>0.92452830188679247</v>
      </c>
      <c r="O45">
        <v>0.1702127659574468</v>
      </c>
      <c r="T45" s="10">
        <f t="shared" ca="1" si="1"/>
        <v>0</v>
      </c>
      <c r="U45" s="150">
        <f t="shared" ca="1" si="2"/>
        <v>7.6105589209974234E-2</v>
      </c>
      <c r="V45" s="10">
        <f t="shared" si="3"/>
        <v>0</v>
      </c>
      <c r="W45" s="150">
        <f t="shared" si="4"/>
        <v>3.3204841773036451E-3</v>
      </c>
    </row>
    <row r="46" spans="1:23">
      <c r="A46" s="1">
        <v>41886</v>
      </c>
      <c r="B46">
        <v>39.19</v>
      </c>
      <c r="C46">
        <v>14732500</v>
      </c>
      <c r="D46">
        <v>0.85000000000000853</v>
      </c>
      <c r="E46">
        <v>23</v>
      </c>
      <c r="F46">
        <v>0.8657109902784641</v>
      </c>
      <c r="G46">
        <v>4.704576923024039E-2</v>
      </c>
      <c r="H46">
        <v>1</v>
      </c>
      <c r="I46">
        <v>0</v>
      </c>
      <c r="J46">
        <v>0</v>
      </c>
      <c r="K46">
        <v>43.019999999999982</v>
      </c>
      <c r="L46">
        <v>117</v>
      </c>
      <c r="M46">
        <v>-27</v>
      </c>
      <c r="N46">
        <v>0.9308176100628931</v>
      </c>
      <c r="O46">
        <v>0.19148936170212766</v>
      </c>
      <c r="T46" s="10">
        <f t="shared" ca="1" si="1"/>
        <v>0</v>
      </c>
      <c r="U46" s="150">
        <f t="shared" ca="1" si="2"/>
        <v>7.6105589209974234E-2</v>
      </c>
      <c r="V46" s="10">
        <f t="shared" si="3"/>
        <v>0</v>
      </c>
      <c r="W46" s="150">
        <f t="shared" si="4"/>
        <v>3.3204841773036451E-3</v>
      </c>
    </row>
    <row r="47" spans="1:23">
      <c r="A47" s="1">
        <v>41887</v>
      </c>
      <c r="B47">
        <v>39.590000000000003</v>
      </c>
      <c r="C47">
        <v>25808300</v>
      </c>
      <c r="D47">
        <v>0.85000000000000853</v>
      </c>
      <c r="E47">
        <v>24</v>
      </c>
      <c r="F47">
        <v>0.87323432046615423</v>
      </c>
      <c r="G47">
        <v>5.3580850365165592E-2</v>
      </c>
      <c r="H47">
        <v>2</v>
      </c>
      <c r="I47">
        <v>-1</v>
      </c>
      <c r="J47">
        <v>0</v>
      </c>
      <c r="K47">
        <v>43.019999999999982</v>
      </c>
      <c r="L47">
        <v>118</v>
      </c>
      <c r="M47">
        <v>-28</v>
      </c>
      <c r="N47">
        <v>0.93710691823899372</v>
      </c>
      <c r="O47">
        <v>0.1702127659574468</v>
      </c>
      <c r="T47" s="10">
        <f t="shared" ca="1" si="1"/>
        <v>0</v>
      </c>
      <c r="U47" s="150">
        <f t="shared" ca="1" si="2"/>
        <v>7.6105589209974234E-2</v>
      </c>
      <c r="V47" s="10">
        <f t="shared" si="3"/>
        <v>0</v>
      </c>
      <c r="W47" s="150">
        <f t="shared" si="4"/>
        <v>3.3204841773036451E-3</v>
      </c>
    </row>
    <row r="48" spans="1:23">
      <c r="A48" s="1">
        <v>41890</v>
      </c>
      <c r="B48">
        <v>41.81</v>
      </c>
      <c r="C48">
        <v>75327900</v>
      </c>
      <c r="D48">
        <v>3.0700000000000074</v>
      </c>
      <c r="E48">
        <v>25</v>
      </c>
      <c r="F48">
        <v>0.88576072140085982</v>
      </c>
      <c r="G48">
        <v>9.5498013829630732E-2</v>
      </c>
      <c r="H48">
        <v>1</v>
      </c>
      <c r="I48">
        <v>0</v>
      </c>
      <c r="J48">
        <v>-2.2199999999999989</v>
      </c>
      <c r="K48">
        <v>40.799999999999983</v>
      </c>
      <c r="L48">
        <v>119</v>
      </c>
      <c r="M48">
        <v>-27</v>
      </c>
      <c r="N48">
        <v>0.94339622641509435</v>
      </c>
      <c r="O48">
        <v>0.19148936170212766</v>
      </c>
      <c r="T48" s="10">
        <f t="shared" ca="1" si="1"/>
        <v>1.8457011655414279E-3</v>
      </c>
      <c r="U48" s="150">
        <f t="shared" ca="1" si="2"/>
        <v>7.7951290375515667E-2</v>
      </c>
      <c r="V48" s="10">
        <f t="shared" si="3"/>
        <v>-5.6074766355140152E-2</v>
      </c>
      <c r="W48" s="150">
        <f t="shared" si="4"/>
        <v>-5.2754282177836509E-2</v>
      </c>
    </row>
    <row r="49" spans="1:23">
      <c r="A49" s="1">
        <v>41891</v>
      </c>
      <c r="B49">
        <v>40.78</v>
      </c>
      <c r="C49">
        <v>52613900</v>
      </c>
      <c r="D49">
        <v>3.0700000000000074</v>
      </c>
      <c r="E49">
        <v>26</v>
      </c>
      <c r="F49">
        <v>0.89889378211177506</v>
      </c>
      <c r="G49">
        <v>0.13963615813813604</v>
      </c>
      <c r="H49">
        <v>1</v>
      </c>
      <c r="I49">
        <v>0</v>
      </c>
      <c r="J49">
        <v>0</v>
      </c>
      <c r="K49">
        <v>40.799999999999983</v>
      </c>
      <c r="L49">
        <v>120</v>
      </c>
      <c r="M49">
        <v>-26</v>
      </c>
      <c r="N49">
        <v>0.94968553459119498</v>
      </c>
      <c r="O49">
        <v>0.21276595744680851</v>
      </c>
      <c r="T49" s="10">
        <f t="shared" ca="1" si="1"/>
        <v>0</v>
      </c>
      <c r="U49" s="150">
        <f t="shared" ca="1" si="2"/>
        <v>7.7951290375515667E-2</v>
      </c>
      <c r="V49" s="10">
        <f t="shared" si="3"/>
        <v>0</v>
      </c>
      <c r="W49" s="150">
        <f t="shared" si="4"/>
        <v>-5.2754282177836509E-2</v>
      </c>
    </row>
    <row r="50" spans="1:23">
      <c r="A50" s="1">
        <v>41892</v>
      </c>
      <c r="B50">
        <v>41.14</v>
      </c>
      <c r="C50">
        <v>30712600</v>
      </c>
      <c r="D50">
        <v>3.0700000000000074</v>
      </c>
      <c r="E50">
        <v>27</v>
      </c>
      <c r="F50">
        <v>0.91206803577045781</v>
      </c>
      <c r="G50">
        <v>0.16919450319740995</v>
      </c>
      <c r="H50">
        <v>1</v>
      </c>
      <c r="I50">
        <v>0</v>
      </c>
      <c r="J50">
        <v>0</v>
      </c>
      <c r="K50">
        <v>40.799999999999983</v>
      </c>
      <c r="L50">
        <v>121</v>
      </c>
      <c r="M50">
        <v>-25</v>
      </c>
      <c r="N50">
        <v>0.95597484276729561</v>
      </c>
      <c r="O50">
        <v>0.23404255319148937</v>
      </c>
      <c r="T50" s="10">
        <f t="shared" ca="1" si="1"/>
        <v>0</v>
      </c>
      <c r="U50" s="150">
        <f t="shared" ca="1" si="2"/>
        <v>7.7951290375515667E-2</v>
      </c>
      <c r="V50" s="10">
        <f t="shared" si="3"/>
        <v>0</v>
      </c>
      <c r="W50" s="150">
        <f t="shared" si="4"/>
        <v>-5.2754282177836509E-2</v>
      </c>
    </row>
    <row r="51" spans="1:23">
      <c r="A51" s="1">
        <v>41893</v>
      </c>
      <c r="B51">
        <v>41.26</v>
      </c>
      <c r="C51">
        <v>25203000</v>
      </c>
      <c r="D51">
        <v>3.0700000000000074</v>
      </c>
      <c r="E51">
        <v>28</v>
      </c>
      <c r="F51">
        <v>0.92415254872002273</v>
      </c>
      <c r="G51">
        <v>0.17473838038146922</v>
      </c>
      <c r="H51">
        <v>1</v>
      </c>
      <c r="I51">
        <v>0</v>
      </c>
      <c r="J51">
        <v>0</v>
      </c>
      <c r="K51">
        <v>40.799999999999983</v>
      </c>
      <c r="L51">
        <v>122</v>
      </c>
      <c r="M51">
        <v>-24</v>
      </c>
      <c r="N51">
        <v>0.96226415094339623</v>
      </c>
      <c r="O51">
        <v>0.25531914893617019</v>
      </c>
      <c r="T51" s="10">
        <f t="shared" ca="1" si="1"/>
        <v>0</v>
      </c>
      <c r="U51" s="150">
        <f t="shared" ca="1" si="2"/>
        <v>7.7951290375515667E-2</v>
      </c>
      <c r="V51" s="10">
        <f t="shared" si="3"/>
        <v>0</v>
      </c>
      <c r="W51" s="150">
        <f t="shared" si="4"/>
        <v>-5.2754282177836509E-2</v>
      </c>
    </row>
    <row r="52" spans="1:23">
      <c r="A52" s="1">
        <v>41894</v>
      </c>
      <c r="B52">
        <v>42.88</v>
      </c>
      <c r="C52">
        <v>69556500</v>
      </c>
      <c r="D52">
        <v>3.0700000000000074</v>
      </c>
      <c r="E52">
        <v>29</v>
      </c>
      <c r="F52">
        <v>0.93989574439401402</v>
      </c>
      <c r="G52">
        <v>0.18054645528682317</v>
      </c>
      <c r="H52">
        <v>1</v>
      </c>
      <c r="I52">
        <v>0</v>
      </c>
      <c r="J52">
        <v>0</v>
      </c>
      <c r="K52">
        <v>40.799999999999983</v>
      </c>
      <c r="L52">
        <v>123</v>
      </c>
      <c r="M52">
        <v>-23</v>
      </c>
      <c r="N52">
        <v>0.96855345911949686</v>
      </c>
      <c r="O52">
        <v>0.27659574468085107</v>
      </c>
      <c r="T52" s="10">
        <f t="shared" ca="1" si="1"/>
        <v>0</v>
      </c>
      <c r="U52" s="150">
        <f t="shared" ca="1" si="2"/>
        <v>7.7951290375515667E-2</v>
      </c>
      <c r="V52" s="10">
        <f t="shared" si="3"/>
        <v>0</v>
      </c>
      <c r="W52" s="150">
        <f t="shared" si="4"/>
        <v>-5.2754282177836509E-2</v>
      </c>
    </row>
    <row r="53" spans="1:23">
      <c r="A53" s="1">
        <v>41897</v>
      </c>
      <c r="B53">
        <v>42.55</v>
      </c>
      <c r="C53">
        <v>71781500</v>
      </c>
      <c r="D53">
        <v>3.0700000000000074</v>
      </c>
      <c r="E53">
        <v>30</v>
      </c>
      <c r="F53">
        <v>0.95438068275438515</v>
      </c>
      <c r="G53">
        <v>0.18399470054570774</v>
      </c>
      <c r="H53">
        <v>1</v>
      </c>
      <c r="I53">
        <v>0</v>
      </c>
      <c r="J53">
        <v>0</v>
      </c>
      <c r="K53">
        <v>40.799999999999983</v>
      </c>
      <c r="L53">
        <v>124</v>
      </c>
      <c r="M53">
        <v>-22</v>
      </c>
      <c r="N53">
        <v>0.97484276729559749</v>
      </c>
      <c r="O53">
        <v>0.2978723404255319</v>
      </c>
      <c r="T53" s="10">
        <f t="shared" ca="1" si="1"/>
        <v>0</v>
      </c>
      <c r="U53" s="150">
        <f t="shared" ca="1" si="2"/>
        <v>7.7951290375515667E-2</v>
      </c>
      <c r="V53" s="10">
        <f t="shared" si="3"/>
        <v>0</v>
      </c>
      <c r="W53" s="150">
        <f t="shared" si="4"/>
        <v>-5.2754282177836509E-2</v>
      </c>
    </row>
    <row r="54" spans="1:23">
      <c r="A54" s="1">
        <v>41898</v>
      </c>
      <c r="B54">
        <v>42.71</v>
      </c>
      <c r="C54">
        <v>61386400</v>
      </c>
      <c r="D54">
        <v>3.0700000000000074</v>
      </c>
      <c r="E54">
        <v>31</v>
      </c>
      <c r="F54">
        <v>0.96634910648751449</v>
      </c>
      <c r="G54">
        <v>0.21042231010757531</v>
      </c>
      <c r="H54">
        <v>1</v>
      </c>
      <c r="I54">
        <v>0</v>
      </c>
      <c r="J54">
        <v>0</v>
      </c>
      <c r="K54">
        <v>40.799999999999983</v>
      </c>
      <c r="L54">
        <v>125</v>
      </c>
      <c r="M54">
        <v>-21</v>
      </c>
      <c r="N54">
        <v>0.98113207547169812</v>
      </c>
      <c r="O54">
        <v>0.31914893617021278</v>
      </c>
      <c r="T54" s="10">
        <f t="shared" ca="1" si="1"/>
        <v>0</v>
      </c>
      <c r="U54" s="150">
        <f t="shared" ca="1" si="2"/>
        <v>7.7951290375515667E-2</v>
      </c>
      <c r="V54" s="10">
        <f t="shared" si="3"/>
        <v>0</v>
      </c>
      <c r="W54" s="150">
        <f t="shared" si="4"/>
        <v>-5.2754282177836509E-2</v>
      </c>
    </row>
    <row r="55" spans="1:23">
      <c r="A55" s="1">
        <v>41899</v>
      </c>
      <c r="B55">
        <v>42.59</v>
      </c>
      <c r="C55">
        <v>39456500</v>
      </c>
      <c r="D55">
        <v>3.0700000000000074</v>
      </c>
      <c r="E55">
        <v>32</v>
      </c>
      <c r="F55">
        <v>0.97419823544391004</v>
      </c>
      <c r="G55">
        <v>0.22973398104441348</v>
      </c>
      <c r="H55">
        <v>1</v>
      </c>
      <c r="I55">
        <v>0</v>
      </c>
      <c r="J55">
        <v>0</v>
      </c>
      <c r="K55">
        <v>40.799999999999983</v>
      </c>
      <c r="L55">
        <v>126</v>
      </c>
      <c r="M55">
        <v>-20</v>
      </c>
      <c r="N55">
        <v>0.98742138364779874</v>
      </c>
      <c r="O55">
        <v>0.34042553191489361</v>
      </c>
      <c r="T55" s="10">
        <f t="shared" ca="1" si="1"/>
        <v>0</v>
      </c>
      <c r="U55" s="150">
        <f t="shared" ca="1" si="2"/>
        <v>7.7951290375515667E-2</v>
      </c>
      <c r="V55" s="10">
        <f t="shared" si="3"/>
        <v>0</v>
      </c>
      <c r="W55" s="150">
        <f t="shared" si="4"/>
        <v>-5.2754282177836509E-2</v>
      </c>
    </row>
    <row r="56" spans="1:23">
      <c r="A56" s="1">
        <v>41900</v>
      </c>
      <c r="B56">
        <v>42.09</v>
      </c>
      <c r="C56">
        <v>93321700</v>
      </c>
      <c r="D56">
        <v>3.0700000000000074</v>
      </c>
      <c r="E56">
        <v>33</v>
      </c>
      <c r="F56">
        <v>0.98185263410176893</v>
      </c>
      <c r="G56">
        <v>0.25972102240618172</v>
      </c>
      <c r="H56">
        <v>1</v>
      </c>
      <c r="I56">
        <v>0</v>
      </c>
      <c r="J56">
        <v>0</v>
      </c>
      <c r="K56">
        <v>40.799999999999983</v>
      </c>
      <c r="L56">
        <v>127</v>
      </c>
      <c r="M56">
        <v>-19</v>
      </c>
      <c r="N56">
        <v>0.99371069182389937</v>
      </c>
      <c r="O56">
        <v>0.36170212765957449</v>
      </c>
      <c r="T56" s="10">
        <f t="shared" ca="1" si="1"/>
        <v>0</v>
      </c>
      <c r="U56" s="150">
        <f t="shared" ca="1" si="2"/>
        <v>7.7951290375515667E-2</v>
      </c>
      <c r="V56" s="10">
        <f t="shared" si="3"/>
        <v>0</v>
      </c>
      <c r="W56" s="150">
        <f t="shared" si="4"/>
        <v>-5.2754282177836509E-2</v>
      </c>
    </row>
    <row r="57" spans="1:23">
      <c r="A57" s="1">
        <v>41901</v>
      </c>
      <c r="B57">
        <v>40.93</v>
      </c>
      <c r="C57">
        <v>233687300</v>
      </c>
      <c r="D57">
        <v>3.0700000000000074</v>
      </c>
      <c r="E57">
        <v>34</v>
      </c>
      <c r="F57">
        <v>0.98259036234814767</v>
      </c>
      <c r="G57">
        <v>0.36763817912070518</v>
      </c>
      <c r="H57">
        <v>1</v>
      </c>
      <c r="I57">
        <v>0</v>
      </c>
      <c r="J57">
        <v>0</v>
      </c>
      <c r="K57">
        <v>40.799999999999983</v>
      </c>
      <c r="L57">
        <v>128</v>
      </c>
      <c r="M57">
        <v>-18</v>
      </c>
      <c r="N57">
        <v>1</v>
      </c>
      <c r="O57">
        <v>0.38297872340425532</v>
      </c>
      <c r="T57" s="10">
        <f t="shared" ca="1" si="1"/>
        <v>0</v>
      </c>
      <c r="U57" s="150">
        <f t="shared" ca="1" si="2"/>
        <v>7.7951290375515667E-2</v>
      </c>
      <c r="V57" s="10">
        <f t="shared" si="3"/>
        <v>0</v>
      </c>
      <c r="W57" s="150">
        <f t="shared" si="4"/>
        <v>-5.2754282177836509E-2</v>
      </c>
    </row>
  </sheetData>
  <conditionalFormatting sqref="E3:E6">
    <cfRule type="cellIs" dxfId="63" priority="1" operator="lessThan">
      <formula>0</formula>
    </cfRule>
    <cfRule type="cellIs" dxfId="62" priority="2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85546875" customWidth="1"/>
  </cols>
  <sheetData>
    <row r="1" spans="1:23">
      <c r="A1">
        <v>50</v>
      </c>
      <c r="B1">
        <v>36.730000000000018</v>
      </c>
      <c r="C1">
        <v>99</v>
      </c>
      <c r="D1">
        <v>0.11811808592745052</v>
      </c>
      <c r="E1">
        <v>0.61508451492687488</v>
      </c>
      <c r="F1">
        <v>1.3993359744035314</v>
      </c>
      <c r="G1">
        <v>0.36554059120322313</v>
      </c>
      <c r="H1">
        <v>0.72597123857756651</v>
      </c>
      <c r="I1">
        <v>-0.31310351946098147</v>
      </c>
      <c r="J1">
        <v>4.0737671184105988</v>
      </c>
      <c r="K1">
        <v>-6.2817289129861911E-2</v>
      </c>
      <c r="L1">
        <v>-4.7890858797931035E-2</v>
      </c>
      <c r="M1">
        <v>4.0402063093953257E-2</v>
      </c>
      <c r="N1">
        <v>5.9374374954470135E-2</v>
      </c>
      <c r="O1">
        <v>0.39697107331921994</v>
      </c>
      <c r="P1">
        <v>1.3105238095238103</v>
      </c>
      <c r="Q1">
        <v>-0.97430952380952318</v>
      </c>
      <c r="R1">
        <v>0.41666666666666669</v>
      </c>
      <c r="S1">
        <v>1.3450795435106686</v>
      </c>
    </row>
    <row r="2" spans="1:23">
      <c r="A2">
        <v>3</v>
      </c>
      <c r="B2">
        <v>5</v>
      </c>
      <c r="C2">
        <v>2.5420459583595569</v>
      </c>
      <c r="E2">
        <v>0.4</v>
      </c>
    </row>
    <row r="3" spans="1:23">
      <c r="A3">
        <v>-2.1540664436492467E-3</v>
      </c>
      <c r="B3">
        <v>2.8675609638247241E-2</v>
      </c>
      <c r="C3">
        <v>0.60650795916753486</v>
      </c>
      <c r="D3">
        <v>206</v>
      </c>
      <c r="E3" s="2">
        <f>IF(C3&gt;=$E$2,SIGN(A3),0)</f>
        <v>-1</v>
      </c>
      <c r="F3" s="3" t="s">
        <v>0</v>
      </c>
      <c r="G3">
        <f ca="1">OFFSET(B1,($A$1+5),0)</f>
        <v>210.5</v>
      </c>
    </row>
    <row r="4" spans="1:23">
      <c r="A4">
        <v>2.5530129758779925E-3</v>
      </c>
      <c r="B4">
        <v>3.0795925656384983E-2</v>
      </c>
      <c r="C4">
        <v>0.67741911313634828</v>
      </c>
      <c r="D4">
        <v>211</v>
      </c>
      <c r="E4" s="2">
        <f>IF(C4&gt;=$E$2,SIGN(A4),0)</f>
        <v>1</v>
      </c>
      <c r="F4" s="4" t="s">
        <v>1</v>
      </c>
      <c r="G4">
        <f ca="1">OFFSET(D1,($A$1+6),0)</f>
        <v>28.540000000000077</v>
      </c>
    </row>
    <row r="5" spans="1:23">
      <c r="A5">
        <v>6.421103211152154E-3</v>
      </c>
      <c r="B5">
        <v>3.7763086138488666E-2</v>
      </c>
      <c r="C5">
        <v>1.258118886055674</v>
      </c>
      <c r="D5">
        <v>173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-0.20369015328074008</v>
      </c>
      <c r="U5">
        <v>-0.8044440464453515</v>
      </c>
    </row>
    <row r="6" spans="1:23">
      <c r="A6">
        <v>-1.4601342408334045E-3</v>
      </c>
      <c r="B6">
        <v>3.1550398056677274E-2</v>
      </c>
      <c r="C6">
        <v>0.36817932663881914</v>
      </c>
      <c r="D6">
        <v>200</v>
      </c>
      <c r="E6" s="2">
        <f>IF(C6&gt;=$E$2,SIGN(A6),0)</f>
        <v>0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2</v>
      </c>
      <c r="I6">
        <f t="shared" ca="1" si="0"/>
        <v>1</v>
      </c>
      <c r="J6">
        <f ca="1">OFFSET(J1,($A$1+6),0)</f>
        <v>0.66999999999998749</v>
      </c>
      <c r="K6">
        <f t="shared" ca="1" si="0"/>
        <v>282.41999999999996</v>
      </c>
      <c r="L6">
        <f t="shared" ca="1" si="0"/>
        <v>64</v>
      </c>
      <c r="M6">
        <f t="shared" ca="1" si="0"/>
        <v>-36</v>
      </c>
      <c r="N6" s="9">
        <f ca="1">OFFSET(F1,($A$1+6),0)</f>
        <v>0.77010706855432098</v>
      </c>
      <c r="O6" s="10">
        <f ca="1">OFFSET(G1,($A$1+6),0)</f>
        <v>5.0469306361856911E-2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156.58000000000001</v>
      </c>
      <c r="C8">
        <v>1332700</v>
      </c>
      <c r="D8">
        <v>22.020000000000095</v>
      </c>
      <c r="E8">
        <v>50</v>
      </c>
      <c r="F8">
        <v>0.49411376668188978</v>
      </c>
      <c r="G8">
        <v>7.3396842787379152E-2</v>
      </c>
      <c r="H8">
        <v>3</v>
      </c>
      <c r="I8">
        <v>1</v>
      </c>
      <c r="J8">
        <v>0.27000000000001023</v>
      </c>
      <c r="K8">
        <v>288.93999999999994</v>
      </c>
      <c r="L8">
        <v>43</v>
      </c>
      <c r="M8">
        <v>-31</v>
      </c>
      <c r="N8">
        <v>0.70731707317073167</v>
      </c>
      <c r="O8">
        <v>0.25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159.69999999999999</v>
      </c>
      <c r="C9">
        <v>1580900</v>
      </c>
      <c r="D9">
        <v>18.900000000000091</v>
      </c>
      <c r="E9">
        <v>51</v>
      </c>
      <c r="F9">
        <v>0.50271477140102516</v>
      </c>
      <c r="G9">
        <v>5.6787405888208221E-2</v>
      </c>
      <c r="H9">
        <v>2</v>
      </c>
      <c r="I9">
        <v>1</v>
      </c>
      <c r="J9">
        <v>3.1199999999999761</v>
      </c>
      <c r="K9">
        <v>292.05999999999995</v>
      </c>
      <c r="L9">
        <v>44</v>
      </c>
      <c r="M9">
        <v>-32</v>
      </c>
      <c r="N9">
        <v>0.71951219512195119</v>
      </c>
      <c r="O9">
        <v>0.22500000000000001</v>
      </c>
      <c r="T9" s="10">
        <f ca="1">OFFSET($A$2,H8,0)*I8</f>
        <v>6.421103211152154E-3</v>
      </c>
      <c r="U9" s="150">
        <f ca="1">U8+T9</f>
        <v>6.421103211152154E-3</v>
      </c>
      <c r="V9" s="10">
        <f>J9/B8</f>
        <v>1.9925916464426974E-2</v>
      </c>
      <c r="W9" s="150">
        <f>W8+V9</f>
        <v>1.9925916464426974E-2</v>
      </c>
    </row>
    <row r="10" spans="1:23">
      <c r="A10" s="1">
        <v>41835</v>
      </c>
      <c r="B10">
        <v>158.51</v>
      </c>
      <c r="C10">
        <v>1750100</v>
      </c>
      <c r="D10">
        <v>20.090000000000089</v>
      </c>
      <c r="E10">
        <v>52</v>
      </c>
      <c r="F10">
        <v>0.50761150860100468</v>
      </c>
      <c r="G10">
        <v>4.955808376032976E-2</v>
      </c>
      <c r="H10">
        <v>2</v>
      </c>
      <c r="I10">
        <v>1</v>
      </c>
      <c r="J10">
        <v>-1.1899999999999977</v>
      </c>
      <c r="K10">
        <v>290.86999999999995</v>
      </c>
      <c r="L10">
        <v>45</v>
      </c>
      <c r="M10">
        <v>-33</v>
      </c>
      <c r="N10">
        <v>0.73170731707317072</v>
      </c>
      <c r="O10">
        <v>0.2</v>
      </c>
      <c r="T10" s="10">
        <f t="shared" ref="T10:T57" ca="1" si="1">OFFSET($A$2,H9,0)*I9</f>
        <v>2.5530129758779925E-3</v>
      </c>
      <c r="U10" s="150">
        <f t="shared" ref="U10:U57" ca="1" si="2">U9+T10</f>
        <v>8.9741161870301456E-3</v>
      </c>
      <c r="V10" s="10">
        <f t="shared" ref="V10:V57" si="3">J10/B9</f>
        <v>-7.4514715090795106E-3</v>
      </c>
      <c r="W10" s="150">
        <f t="shared" ref="W10:W57" si="4">W9+V10</f>
        <v>1.2474444955347464E-2</v>
      </c>
    </row>
    <row r="11" spans="1:23">
      <c r="A11" s="1">
        <v>41836</v>
      </c>
      <c r="B11">
        <v>157.66999999999999</v>
      </c>
      <c r="C11">
        <v>958900</v>
      </c>
      <c r="D11">
        <v>20.930000000000064</v>
      </c>
      <c r="E11">
        <v>53</v>
      </c>
      <c r="F11">
        <v>0.5024610544476581</v>
      </c>
      <c r="G11">
        <v>4.1566848599429482E-2</v>
      </c>
      <c r="H11">
        <v>4</v>
      </c>
      <c r="I11">
        <v>0</v>
      </c>
      <c r="J11">
        <v>-0.84000000000000341</v>
      </c>
      <c r="K11">
        <v>290.02999999999997</v>
      </c>
      <c r="L11">
        <v>44</v>
      </c>
      <c r="M11">
        <v>-34</v>
      </c>
      <c r="N11">
        <v>0.71951219512195119</v>
      </c>
      <c r="O11">
        <v>0.17499999999999999</v>
      </c>
      <c r="T11" s="10">
        <f t="shared" ca="1" si="1"/>
        <v>2.5530129758779925E-3</v>
      </c>
      <c r="U11" s="150">
        <f t="shared" ca="1" si="2"/>
        <v>1.1527129162908139E-2</v>
      </c>
      <c r="V11" s="10">
        <f t="shared" si="3"/>
        <v>-5.2993501987256544E-3</v>
      </c>
      <c r="W11" s="150">
        <f t="shared" si="4"/>
        <v>7.1750947566218094E-3</v>
      </c>
    </row>
    <row r="12" spans="1:23">
      <c r="A12" s="1">
        <v>41837</v>
      </c>
      <c r="B12">
        <v>157.21</v>
      </c>
      <c r="C12">
        <v>1458400</v>
      </c>
      <c r="D12">
        <v>20.930000000000064</v>
      </c>
      <c r="E12">
        <v>54</v>
      </c>
      <c r="F12">
        <v>0.4991627340538895</v>
      </c>
      <c r="G12">
        <v>4.0328948686944255E-2</v>
      </c>
      <c r="H12">
        <v>4</v>
      </c>
      <c r="I12">
        <v>0</v>
      </c>
      <c r="J12">
        <v>0</v>
      </c>
      <c r="K12">
        <v>290.02999999999997</v>
      </c>
      <c r="L12">
        <v>43</v>
      </c>
      <c r="M12">
        <v>-35</v>
      </c>
      <c r="N12">
        <v>0.70731707317073167</v>
      </c>
      <c r="O12">
        <v>0.15</v>
      </c>
      <c r="T12" s="10">
        <f t="shared" ca="1" si="1"/>
        <v>0</v>
      </c>
      <c r="U12" s="150">
        <f t="shared" ca="1" si="2"/>
        <v>1.1527129162908139E-2</v>
      </c>
      <c r="V12" s="10">
        <f t="shared" si="3"/>
        <v>0</v>
      </c>
      <c r="W12" s="150">
        <f t="shared" si="4"/>
        <v>7.1750947566218094E-3</v>
      </c>
    </row>
    <row r="13" spans="1:23">
      <c r="A13" s="1">
        <v>41838</v>
      </c>
      <c r="B13">
        <v>159.99</v>
      </c>
      <c r="C13">
        <v>1250300</v>
      </c>
      <c r="D13">
        <v>20.930000000000064</v>
      </c>
      <c r="E13">
        <v>55</v>
      </c>
      <c r="F13">
        <v>0.505048967372</v>
      </c>
      <c r="G13">
        <v>3.7146016073325364E-2</v>
      </c>
      <c r="H13">
        <v>2</v>
      </c>
      <c r="I13">
        <v>1</v>
      </c>
      <c r="J13">
        <v>0</v>
      </c>
      <c r="K13">
        <v>290.02999999999997</v>
      </c>
      <c r="L13">
        <v>44</v>
      </c>
      <c r="M13">
        <v>-36</v>
      </c>
      <c r="N13">
        <v>0.71951219512195119</v>
      </c>
      <c r="O13">
        <v>0.125</v>
      </c>
      <c r="T13" s="10">
        <f t="shared" ca="1" si="1"/>
        <v>0</v>
      </c>
      <c r="U13" s="150">
        <f t="shared" ca="1" si="2"/>
        <v>1.1527129162908139E-2</v>
      </c>
      <c r="V13" s="10">
        <f t="shared" si="3"/>
        <v>0</v>
      </c>
      <c r="W13" s="150">
        <f t="shared" si="4"/>
        <v>7.1750947566218094E-3</v>
      </c>
    </row>
    <row r="14" spans="1:23">
      <c r="A14" s="1">
        <v>41841</v>
      </c>
      <c r="B14">
        <v>161.96</v>
      </c>
      <c r="C14">
        <v>1314500</v>
      </c>
      <c r="D14">
        <v>18.960000000000036</v>
      </c>
      <c r="E14">
        <v>56</v>
      </c>
      <c r="F14">
        <v>0.51710052265692408</v>
      </c>
      <c r="G14">
        <v>3.5209334019199803E-2</v>
      </c>
      <c r="H14">
        <v>2</v>
      </c>
      <c r="I14">
        <v>1</v>
      </c>
      <c r="J14">
        <v>1.9699999999999989</v>
      </c>
      <c r="K14">
        <v>292</v>
      </c>
      <c r="L14">
        <v>45</v>
      </c>
      <c r="M14">
        <v>-37</v>
      </c>
      <c r="N14">
        <v>0.73170731707317072</v>
      </c>
      <c r="O14">
        <v>0.1</v>
      </c>
      <c r="T14" s="10">
        <f t="shared" ca="1" si="1"/>
        <v>2.5530129758779925E-3</v>
      </c>
      <c r="U14" s="150">
        <f t="shared" ca="1" si="2"/>
        <v>1.4080142138786132E-2</v>
      </c>
      <c r="V14" s="10">
        <f t="shared" si="3"/>
        <v>1.2313269579348701E-2</v>
      </c>
      <c r="W14" s="150">
        <f t="shared" si="4"/>
        <v>1.9488364335970509E-2</v>
      </c>
    </row>
    <row r="15" spans="1:23">
      <c r="A15" s="1">
        <v>41842</v>
      </c>
      <c r="B15">
        <v>165.5</v>
      </c>
      <c r="C15">
        <v>1963800</v>
      </c>
      <c r="D15">
        <v>15.420000000000073</v>
      </c>
      <c r="E15">
        <v>57</v>
      </c>
      <c r="F15">
        <v>0.531080326787436</v>
      </c>
      <c r="G15">
        <v>4.1441922920187856E-2</v>
      </c>
      <c r="H15">
        <v>2</v>
      </c>
      <c r="I15">
        <v>1</v>
      </c>
      <c r="J15">
        <v>3.539999999999992</v>
      </c>
      <c r="K15">
        <v>295.53999999999996</v>
      </c>
      <c r="L15">
        <v>46</v>
      </c>
      <c r="M15">
        <v>-38</v>
      </c>
      <c r="N15">
        <v>0.74390243902439024</v>
      </c>
      <c r="O15">
        <v>7.4999999999999997E-2</v>
      </c>
      <c r="T15" s="10">
        <f t="shared" ca="1" si="1"/>
        <v>2.5530129758779925E-3</v>
      </c>
      <c r="U15" s="150">
        <f t="shared" ca="1" si="2"/>
        <v>1.6633155114664126E-2</v>
      </c>
      <c r="V15" s="10">
        <f t="shared" si="3"/>
        <v>2.18572487033835E-2</v>
      </c>
      <c r="W15" s="150">
        <f t="shared" si="4"/>
        <v>4.1345613039354009E-2</v>
      </c>
    </row>
    <row r="16" spans="1:23">
      <c r="A16" s="1">
        <v>41843</v>
      </c>
      <c r="B16">
        <v>171.78</v>
      </c>
      <c r="C16">
        <v>2677000</v>
      </c>
      <c r="D16">
        <v>9.1400000000001</v>
      </c>
      <c r="E16">
        <v>58</v>
      </c>
      <c r="F16">
        <v>0.55599533160805814</v>
      </c>
      <c r="G16">
        <v>5.1966076331594183E-2</v>
      </c>
      <c r="H16">
        <v>1</v>
      </c>
      <c r="I16">
        <v>-1</v>
      </c>
      <c r="J16">
        <v>6.2800000000000011</v>
      </c>
      <c r="K16">
        <v>301.81999999999994</v>
      </c>
      <c r="L16">
        <v>47</v>
      </c>
      <c r="M16">
        <v>-37</v>
      </c>
      <c r="N16">
        <v>0.75609756097560976</v>
      </c>
      <c r="O16">
        <v>0.1</v>
      </c>
      <c r="T16" s="10">
        <f t="shared" ca="1" si="1"/>
        <v>2.5530129758779925E-3</v>
      </c>
      <c r="U16" s="150">
        <f t="shared" ca="1" si="2"/>
        <v>1.9186168090542119E-2</v>
      </c>
      <c r="V16" s="10">
        <f t="shared" si="3"/>
        <v>3.7945619335347437E-2</v>
      </c>
      <c r="W16" s="150">
        <f t="shared" si="4"/>
        <v>7.9291232374701454E-2</v>
      </c>
    </row>
    <row r="17" spans="1:23">
      <c r="A17" s="1">
        <v>41844</v>
      </c>
      <c r="B17">
        <v>178.05</v>
      </c>
      <c r="C17">
        <v>3194300</v>
      </c>
      <c r="D17">
        <v>15.410000000000082</v>
      </c>
      <c r="E17">
        <v>59</v>
      </c>
      <c r="F17">
        <v>0.58783680925559456</v>
      </c>
      <c r="G17">
        <v>6.9504105178069195E-2</v>
      </c>
      <c r="H17">
        <v>1</v>
      </c>
      <c r="I17">
        <v>-1</v>
      </c>
      <c r="J17">
        <v>-6.2700000000000102</v>
      </c>
      <c r="K17">
        <v>295.54999999999995</v>
      </c>
      <c r="L17">
        <v>48</v>
      </c>
      <c r="M17">
        <v>-36</v>
      </c>
      <c r="N17">
        <v>0.76829268292682928</v>
      </c>
      <c r="O17">
        <v>0.125</v>
      </c>
      <c r="T17" s="10">
        <f t="shared" ca="1" si="1"/>
        <v>2.1540664436492467E-3</v>
      </c>
      <c r="U17" s="150">
        <f t="shared" ca="1" si="2"/>
        <v>2.1340234534191364E-2</v>
      </c>
      <c r="V17" s="10">
        <f t="shared" si="3"/>
        <v>-3.650017464198399E-2</v>
      </c>
      <c r="W17" s="150">
        <f t="shared" si="4"/>
        <v>4.2791057732717463E-2</v>
      </c>
    </row>
    <row r="18" spans="1:23">
      <c r="A18" s="1">
        <v>41845</v>
      </c>
      <c r="B18">
        <v>177.44</v>
      </c>
      <c r="C18">
        <v>1457700</v>
      </c>
      <c r="D18">
        <v>14.800000000000068</v>
      </c>
      <c r="E18">
        <v>60</v>
      </c>
      <c r="F18">
        <v>0.6021971888161568</v>
      </c>
      <c r="G18">
        <v>7.4570943756722269E-2</v>
      </c>
      <c r="H18">
        <v>1</v>
      </c>
      <c r="I18">
        <v>-1</v>
      </c>
      <c r="J18">
        <v>0.61000000000001364</v>
      </c>
      <c r="K18">
        <v>296.15999999999997</v>
      </c>
      <c r="L18">
        <v>49</v>
      </c>
      <c r="M18">
        <v>-35</v>
      </c>
      <c r="N18">
        <v>0.78048780487804881</v>
      </c>
      <c r="O18">
        <v>0.15</v>
      </c>
      <c r="T18" s="10">
        <f t="shared" ca="1" si="1"/>
        <v>2.1540664436492467E-3</v>
      </c>
      <c r="U18" s="150">
        <f t="shared" ca="1" si="2"/>
        <v>2.349430097784061E-2</v>
      </c>
      <c r="V18" s="10">
        <f t="shared" si="3"/>
        <v>3.4260039314799977E-3</v>
      </c>
      <c r="W18" s="150">
        <f t="shared" si="4"/>
        <v>4.6217061664197465E-2</v>
      </c>
    </row>
    <row r="19" spans="1:23">
      <c r="A19" s="1">
        <v>41848</v>
      </c>
      <c r="B19">
        <v>178</v>
      </c>
      <c r="C19">
        <v>1515600</v>
      </c>
      <c r="D19">
        <v>15.36000000000007</v>
      </c>
      <c r="E19">
        <v>61</v>
      </c>
      <c r="F19">
        <v>0.60207033033947344</v>
      </c>
      <c r="G19">
        <v>6.7503958206681855E-2</v>
      </c>
      <c r="H19">
        <v>3</v>
      </c>
      <c r="I19">
        <v>1</v>
      </c>
      <c r="J19">
        <v>-0.56000000000000227</v>
      </c>
      <c r="K19">
        <v>295.59999999999997</v>
      </c>
      <c r="L19">
        <v>48</v>
      </c>
      <c r="M19">
        <v>-34</v>
      </c>
      <c r="N19">
        <v>0.76829268292682928</v>
      </c>
      <c r="O19">
        <v>0.17499999999999999</v>
      </c>
      <c r="T19" s="10">
        <f t="shared" ca="1" si="1"/>
        <v>2.1540664436492467E-3</v>
      </c>
      <c r="U19" s="150">
        <f t="shared" ca="1" si="2"/>
        <v>2.5648367421489855E-2</v>
      </c>
      <c r="V19" s="10">
        <f t="shared" si="3"/>
        <v>-3.1559963931469923E-3</v>
      </c>
      <c r="W19" s="150">
        <f t="shared" si="4"/>
        <v>4.3061065271050469E-2</v>
      </c>
    </row>
    <row r="20" spans="1:23">
      <c r="A20" s="1">
        <v>41849</v>
      </c>
      <c r="B20">
        <v>179.74</v>
      </c>
      <c r="C20">
        <v>1635100</v>
      </c>
      <c r="D20">
        <v>13.620000000000061</v>
      </c>
      <c r="E20">
        <v>62</v>
      </c>
      <c r="F20">
        <v>0.60790582026691031</v>
      </c>
      <c r="G20">
        <v>5.4936234459445933E-2</v>
      </c>
      <c r="H20">
        <v>2</v>
      </c>
      <c r="I20">
        <v>1</v>
      </c>
      <c r="J20">
        <v>1.7400000000000091</v>
      </c>
      <c r="K20">
        <v>297.33999999999997</v>
      </c>
      <c r="L20">
        <v>49</v>
      </c>
      <c r="M20">
        <v>-35</v>
      </c>
      <c r="N20">
        <v>0.78048780487804881</v>
      </c>
      <c r="O20">
        <v>0.15</v>
      </c>
      <c r="T20" s="10">
        <f t="shared" ca="1" si="1"/>
        <v>6.421103211152154E-3</v>
      </c>
      <c r="U20" s="150">
        <f t="shared" ca="1" si="2"/>
        <v>3.2069470632642011E-2</v>
      </c>
      <c r="V20" s="10">
        <f t="shared" si="3"/>
        <v>9.7752808988764549E-3</v>
      </c>
      <c r="W20" s="150">
        <f t="shared" si="4"/>
        <v>5.2836346169926926E-2</v>
      </c>
    </row>
    <row r="21" spans="1:23">
      <c r="A21" s="1">
        <v>41850</v>
      </c>
      <c r="B21">
        <v>187.29</v>
      </c>
      <c r="C21">
        <v>3158100</v>
      </c>
      <c r="D21">
        <v>6.07000000000005</v>
      </c>
      <c r="E21">
        <v>63</v>
      </c>
      <c r="F21">
        <v>0.63147612523468821</v>
      </c>
      <c r="G21">
        <v>5.5286961633787379E-2</v>
      </c>
      <c r="H21">
        <v>2</v>
      </c>
      <c r="I21">
        <v>1</v>
      </c>
      <c r="J21">
        <v>7.5499999999999829</v>
      </c>
      <c r="K21">
        <v>304.89</v>
      </c>
      <c r="L21">
        <v>50</v>
      </c>
      <c r="M21">
        <v>-36</v>
      </c>
      <c r="N21">
        <v>0.79268292682926833</v>
      </c>
      <c r="O21">
        <v>0.125</v>
      </c>
      <c r="T21" s="10">
        <f t="shared" ca="1" si="1"/>
        <v>2.5530129758779925E-3</v>
      </c>
      <c r="U21" s="150">
        <f t="shared" ca="1" si="2"/>
        <v>3.4622483608520001E-2</v>
      </c>
      <c r="V21" s="10">
        <f t="shared" si="3"/>
        <v>4.200511850450641E-2</v>
      </c>
      <c r="W21" s="150">
        <f t="shared" si="4"/>
        <v>9.4841464674433329E-2</v>
      </c>
    </row>
    <row r="22" spans="1:23">
      <c r="A22" s="1">
        <v>41851</v>
      </c>
      <c r="B22">
        <v>180.64</v>
      </c>
      <c r="C22">
        <v>5383600</v>
      </c>
      <c r="D22">
        <v>12.720000000000027</v>
      </c>
      <c r="E22">
        <v>64</v>
      </c>
      <c r="F22">
        <v>0.63375957781498959</v>
      </c>
      <c r="G22">
        <v>8.7000380789503562E-2</v>
      </c>
      <c r="H22">
        <v>1</v>
      </c>
      <c r="I22">
        <v>-1</v>
      </c>
      <c r="J22">
        <v>-6.6500000000000057</v>
      </c>
      <c r="K22">
        <v>298.24</v>
      </c>
      <c r="L22">
        <v>51</v>
      </c>
      <c r="M22">
        <v>-35</v>
      </c>
      <c r="N22">
        <v>0.80487804878048785</v>
      </c>
      <c r="O22">
        <v>0.15</v>
      </c>
      <c r="T22" s="10">
        <f t="shared" ca="1" si="1"/>
        <v>2.5530129758779925E-3</v>
      </c>
      <c r="U22" s="150">
        <f t="shared" ca="1" si="2"/>
        <v>3.7175496584397991E-2</v>
      </c>
      <c r="V22" s="10">
        <f t="shared" si="3"/>
        <v>-3.5506433872604014E-2</v>
      </c>
      <c r="W22" s="150">
        <f t="shared" si="4"/>
        <v>5.9335030801829315E-2</v>
      </c>
    </row>
    <row r="23" spans="1:23">
      <c r="A23" s="1">
        <v>41852</v>
      </c>
      <c r="B23">
        <v>201.78</v>
      </c>
      <c r="C23">
        <v>10507500</v>
      </c>
      <c r="D23">
        <v>33.860000000000014</v>
      </c>
      <c r="E23">
        <v>65</v>
      </c>
      <c r="F23">
        <v>0.67052316435784243</v>
      </c>
      <c r="G23">
        <v>0.15959188717941869</v>
      </c>
      <c r="H23">
        <v>1</v>
      </c>
      <c r="I23">
        <v>-1</v>
      </c>
      <c r="J23">
        <v>-21.140000000000015</v>
      </c>
      <c r="K23">
        <v>277.10000000000002</v>
      </c>
      <c r="L23">
        <v>52</v>
      </c>
      <c r="M23">
        <v>-34</v>
      </c>
      <c r="N23">
        <v>0.81707317073170727</v>
      </c>
      <c r="O23">
        <v>0.17499999999999999</v>
      </c>
      <c r="T23" s="10">
        <f t="shared" ca="1" si="1"/>
        <v>2.1540664436492467E-3</v>
      </c>
      <c r="U23" s="150">
        <f t="shared" ca="1" si="2"/>
        <v>3.9329563028047236E-2</v>
      </c>
      <c r="V23" s="10">
        <f t="shared" si="3"/>
        <v>-0.11702834366696201</v>
      </c>
      <c r="W23" s="150">
        <f t="shared" si="4"/>
        <v>-5.7693312865132691E-2</v>
      </c>
    </row>
    <row r="24" spans="1:23">
      <c r="A24" s="1">
        <v>41855</v>
      </c>
      <c r="B24">
        <v>202.5</v>
      </c>
      <c r="C24">
        <v>3053200</v>
      </c>
      <c r="D24">
        <v>34.580000000000041</v>
      </c>
      <c r="E24">
        <v>66</v>
      </c>
      <c r="F24">
        <v>0.72598569036383032</v>
      </c>
      <c r="G24">
        <v>0.19361442724582298</v>
      </c>
      <c r="H24">
        <v>1</v>
      </c>
      <c r="I24">
        <v>-1</v>
      </c>
      <c r="J24">
        <v>-0.71999999999999886</v>
      </c>
      <c r="K24">
        <v>276.38</v>
      </c>
      <c r="L24">
        <v>53</v>
      </c>
      <c r="M24">
        <v>-33</v>
      </c>
      <c r="N24">
        <v>0.82926829268292679</v>
      </c>
      <c r="O24">
        <v>0.2</v>
      </c>
      <c r="T24" s="10">
        <f t="shared" ca="1" si="1"/>
        <v>2.1540664436492467E-3</v>
      </c>
      <c r="U24" s="150">
        <f t="shared" ca="1" si="2"/>
        <v>4.1483629471696482E-2</v>
      </c>
      <c r="V24" s="10">
        <f t="shared" si="3"/>
        <v>-3.5682426404995485E-3</v>
      </c>
      <c r="W24" s="150">
        <f t="shared" si="4"/>
        <v>-6.126155550563224E-2</v>
      </c>
    </row>
    <row r="25" spans="1:23">
      <c r="A25" s="1">
        <v>41856</v>
      </c>
      <c r="B25">
        <v>204.65</v>
      </c>
      <c r="C25">
        <v>2573700</v>
      </c>
      <c r="D25">
        <v>36.730000000000018</v>
      </c>
      <c r="E25">
        <v>67</v>
      </c>
      <c r="F25">
        <v>0.73326736692545802</v>
      </c>
      <c r="G25">
        <v>0.18192619364148338</v>
      </c>
      <c r="H25">
        <v>1</v>
      </c>
      <c r="I25">
        <v>-1</v>
      </c>
      <c r="J25">
        <v>-2.1500000000000057</v>
      </c>
      <c r="K25">
        <v>274.23</v>
      </c>
      <c r="L25">
        <v>54</v>
      </c>
      <c r="M25">
        <v>-32</v>
      </c>
      <c r="N25">
        <v>0.84146341463414631</v>
      </c>
      <c r="O25">
        <v>0.22500000000000001</v>
      </c>
      <c r="T25" s="10">
        <f t="shared" ca="1" si="1"/>
        <v>2.1540664436492467E-3</v>
      </c>
      <c r="U25" s="150">
        <f t="shared" ca="1" si="2"/>
        <v>4.3637695915345727E-2</v>
      </c>
      <c r="V25" s="10">
        <f t="shared" si="3"/>
        <v>-1.0617283950617312E-2</v>
      </c>
      <c r="W25" s="150">
        <f t="shared" si="4"/>
        <v>-7.1878839456249552E-2</v>
      </c>
    </row>
    <row r="26" spans="1:23">
      <c r="A26" s="1">
        <v>41857</v>
      </c>
      <c r="B26">
        <v>203.57</v>
      </c>
      <c r="C26">
        <v>1701800</v>
      </c>
      <c r="D26">
        <v>35.649999999999977</v>
      </c>
      <c r="E26">
        <v>68</v>
      </c>
      <c r="F26">
        <v>0.73598213832648318</v>
      </c>
      <c r="G26">
        <v>0.13082891862461504</v>
      </c>
      <c r="H26">
        <v>2</v>
      </c>
      <c r="I26">
        <v>1</v>
      </c>
      <c r="J26">
        <v>1.0800000000000125</v>
      </c>
      <c r="K26">
        <v>275.31000000000006</v>
      </c>
      <c r="L26">
        <v>55</v>
      </c>
      <c r="M26">
        <v>-33</v>
      </c>
      <c r="N26">
        <v>0.85365853658536583</v>
      </c>
      <c r="O26">
        <v>0.2</v>
      </c>
      <c r="T26" s="10">
        <f t="shared" ca="1" si="1"/>
        <v>2.1540664436492467E-3</v>
      </c>
      <c r="U26" s="150">
        <f t="shared" ca="1" si="2"/>
        <v>4.5791762358994972E-2</v>
      </c>
      <c r="V26" s="10">
        <f t="shared" si="3"/>
        <v>5.2773027119472878E-3</v>
      </c>
      <c r="W26" s="150">
        <f t="shared" si="4"/>
        <v>-6.6601536744302262E-2</v>
      </c>
    </row>
    <row r="27" spans="1:23">
      <c r="A27" s="1">
        <v>41858</v>
      </c>
      <c r="B27">
        <v>206.76</v>
      </c>
      <c r="C27">
        <v>2060700</v>
      </c>
      <c r="D27">
        <v>32.45999999999998</v>
      </c>
      <c r="E27">
        <v>69</v>
      </c>
      <c r="F27">
        <v>0.74133556604252315</v>
      </c>
      <c r="G27">
        <v>6.9885896759280891E-2</v>
      </c>
      <c r="H27">
        <v>2</v>
      </c>
      <c r="I27">
        <v>1</v>
      </c>
      <c r="J27">
        <v>3.1899999999999977</v>
      </c>
      <c r="K27">
        <v>278.50000000000006</v>
      </c>
      <c r="L27">
        <v>56</v>
      </c>
      <c r="M27">
        <v>-34</v>
      </c>
      <c r="N27">
        <v>0.86585365853658536</v>
      </c>
      <c r="O27">
        <v>0.17499999999999999</v>
      </c>
      <c r="T27" s="10">
        <f t="shared" ca="1" si="1"/>
        <v>2.5530129758779925E-3</v>
      </c>
      <c r="U27" s="150">
        <f t="shared" ca="1" si="2"/>
        <v>4.8344775334872962E-2</v>
      </c>
      <c r="V27" s="10">
        <f t="shared" si="3"/>
        <v>1.5670285405511606E-2</v>
      </c>
      <c r="W27" s="150">
        <f t="shared" si="4"/>
        <v>-5.0931251338790659E-2</v>
      </c>
    </row>
    <row r="28" spans="1:23">
      <c r="A28" s="1">
        <v>41859</v>
      </c>
      <c r="B28">
        <v>208.12</v>
      </c>
      <c r="C28">
        <v>1649400</v>
      </c>
      <c r="D28">
        <v>31.099999999999966</v>
      </c>
      <c r="E28">
        <v>70</v>
      </c>
      <c r="F28">
        <v>0.75287968742071332</v>
      </c>
      <c r="G28">
        <v>5.8794233377202063E-2</v>
      </c>
      <c r="H28">
        <v>2</v>
      </c>
      <c r="I28">
        <v>1</v>
      </c>
      <c r="J28">
        <v>1.3600000000000136</v>
      </c>
      <c r="K28">
        <v>279.86000000000007</v>
      </c>
      <c r="L28">
        <v>57</v>
      </c>
      <c r="M28">
        <v>-35</v>
      </c>
      <c r="N28">
        <v>0.87804878048780488</v>
      </c>
      <c r="O28">
        <v>0.15</v>
      </c>
      <c r="T28" s="10">
        <f t="shared" ca="1" si="1"/>
        <v>2.5530129758779925E-3</v>
      </c>
      <c r="U28" s="150">
        <f t="shared" ca="1" si="2"/>
        <v>5.0897788310750952E-2</v>
      </c>
      <c r="V28" s="10">
        <f t="shared" si="3"/>
        <v>6.5776745985684547E-3</v>
      </c>
      <c r="W28" s="150">
        <f t="shared" si="4"/>
        <v>-4.4353576740222202E-2</v>
      </c>
    </row>
    <row r="29" spans="1:23">
      <c r="A29" s="1">
        <v>41862</v>
      </c>
      <c r="B29">
        <v>212.9</v>
      </c>
      <c r="C29">
        <v>2113800</v>
      </c>
      <c r="D29">
        <v>26.319999999999936</v>
      </c>
      <c r="E29">
        <v>71</v>
      </c>
      <c r="F29">
        <v>0.76845790835743666</v>
      </c>
      <c r="G29">
        <v>5.5546833768680394E-2</v>
      </c>
      <c r="H29">
        <v>2</v>
      </c>
      <c r="I29">
        <v>1</v>
      </c>
      <c r="J29">
        <v>4.7800000000000011</v>
      </c>
      <c r="K29">
        <v>284.6400000000001</v>
      </c>
      <c r="L29">
        <v>58</v>
      </c>
      <c r="M29">
        <v>-36</v>
      </c>
      <c r="N29">
        <v>0.8902439024390244</v>
      </c>
      <c r="O29">
        <v>0.125</v>
      </c>
      <c r="T29" s="10">
        <f t="shared" ca="1" si="1"/>
        <v>2.5530129758779925E-3</v>
      </c>
      <c r="U29" s="150">
        <f t="shared" ca="1" si="2"/>
        <v>5.3450801286628942E-2</v>
      </c>
      <c r="V29" s="10">
        <f t="shared" si="3"/>
        <v>2.2967518739188935E-2</v>
      </c>
      <c r="W29" s="150">
        <f t="shared" si="4"/>
        <v>-2.1386058001033267E-2</v>
      </c>
    </row>
    <row r="30" spans="1:23">
      <c r="A30" s="1">
        <v>41863</v>
      </c>
      <c r="B30">
        <v>213.38</v>
      </c>
      <c r="C30">
        <v>1179200</v>
      </c>
      <c r="D30">
        <v>25.839999999999918</v>
      </c>
      <c r="E30">
        <v>72</v>
      </c>
      <c r="F30">
        <v>0.78180342010453141</v>
      </c>
      <c r="G30">
        <v>5.2232963009974022E-2</v>
      </c>
      <c r="H30">
        <v>2</v>
      </c>
      <c r="I30">
        <v>1</v>
      </c>
      <c r="J30">
        <v>0.47999999999998977</v>
      </c>
      <c r="K30">
        <v>285.12000000000012</v>
      </c>
      <c r="L30">
        <v>59</v>
      </c>
      <c r="M30">
        <v>-37</v>
      </c>
      <c r="N30">
        <v>0.90243902439024393</v>
      </c>
      <c r="O30">
        <v>0.1</v>
      </c>
      <c r="T30" s="10">
        <f t="shared" ca="1" si="1"/>
        <v>2.5530129758779925E-3</v>
      </c>
      <c r="U30" s="150">
        <f t="shared" ca="1" si="2"/>
        <v>5.6003814262506932E-2</v>
      </c>
      <c r="V30" s="10">
        <f t="shared" si="3"/>
        <v>2.2545796148426009E-3</v>
      </c>
      <c r="W30" s="150">
        <f t="shared" si="4"/>
        <v>-1.9131478386190667E-2</v>
      </c>
    </row>
    <row r="31" spans="1:23">
      <c r="A31" s="1">
        <v>41864</v>
      </c>
      <c r="B31">
        <v>215.14</v>
      </c>
      <c r="C31">
        <v>1408600</v>
      </c>
      <c r="D31">
        <v>24.079999999999927</v>
      </c>
      <c r="E31">
        <v>73</v>
      </c>
      <c r="F31">
        <v>0.78748667985994802</v>
      </c>
      <c r="G31">
        <v>4.630600778948353E-2</v>
      </c>
      <c r="H31">
        <v>2</v>
      </c>
      <c r="I31">
        <v>1</v>
      </c>
      <c r="J31">
        <v>1.7599999999999909</v>
      </c>
      <c r="K31">
        <v>286.88000000000011</v>
      </c>
      <c r="L31">
        <v>60</v>
      </c>
      <c r="M31">
        <v>-38</v>
      </c>
      <c r="N31">
        <v>0.91463414634146345</v>
      </c>
      <c r="O31">
        <v>7.4999999999999997E-2</v>
      </c>
      <c r="T31" s="10">
        <f t="shared" ca="1" si="1"/>
        <v>2.5530129758779925E-3</v>
      </c>
      <c r="U31" s="150">
        <f t="shared" ca="1" si="2"/>
        <v>5.8556827238384922E-2</v>
      </c>
      <c r="V31" s="10">
        <f t="shared" si="3"/>
        <v>8.2481957071890103E-3</v>
      </c>
      <c r="W31" s="150">
        <f t="shared" si="4"/>
        <v>-1.0883282679001656E-2</v>
      </c>
    </row>
    <row r="32" spans="1:23">
      <c r="A32" s="1">
        <v>41865</v>
      </c>
      <c r="B32">
        <v>218.36</v>
      </c>
      <c r="C32">
        <v>1552100</v>
      </c>
      <c r="D32">
        <v>20.8599999999999</v>
      </c>
      <c r="E32">
        <v>74</v>
      </c>
      <c r="F32">
        <v>0.80012178413761614</v>
      </c>
      <c r="G32">
        <v>4.3300442918317306E-2</v>
      </c>
      <c r="H32">
        <v>2</v>
      </c>
      <c r="I32">
        <v>1</v>
      </c>
      <c r="J32">
        <v>3.2200000000000273</v>
      </c>
      <c r="K32">
        <v>290.10000000000014</v>
      </c>
      <c r="L32">
        <v>61</v>
      </c>
      <c r="M32">
        <v>-39</v>
      </c>
      <c r="N32">
        <v>0.92682926829268297</v>
      </c>
      <c r="O32">
        <v>0.05</v>
      </c>
      <c r="T32" s="10">
        <f t="shared" ca="1" si="1"/>
        <v>2.5530129758779925E-3</v>
      </c>
      <c r="U32" s="150">
        <f t="shared" ca="1" si="2"/>
        <v>6.1109840214262912E-2</v>
      </c>
      <c r="V32" s="10">
        <f t="shared" si="3"/>
        <v>1.4966998233708411E-2</v>
      </c>
      <c r="W32" s="150">
        <f t="shared" si="4"/>
        <v>4.0837155547067544E-3</v>
      </c>
    </row>
    <row r="33" spans="1:23">
      <c r="A33" s="1">
        <v>41866</v>
      </c>
      <c r="B33">
        <v>219.86</v>
      </c>
      <c r="C33">
        <v>2425200</v>
      </c>
      <c r="D33">
        <v>19.3599999999999</v>
      </c>
      <c r="E33">
        <v>75</v>
      </c>
      <c r="F33">
        <v>0.81209722433653042</v>
      </c>
      <c r="G33">
        <v>4.6626338608715415E-2</v>
      </c>
      <c r="H33">
        <v>2</v>
      </c>
      <c r="I33">
        <v>1</v>
      </c>
      <c r="J33">
        <v>1.5</v>
      </c>
      <c r="K33">
        <v>291.60000000000014</v>
      </c>
      <c r="L33">
        <v>62</v>
      </c>
      <c r="M33">
        <v>-40</v>
      </c>
      <c r="N33">
        <v>0.93902439024390238</v>
      </c>
      <c r="O33">
        <v>2.5000000000000001E-2</v>
      </c>
      <c r="T33" s="10">
        <f t="shared" ca="1" si="1"/>
        <v>2.5530129758779925E-3</v>
      </c>
      <c r="U33" s="150">
        <f t="shared" ca="1" si="2"/>
        <v>6.3662853190140908E-2</v>
      </c>
      <c r="V33" s="10">
        <f t="shared" si="3"/>
        <v>6.8693899981681619E-3</v>
      </c>
      <c r="W33" s="150">
        <f t="shared" si="4"/>
        <v>1.0953105552874917E-2</v>
      </c>
    </row>
    <row r="34" spans="1:23">
      <c r="A34" s="1">
        <v>41869</v>
      </c>
      <c r="B34">
        <v>218.66</v>
      </c>
      <c r="C34">
        <v>2280900</v>
      </c>
      <c r="D34">
        <v>20.559999999999945</v>
      </c>
      <c r="E34">
        <v>76</v>
      </c>
      <c r="F34">
        <v>0.81285837519663073</v>
      </c>
      <c r="G34">
        <v>5.7381971955187093E-2</v>
      </c>
      <c r="H34">
        <v>1</v>
      </c>
      <c r="I34">
        <v>-1</v>
      </c>
      <c r="J34">
        <v>-1.2000000000000171</v>
      </c>
      <c r="K34">
        <v>290.40000000000009</v>
      </c>
      <c r="L34">
        <v>63</v>
      </c>
      <c r="M34">
        <v>-39</v>
      </c>
      <c r="N34">
        <v>0.95121951219512191</v>
      </c>
      <c r="O34">
        <v>0.05</v>
      </c>
      <c r="T34" s="10">
        <f t="shared" ca="1" si="1"/>
        <v>2.5530129758779925E-3</v>
      </c>
      <c r="U34" s="150">
        <f t="shared" ca="1" si="2"/>
        <v>6.6215866166018905E-2</v>
      </c>
      <c r="V34" s="10">
        <f t="shared" si="3"/>
        <v>-5.4580187391977484E-3</v>
      </c>
      <c r="W34" s="150">
        <f t="shared" si="4"/>
        <v>5.4950868136771688E-3</v>
      </c>
    </row>
    <row r="35" spans="1:23">
      <c r="A35" s="1">
        <v>41870</v>
      </c>
      <c r="B35">
        <v>216.71</v>
      </c>
      <c r="C35">
        <v>2043700</v>
      </c>
      <c r="D35">
        <v>18.609999999999957</v>
      </c>
      <c r="E35">
        <v>77</v>
      </c>
      <c r="F35">
        <v>0.80486629116557573</v>
      </c>
      <c r="G35">
        <v>6.4059149302887988E-2</v>
      </c>
      <c r="H35">
        <v>3</v>
      </c>
      <c r="I35">
        <v>1</v>
      </c>
      <c r="J35">
        <v>1.9499999999999886</v>
      </c>
      <c r="K35">
        <v>292.35000000000008</v>
      </c>
      <c r="L35">
        <v>62</v>
      </c>
      <c r="M35">
        <v>-38</v>
      </c>
      <c r="N35">
        <v>0.93902439024390238</v>
      </c>
      <c r="O35">
        <v>7.4999999999999997E-2</v>
      </c>
      <c r="T35" s="10">
        <f t="shared" ca="1" si="1"/>
        <v>2.1540664436492467E-3</v>
      </c>
      <c r="U35" s="150">
        <f t="shared" ca="1" si="2"/>
        <v>6.8369932609668158E-2</v>
      </c>
      <c r="V35" s="10">
        <f t="shared" si="3"/>
        <v>8.9179548156955481E-3</v>
      </c>
      <c r="W35" s="150">
        <f t="shared" si="4"/>
        <v>1.4413041629372717E-2</v>
      </c>
    </row>
    <row r="36" spans="1:23">
      <c r="A36" s="1">
        <v>41871</v>
      </c>
      <c r="B36">
        <v>217.92</v>
      </c>
      <c r="C36">
        <v>1101700</v>
      </c>
      <c r="D36">
        <v>17.399999999999977</v>
      </c>
      <c r="E36">
        <v>78</v>
      </c>
      <c r="F36">
        <v>0.80298878571066123</v>
      </c>
      <c r="G36">
        <v>5.9775935439477859E-2</v>
      </c>
      <c r="H36">
        <v>3</v>
      </c>
      <c r="I36">
        <v>1</v>
      </c>
      <c r="J36">
        <v>1.2099999999999795</v>
      </c>
      <c r="K36">
        <v>293.56000000000006</v>
      </c>
      <c r="L36">
        <v>61</v>
      </c>
      <c r="M36">
        <v>-37</v>
      </c>
      <c r="N36">
        <v>0.92682926829268297</v>
      </c>
      <c r="O36">
        <v>0.1</v>
      </c>
      <c r="T36" s="10">
        <f t="shared" ca="1" si="1"/>
        <v>6.421103211152154E-3</v>
      </c>
      <c r="U36" s="150">
        <f t="shared" ca="1" si="2"/>
        <v>7.4791035820820306E-2</v>
      </c>
      <c r="V36" s="10">
        <f t="shared" si="3"/>
        <v>5.5834986848783139E-3</v>
      </c>
      <c r="W36" s="150">
        <f t="shared" si="4"/>
        <v>1.9996540314251032E-2</v>
      </c>
    </row>
    <row r="37" spans="1:23">
      <c r="A37" s="1">
        <v>41872</v>
      </c>
      <c r="B37">
        <v>219.2</v>
      </c>
      <c r="C37">
        <v>1068800</v>
      </c>
      <c r="D37">
        <v>16.120000000000005</v>
      </c>
      <c r="E37">
        <v>79</v>
      </c>
      <c r="F37">
        <v>0.80930633784949513</v>
      </c>
      <c r="G37">
        <v>4.6775648177220776E-2</v>
      </c>
      <c r="H37">
        <v>2</v>
      </c>
      <c r="I37">
        <v>1</v>
      </c>
      <c r="J37">
        <v>1.2800000000000011</v>
      </c>
      <c r="K37">
        <v>294.84000000000003</v>
      </c>
      <c r="L37">
        <v>62</v>
      </c>
      <c r="M37">
        <v>-38</v>
      </c>
      <c r="N37">
        <v>0.93902439024390238</v>
      </c>
      <c r="O37">
        <v>7.4999999999999997E-2</v>
      </c>
      <c r="T37" s="10">
        <f t="shared" ca="1" si="1"/>
        <v>6.421103211152154E-3</v>
      </c>
      <c r="U37" s="150">
        <f t="shared" ca="1" si="2"/>
        <v>8.1212139031972455E-2</v>
      </c>
      <c r="V37" s="10">
        <f t="shared" si="3"/>
        <v>5.8737151248164522E-3</v>
      </c>
      <c r="W37" s="150">
        <f t="shared" si="4"/>
        <v>2.5870255439067485E-2</v>
      </c>
    </row>
    <row r="38" spans="1:23">
      <c r="A38" s="1">
        <v>41873</v>
      </c>
      <c r="B38">
        <v>226.4</v>
      </c>
      <c r="C38">
        <v>2687300</v>
      </c>
      <c r="D38">
        <v>8.9199999999999591</v>
      </c>
      <c r="E38">
        <v>80</v>
      </c>
      <c r="F38">
        <v>0.83082153549500171</v>
      </c>
      <c r="G38">
        <v>4.6234192225213598E-2</v>
      </c>
      <c r="H38">
        <v>2</v>
      </c>
      <c r="I38">
        <v>1</v>
      </c>
      <c r="J38">
        <v>7.2000000000000171</v>
      </c>
      <c r="K38">
        <v>302.04000000000008</v>
      </c>
      <c r="L38">
        <v>63</v>
      </c>
      <c r="M38">
        <v>-39</v>
      </c>
      <c r="N38">
        <v>0.95121951219512191</v>
      </c>
      <c r="O38">
        <v>0.05</v>
      </c>
      <c r="T38" s="10">
        <f t="shared" ca="1" si="1"/>
        <v>2.5530129758779925E-3</v>
      </c>
      <c r="U38" s="150">
        <f t="shared" ca="1" si="2"/>
        <v>8.3765152007850452E-2</v>
      </c>
      <c r="V38" s="10">
        <f t="shared" si="3"/>
        <v>3.2846715328467231E-2</v>
      </c>
      <c r="W38" s="150">
        <f t="shared" si="4"/>
        <v>5.8716970767534717E-2</v>
      </c>
    </row>
    <row r="39" spans="1:23">
      <c r="A39" s="1">
        <v>41876</v>
      </c>
      <c r="B39">
        <v>222.48</v>
      </c>
      <c r="C39">
        <v>1899200</v>
      </c>
      <c r="D39">
        <v>12.839999999999975</v>
      </c>
      <c r="E39">
        <v>81</v>
      </c>
      <c r="F39">
        <v>0.83914345156543368</v>
      </c>
      <c r="G39">
        <v>5.0565171789510255E-2</v>
      </c>
      <c r="H39">
        <v>2</v>
      </c>
      <c r="I39">
        <v>1</v>
      </c>
      <c r="J39">
        <v>-3.9200000000000159</v>
      </c>
      <c r="K39">
        <v>298.12000000000006</v>
      </c>
      <c r="L39">
        <v>64</v>
      </c>
      <c r="M39">
        <v>-40</v>
      </c>
      <c r="N39">
        <v>0.96341463414634143</v>
      </c>
      <c r="O39">
        <v>2.5000000000000001E-2</v>
      </c>
      <c r="T39" s="10">
        <f t="shared" ca="1" si="1"/>
        <v>2.5530129758779925E-3</v>
      </c>
      <c r="U39" s="150">
        <f t="shared" ca="1" si="2"/>
        <v>8.6318164983728449E-2</v>
      </c>
      <c r="V39" s="10">
        <f t="shared" si="3"/>
        <v>-1.7314487632508903E-2</v>
      </c>
      <c r="W39" s="150">
        <f t="shared" si="4"/>
        <v>4.1402483135025814E-2</v>
      </c>
    </row>
    <row r="40" spans="1:23">
      <c r="A40" s="1">
        <v>41877</v>
      </c>
      <c r="B40">
        <v>225.36</v>
      </c>
      <c r="C40">
        <v>1173700</v>
      </c>
      <c r="D40">
        <v>9.9599999999999227</v>
      </c>
      <c r="E40">
        <v>82</v>
      </c>
      <c r="F40">
        <v>0.83650479525041865</v>
      </c>
      <c r="G40">
        <v>5.3819919967399078E-2</v>
      </c>
      <c r="H40">
        <v>3</v>
      </c>
      <c r="I40">
        <v>1</v>
      </c>
      <c r="J40">
        <v>2.8800000000000239</v>
      </c>
      <c r="K40">
        <v>301.00000000000011</v>
      </c>
      <c r="L40">
        <v>63</v>
      </c>
      <c r="M40">
        <v>-39</v>
      </c>
      <c r="N40">
        <v>0.95121951219512191</v>
      </c>
      <c r="O40">
        <v>0.05</v>
      </c>
      <c r="T40" s="10">
        <f t="shared" ca="1" si="1"/>
        <v>2.5530129758779925E-3</v>
      </c>
      <c r="U40" s="150">
        <f t="shared" ca="1" si="2"/>
        <v>8.8871177959606446E-2</v>
      </c>
      <c r="V40" s="10">
        <f t="shared" si="3"/>
        <v>1.2944983818770335E-2</v>
      </c>
      <c r="W40" s="150">
        <f t="shared" si="4"/>
        <v>5.434746695379615E-2</v>
      </c>
    </row>
    <row r="41" spans="1:23">
      <c r="A41" s="1">
        <v>41878</v>
      </c>
      <c r="B41">
        <v>224.2</v>
      </c>
      <c r="C41">
        <v>930300</v>
      </c>
      <c r="D41">
        <v>11.119999999999948</v>
      </c>
      <c r="E41">
        <v>83</v>
      </c>
      <c r="F41">
        <v>0.84086872684832803</v>
      </c>
      <c r="G41">
        <v>4.7838852554295909E-2</v>
      </c>
      <c r="H41">
        <v>1</v>
      </c>
      <c r="I41">
        <v>-1</v>
      </c>
      <c r="J41">
        <v>-1.160000000000025</v>
      </c>
      <c r="K41">
        <v>299.84000000000009</v>
      </c>
      <c r="L41">
        <v>64</v>
      </c>
      <c r="M41">
        <v>-38</v>
      </c>
      <c r="N41">
        <v>0.96341463414634143</v>
      </c>
      <c r="O41">
        <v>7.4999999999999997E-2</v>
      </c>
      <c r="T41" s="10">
        <f t="shared" ca="1" si="1"/>
        <v>6.421103211152154E-3</v>
      </c>
      <c r="U41" s="150">
        <f t="shared" ca="1" si="2"/>
        <v>9.5292281170758594E-2</v>
      </c>
      <c r="V41" s="10">
        <f t="shared" si="3"/>
        <v>-5.1473198438055775E-3</v>
      </c>
      <c r="W41" s="150">
        <f t="shared" si="4"/>
        <v>4.9200147109990572E-2</v>
      </c>
    </row>
    <row r="42" spans="1:23">
      <c r="A42" s="1">
        <v>41879</v>
      </c>
      <c r="B42">
        <v>223.26</v>
      </c>
      <c r="C42">
        <v>1011700</v>
      </c>
      <c r="D42">
        <v>10.17999999999995</v>
      </c>
      <c r="E42">
        <v>84</v>
      </c>
      <c r="F42">
        <v>0.83554067082762473</v>
      </c>
      <c r="G42">
        <v>3.3408600498366622E-2</v>
      </c>
      <c r="H42">
        <v>4</v>
      </c>
      <c r="I42">
        <v>0</v>
      </c>
      <c r="J42">
        <v>0.93999999999999773</v>
      </c>
      <c r="K42">
        <v>300.78000000000009</v>
      </c>
      <c r="L42">
        <v>63</v>
      </c>
      <c r="M42">
        <v>-39</v>
      </c>
      <c r="N42">
        <v>0.95121951219512191</v>
      </c>
      <c r="O42">
        <v>0.05</v>
      </c>
      <c r="T42" s="10">
        <f t="shared" ca="1" si="1"/>
        <v>2.1540664436492467E-3</v>
      </c>
      <c r="U42" s="150">
        <f t="shared" ca="1" si="2"/>
        <v>9.7446347614407847E-2</v>
      </c>
      <c r="V42" s="10">
        <f t="shared" si="3"/>
        <v>4.1926851025869656E-3</v>
      </c>
      <c r="W42" s="150">
        <f t="shared" si="4"/>
        <v>5.339283221257754E-2</v>
      </c>
    </row>
    <row r="43" spans="1:23">
      <c r="A43" s="1">
        <v>41880</v>
      </c>
      <c r="B43">
        <v>225.75</v>
      </c>
      <c r="C43">
        <v>1029500</v>
      </c>
      <c r="D43">
        <v>10.17999999999995</v>
      </c>
      <c r="E43">
        <v>85</v>
      </c>
      <c r="F43">
        <v>0.83947328360481066</v>
      </c>
      <c r="G43">
        <v>2.7057432409863115E-2</v>
      </c>
      <c r="H43">
        <v>2</v>
      </c>
      <c r="I43">
        <v>1</v>
      </c>
      <c r="J43">
        <v>0</v>
      </c>
      <c r="K43">
        <v>300.78000000000009</v>
      </c>
      <c r="L43">
        <v>64</v>
      </c>
      <c r="M43">
        <v>-40</v>
      </c>
      <c r="N43">
        <v>0.96341463414634143</v>
      </c>
      <c r="O43">
        <v>2.5000000000000001E-2</v>
      </c>
      <c r="T43" s="10">
        <f t="shared" ca="1" si="1"/>
        <v>0</v>
      </c>
      <c r="U43" s="150">
        <f t="shared" ca="1" si="2"/>
        <v>9.7446347614407847E-2</v>
      </c>
      <c r="V43" s="10">
        <f t="shared" si="3"/>
        <v>0</v>
      </c>
      <c r="W43" s="150">
        <f t="shared" si="4"/>
        <v>5.339283221257754E-2</v>
      </c>
    </row>
    <row r="44" spans="1:23">
      <c r="A44" s="1">
        <v>41884</v>
      </c>
      <c r="B44">
        <v>225</v>
      </c>
      <c r="C44">
        <v>1602600</v>
      </c>
      <c r="D44">
        <v>10.92999999999995</v>
      </c>
      <c r="E44">
        <v>86</v>
      </c>
      <c r="F44">
        <v>0.84388795859339327</v>
      </c>
      <c r="G44">
        <v>3.0254060084575356E-2</v>
      </c>
      <c r="H44">
        <v>2</v>
      </c>
      <c r="I44">
        <v>1</v>
      </c>
      <c r="J44">
        <v>-0.75</v>
      </c>
      <c r="K44">
        <v>300.03000000000009</v>
      </c>
      <c r="L44">
        <v>65</v>
      </c>
      <c r="M44">
        <v>-41</v>
      </c>
      <c r="N44">
        <v>0.97560975609756095</v>
      </c>
      <c r="O44">
        <v>0</v>
      </c>
      <c r="T44" s="10">
        <f t="shared" ca="1" si="1"/>
        <v>2.5530129758779925E-3</v>
      </c>
      <c r="U44" s="150">
        <f t="shared" ca="1" si="2"/>
        <v>9.9999360590285843E-2</v>
      </c>
      <c r="V44" s="10">
        <f t="shared" si="3"/>
        <v>-3.3222591362126247E-3</v>
      </c>
      <c r="W44" s="150">
        <f t="shared" si="4"/>
        <v>5.0070573076364915E-2</v>
      </c>
    </row>
    <row r="45" spans="1:23">
      <c r="A45" s="1">
        <v>41885</v>
      </c>
      <c r="B45">
        <v>225.05</v>
      </c>
      <c r="C45">
        <v>1593100</v>
      </c>
      <c r="D45">
        <v>10.879999999999939</v>
      </c>
      <c r="E45">
        <v>87</v>
      </c>
      <c r="F45">
        <v>0.84211193991982536</v>
      </c>
      <c r="G45">
        <v>3.6655666081007954E-2</v>
      </c>
      <c r="H45">
        <v>3</v>
      </c>
      <c r="I45">
        <v>1</v>
      </c>
      <c r="J45">
        <v>5.0000000000011369E-2</v>
      </c>
      <c r="K45">
        <v>300.0800000000001</v>
      </c>
      <c r="L45">
        <v>64</v>
      </c>
      <c r="M45">
        <v>-40</v>
      </c>
      <c r="N45">
        <v>0.96341463414634143</v>
      </c>
      <c r="O45">
        <v>2.5000000000000001E-2</v>
      </c>
      <c r="T45" s="10">
        <f t="shared" ca="1" si="1"/>
        <v>2.5530129758779925E-3</v>
      </c>
      <c r="U45" s="150">
        <f t="shared" ca="1" si="2"/>
        <v>0.10255237356616384</v>
      </c>
      <c r="V45" s="10">
        <f t="shared" si="3"/>
        <v>2.2222222222227276E-4</v>
      </c>
      <c r="W45" s="150">
        <f t="shared" si="4"/>
        <v>5.0292795298587184E-2</v>
      </c>
    </row>
    <row r="46" spans="1:23">
      <c r="A46" s="1">
        <v>41886</v>
      </c>
      <c r="B46">
        <v>227.55</v>
      </c>
      <c r="C46">
        <v>1717300</v>
      </c>
      <c r="D46">
        <v>8.3799999999999386</v>
      </c>
      <c r="E46">
        <v>88</v>
      </c>
      <c r="F46">
        <v>0.84858172223067951</v>
      </c>
      <c r="G46">
        <v>4.3252009165670159E-2</v>
      </c>
      <c r="H46">
        <v>1</v>
      </c>
      <c r="I46">
        <v>-1</v>
      </c>
      <c r="J46">
        <v>2.5</v>
      </c>
      <c r="K46">
        <v>302.5800000000001</v>
      </c>
      <c r="L46">
        <v>65</v>
      </c>
      <c r="M46">
        <v>-39</v>
      </c>
      <c r="N46">
        <v>0.97560975609756095</v>
      </c>
      <c r="O46">
        <v>0.05</v>
      </c>
      <c r="T46" s="10">
        <f t="shared" ca="1" si="1"/>
        <v>6.421103211152154E-3</v>
      </c>
      <c r="U46" s="150">
        <f t="shared" ca="1" si="2"/>
        <v>0.10897347677731599</v>
      </c>
      <c r="V46" s="10">
        <f t="shared" si="3"/>
        <v>1.1108642523883581E-2</v>
      </c>
      <c r="W46" s="150">
        <f t="shared" si="4"/>
        <v>6.1401437822470761E-2</v>
      </c>
    </row>
    <row r="47" spans="1:23">
      <c r="A47" s="1">
        <v>41887</v>
      </c>
      <c r="B47">
        <v>229.63</v>
      </c>
      <c r="C47">
        <v>1556000</v>
      </c>
      <c r="D47">
        <v>10.459999999999923</v>
      </c>
      <c r="E47">
        <v>89</v>
      </c>
      <c r="F47">
        <v>0.86020195869487992</v>
      </c>
      <c r="G47">
        <v>4.7152429370227608E-2</v>
      </c>
      <c r="H47">
        <v>1</v>
      </c>
      <c r="I47">
        <v>-1</v>
      </c>
      <c r="J47">
        <v>-2.0799999999999841</v>
      </c>
      <c r="K47">
        <v>300.50000000000011</v>
      </c>
      <c r="L47">
        <v>66</v>
      </c>
      <c r="M47">
        <v>-38</v>
      </c>
      <c r="N47">
        <v>0.98780487804878048</v>
      </c>
      <c r="O47">
        <v>7.4999999999999997E-2</v>
      </c>
      <c r="T47" s="10">
        <f t="shared" ca="1" si="1"/>
        <v>2.1540664436492467E-3</v>
      </c>
      <c r="U47" s="150">
        <f t="shared" ca="1" si="2"/>
        <v>0.11112754322096524</v>
      </c>
      <c r="V47" s="10">
        <f t="shared" si="3"/>
        <v>-9.1408481652383387E-3</v>
      </c>
      <c r="W47" s="150">
        <f t="shared" si="4"/>
        <v>5.2260589657232424E-2</v>
      </c>
    </row>
    <row r="48" spans="1:23">
      <c r="A48" s="1">
        <v>41890</v>
      </c>
      <c r="B48">
        <v>230.6</v>
      </c>
      <c r="C48">
        <v>985900</v>
      </c>
      <c r="D48">
        <v>11.42999999999995</v>
      </c>
      <c r="E48">
        <v>90</v>
      </c>
      <c r="F48">
        <v>0.86794032577256841</v>
      </c>
      <c r="G48">
        <v>4.290863056069584E-2</v>
      </c>
      <c r="H48">
        <v>1</v>
      </c>
      <c r="I48">
        <v>-1</v>
      </c>
      <c r="J48">
        <v>-0.96999999999999886</v>
      </c>
      <c r="K48">
        <v>299.53000000000009</v>
      </c>
      <c r="L48">
        <v>67</v>
      </c>
      <c r="M48">
        <v>-37</v>
      </c>
      <c r="N48">
        <v>1</v>
      </c>
      <c r="O48">
        <v>0.1</v>
      </c>
      <c r="T48" s="10">
        <f t="shared" ca="1" si="1"/>
        <v>2.1540664436492467E-3</v>
      </c>
      <c r="U48" s="150">
        <f t="shared" ca="1" si="2"/>
        <v>0.11328160966461449</v>
      </c>
      <c r="V48" s="10">
        <f t="shared" si="3"/>
        <v>-4.2241867351826799E-3</v>
      </c>
      <c r="W48" s="150">
        <f t="shared" si="4"/>
        <v>4.8036402922049748E-2</v>
      </c>
    </row>
    <row r="49" spans="1:23">
      <c r="A49" s="1">
        <v>41891</v>
      </c>
      <c r="B49">
        <v>228.74</v>
      </c>
      <c r="C49">
        <v>1270900</v>
      </c>
      <c r="D49">
        <v>9.5699999999999363</v>
      </c>
      <c r="E49">
        <v>91</v>
      </c>
      <c r="F49">
        <v>0.86568224488760348</v>
      </c>
      <c r="G49">
        <v>3.8313102499181642E-2</v>
      </c>
      <c r="H49">
        <v>4</v>
      </c>
      <c r="I49">
        <v>0</v>
      </c>
      <c r="J49">
        <v>1.8599999999999852</v>
      </c>
      <c r="K49">
        <v>301.3900000000001</v>
      </c>
      <c r="L49">
        <v>66</v>
      </c>
      <c r="M49">
        <v>-38</v>
      </c>
      <c r="N49">
        <v>0.98780487804878048</v>
      </c>
      <c r="O49">
        <v>7.4999999999999997E-2</v>
      </c>
      <c r="T49" s="10">
        <f t="shared" ca="1" si="1"/>
        <v>2.1540664436492467E-3</v>
      </c>
      <c r="U49" s="150">
        <f t="shared" ca="1" si="2"/>
        <v>0.11543567610826375</v>
      </c>
      <c r="V49" s="10">
        <f t="shared" si="3"/>
        <v>8.0659150043364495E-3</v>
      </c>
      <c r="W49" s="150">
        <f t="shared" si="4"/>
        <v>5.6102317926386196E-2</v>
      </c>
    </row>
    <row r="50" spans="1:23">
      <c r="A50" s="1">
        <v>41892</v>
      </c>
      <c r="B50">
        <v>231</v>
      </c>
      <c r="C50">
        <v>851800</v>
      </c>
      <c r="D50">
        <v>9.5699999999999363</v>
      </c>
      <c r="E50">
        <v>92</v>
      </c>
      <c r="F50">
        <v>0.86669711270107086</v>
      </c>
      <c r="G50">
        <v>3.1578806725945117E-2</v>
      </c>
      <c r="H50">
        <v>2</v>
      </c>
      <c r="I50">
        <v>1</v>
      </c>
      <c r="J50">
        <v>0</v>
      </c>
      <c r="K50">
        <v>301.3900000000001</v>
      </c>
      <c r="L50">
        <v>67</v>
      </c>
      <c r="M50">
        <v>-39</v>
      </c>
      <c r="N50">
        <v>1</v>
      </c>
      <c r="O50">
        <v>0.05</v>
      </c>
      <c r="T50" s="10">
        <f t="shared" ca="1" si="1"/>
        <v>0</v>
      </c>
      <c r="U50" s="150">
        <f t="shared" ca="1" si="2"/>
        <v>0.11543567610826375</v>
      </c>
      <c r="V50" s="10">
        <f t="shared" si="3"/>
        <v>0</v>
      </c>
      <c r="W50" s="150">
        <f t="shared" si="4"/>
        <v>5.6102317926386196E-2</v>
      </c>
    </row>
    <row r="51" spans="1:23">
      <c r="A51" s="1">
        <v>41893</v>
      </c>
      <c r="B51">
        <v>226.61</v>
      </c>
      <c r="C51">
        <v>1894700</v>
      </c>
      <c r="D51">
        <v>13.959999999999923</v>
      </c>
      <c r="E51">
        <v>93</v>
      </c>
      <c r="F51">
        <v>0.86129294159435754</v>
      </c>
      <c r="G51">
        <v>3.3393569333751968E-2</v>
      </c>
      <c r="H51">
        <v>4</v>
      </c>
      <c r="I51">
        <v>0</v>
      </c>
      <c r="J51">
        <v>-4.3899999999999864</v>
      </c>
      <c r="K51">
        <v>297.00000000000011</v>
      </c>
      <c r="L51">
        <v>66</v>
      </c>
      <c r="M51">
        <v>-40</v>
      </c>
      <c r="N51">
        <v>0.98780487804878048</v>
      </c>
      <c r="O51">
        <v>2.5000000000000001E-2</v>
      </c>
      <c r="T51" s="10">
        <f t="shared" ca="1" si="1"/>
        <v>2.5530129758779925E-3</v>
      </c>
      <c r="U51" s="150">
        <f t="shared" ca="1" si="2"/>
        <v>0.11798868908414174</v>
      </c>
      <c r="V51" s="10">
        <f t="shared" si="3"/>
        <v>-1.9004329004328944E-2</v>
      </c>
      <c r="W51" s="150">
        <f t="shared" si="4"/>
        <v>3.7097988922057248E-2</v>
      </c>
    </row>
    <row r="52" spans="1:23">
      <c r="A52" s="1">
        <v>41894</v>
      </c>
      <c r="B52">
        <v>224.83</v>
      </c>
      <c r="C52">
        <v>1391700</v>
      </c>
      <c r="D52">
        <v>13.959999999999923</v>
      </c>
      <c r="E52">
        <v>94</v>
      </c>
      <c r="F52">
        <v>0.84563860557162451</v>
      </c>
      <c r="G52">
        <v>3.8188176819940009E-2</v>
      </c>
      <c r="H52">
        <v>3</v>
      </c>
      <c r="I52">
        <v>1</v>
      </c>
      <c r="J52">
        <v>0</v>
      </c>
      <c r="K52">
        <v>297.00000000000011</v>
      </c>
      <c r="L52">
        <v>65</v>
      </c>
      <c r="M52">
        <v>-39</v>
      </c>
      <c r="N52">
        <v>0.97560975609756095</v>
      </c>
      <c r="O52">
        <v>0.05</v>
      </c>
      <c r="T52" s="10">
        <f t="shared" ca="1" si="1"/>
        <v>0</v>
      </c>
      <c r="U52" s="150">
        <f t="shared" ca="1" si="2"/>
        <v>0.11798868908414174</v>
      </c>
      <c r="V52" s="10">
        <f t="shared" si="3"/>
        <v>0</v>
      </c>
      <c r="W52" s="150">
        <f t="shared" si="4"/>
        <v>3.7097988922057248E-2</v>
      </c>
    </row>
    <row r="53" spans="1:23">
      <c r="A53" s="1">
        <v>41897</v>
      </c>
      <c r="B53">
        <v>207.71</v>
      </c>
      <c r="C53">
        <v>3916900</v>
      </c>
      <c r="D53">
        <v>31.079999999999927</v>
      </c>
      <c r="E53">
        <v>95</v>
      </c>
      <c r="F53">
        <v>0.79768610138529483</v>
      </c>
      <c r="G53">
        <v>5.7668232134625796E-2</v>
      </c>
      <c r="H53">
        <v>3</v>
      </c>
      <c r="I53">
        <v>1</v>
      </c>
      <c r="J53">
        <v>-17.120000000000005</v>
      </c>
      <c r="K53">
        <v>279.88000000000011</v>
      </c>
      <c r="L53">
        <v>64</v>
      </c>
      <c r="M53">
        <v>-38</v>
      </c>
      <c r="N53">
        <v>0.96341463414634143</v>
      </c>
      <c r="O53">
        <v>7.4999999999999997E-2</v>
      </c>
      <c r="T53" s="10">
        <f t="shared" ca="1" si="1"/>
        <v>6.421103211152154E-3</v>
      </c>
      <c r="U53" s="150">
        <f t="shared" ca="1" si="2"/>
        <v>0.12440979229529389</v>
      </c>
      <c r="V53" s="10">
        <f t="shared" si="3"/>
        <v>-7.6146421740870898E-2</v>
      </c>
      <c r="W53" s="150">
        <f t="shared" si="4"/>
        <v>-3.904843281881365E-2</v>
      </c>
    </row>
    <row r="54" spans="1:23">
      <c r="A54" s="1">
        <v>41898</v>
      </c>
      <c r="B54">
        <v>212.38</v>
      </c>
      <c r="C54">
        <v>2961400</v>
      </c>
      <c r="D54">
        <v>26.409999999999968</v>
      </c>
      <c r="E54">
        <v>96</v>
      </c>
      <c r="F54">
        <v>0.76609834069112526</v>
      </c>
      <c r="G54">
        <v>7.8516123429243301E-2</v>
      </c>
      <c r="H54">
        <v>3</v>
      </c>
      <c r="I54">
        <v>1</v>
      </c>
      <c r="J54">
        <v>4.6699999999999875</v>
      </c>
      <c r="K54">
        <v>284.55000000000007</v>
      </c>
      <c r="L54">
        <v>63</v>
      </c>
      <c r="M54">
        <v>-37</v>
      </c>
      <c r="N54">
        <v>0.95121951219512191</v>
      </c>
      <c r="O54">
        <v>0.1</v>
      </c>
      <c r="T54" s="10">
        <f t="shared" ca="1" si="1"/>
        <v>6.421103211152154E-3</v>
      </c>
      <c r="U54" s="150">
        <f t="shared" ca="1" si="2"/>
        <v>0.13083089550644605</v>
      </c>
      <c r="V54" s="10">
        <f t="shared" si="3"/>
        <v>2.2483269943671405E-2</v>
      </c>
      <c r="W54" s="150">
        <f t="shared" si="4"/>
        <v>-1.6565162875142245E-2</v>
      </c>
    </row>
    <row r="55" spans="1:23">
      <c r="A55" s="1">
        <v>41899</v>
      </c>
      <c r="B55">
        <v>210.04</v>
      </c>
      <c r="C55">
        <v>1656800</v>
      </c>
      <c r="D55">
        <v>28.75</v>
      </c>
      <c r="E55">
        <v>97</v>
      </c>
      <c r="F55">
        <v>0.77200994570457193</v>
      </c>
      <c r="G55">
        <v>8.2170032534120738E-2</v>
      </c>
      <c r="H55">
        <v>1</v>
      </c>
      <c r="I55">
        <v>-1</v>
      </c>
      <c r="J55">
        <v>-2.3400000000000034</v>
      </c>
      <c r="K55">
        <v>282.21000000000004</v>
      </c>
      <c r="L55">
        <v>64</v>
      </c>
      <c r="M55">
        <v>-36</v>
      </c>
      <c r="N55">
        <v>0.96341463414634143</v>
      </c>
      <c r="O55">
        <v>0.125</v>
      </c>
      <c r="T55" s="10">
        <f t="shared" ca="1" si="1"/>
        <v>6.421103211152154E-3</v>
      </c>
      <c r="U55" s="150">
        <f t="shared" ca="1" si="2"/>
        <v>0.13725199871759822</v>
      </c>
      <c r="V55" s="10">
        <f t="shared" si="3"/>
        <v>-1.1017986627742742E-2</v>
      </c>
      <c r="W55" s="150">
        <f t="shared" si="4"/>
        <v>-2.7583149502884985E-2</v>
      </c>
    </row>
    <row r="56" spans="1:23">
      <c r="A56" s="1">
        <v>41900</v>
      </c>
      <c r="B56">
        <v>210.5</v>
      </c>
      <c r="C56">
        <v>1020600</v>
      </c>
      <c r="D56">
        <v>29.210000000000036</v>
      </c>
      <c r="E56">
        <v>98</v>
      </c>
      <c r="F56">
        <v>0.76724006698127567</v>
      </c>
      <c r="G56">
        <v>7.2141573529117042E-2</v>
      </c>
      <c r="H56">
        <v>3</v>
      </c>
      <c r="I56">
        <v>1</v>
      </c>
      <c r="J56">
        <v>-0.46000000000000796</v>
      </c>
      <c r="K56">
        <v>281.75</v>
      </c>
      <c r="L56">
        <v>63</v>
      </c>
      <c r="M56">
        <v>-35</v>
      </c>
      <c r="N56">
        <v>0.95121951219512191</v>
      </c>
      <c r="O56">
        <v>0.15</v>
      </c>
      <c r="T56" s="10">
        <f t="shared" ca="1" si="1"/>
        <v>2.1540664436492467E-3</v>
      </c>
      <c r="U56" s="150">
        <f t="shared" ca="1" si="2"/>
        <v>0.13940606516124746</v>
      </c>
      <c r="V56" s="10">
        <f t="shared" si="3"/>
        <v>-2.190059036374062E-3</v>
      </c>
      <c r="W56" s="150">
        <f t="shared" si="4"/>
        <v>-2.9773208539259046E-2</v>
      </c>
    </row>
    <row r="57" spans="1:23">
      <c r="A57" s="1">
        <v>41901</v>
      </c>
      <c r="B57">
        <v>211.17</v>
      </c>
      <c r="C57">
        <v>1643200</v>
      </c>
      <c r="D57">
        <v>28.540000000000077</v>
      </c>
      <c r="E57">
        <v>99</v>
      </c>
      <c r="F57">
        <v>0.77010706855432098</v>
      </c>
      <c r="G57">
        <v>5.0469306361856911E-2</v>
      </c>
      <c r="H57">
        <v>2</v>
      </c>
      <c r="I57">
        <v>1</v>
      </c>
      <c r="J57">
        <v>0.66999999999998749</v>
      </c>
      <c r="K57">
        <v>282.41999999999996</v>
      </c>
      <c r="L57">
        <v>64</v>
      </c>
      <c r="M57">
        <v>-36</v>
      </c>
      <c r="N57">
        <v>0.96341463414634143</v>
      </c>
      <c r="O57">
        <v>0.125</v>
      </c>
      <c r="T57" s="10">
        <f t="shared" ca="1" si="1"/>
        <v>6.421103211152154E-3</v>
      </c>
      <c r="U57" s="150">
        <f t="shared" ca="1" si="2"/>
        <v>0.14582716837239962</v>
      </c>
      <c r="V57" s="10">
        <f t="shared" si="3"/>
        <v>3.1828978622327198E-3</v>
      </c>
      <c r="W57" s="150">
        <f t="shared" si="4"/>
        <v>-2.6590310677026326E-2</v>
      </c>
    </row>
  </sheetData>
  <conditionalFormatting sqref="E3:E6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5.6199999999999974</v>
      </c>
      <c r="C1">
        <v>163</v>
      </c>
      <c r="D1">
        <v>0.15650236702868286</v>
      </c>
      <c r="E1">
        <v>0.39885427738876522</v>
      </c>
      <c r="F1">
        <v>1.7213794864670442</v>
      </c>
      <c r="G1">
        <v>0.16204058244865657</v>
      </c>
      <c r="H1">
        <v>0.69589733932703346</v>
      </c>
      <c r="I1">
        <v>0.22859378815361336</v>
      </c>
      <c r="J1">
        <v>0.11302099675302454</v>
      </c>
      <c r="K1">
        <v>-3.0726316063660775E-2</v>
      </c>
      <c r="L1">
        <v>-2.3254578422269065E-2</v>
      </c>
      <c r="M1">
        <v>1.8756119098833908E-2</v>
      </c>
      <c r="N1">
        <v>3.1917901929930471E-2</v>
      </c>
      <c r="O1">
        <v>0.14086990422353152</v>
      </c>
      <c r="P1">
        <v>0.20028183716075168</v>
      </c>
      <c r="Q1">
        <v>-0.14862212943632563</v>
      </c>
      <c r="R1">
        <v>0.55010438413361173</v>
      </c>
      <c r="S1">
        <v>1.3475909537856452</v>
      </c>
    </row>
    <row r="2" spans="1:23">
      <c r="A2">
        <v>9</v>
      </c>
      <c r="B2">
        <v>4</v>
      </c>
      <c r="C2">
        <v>3.6038049310819957</v>
      </c>
      <c r="E2">
        <v>0.4</v>
      </c>
    </row>
    <row r="3" spans="1:23">
      <c r="A3">
        <v>-1.8667395841318309E-3</v>
      </c>
      <c r="B3">
        <v>1.2883467329624648E-2</v>
      </c>
      <c r="C3">
        <v>1.1753765093713007</v>
      </c>
      <c r="D3">
        <v>239</v>
      </c>
      <c r="E3" s="2">
        <f>IF(C3&gt;=$E$2,SIGN(A3),0)</f>
        <v>-1</v>
      </c>
      <c r="F3" s="3" t="s">
        <v>0</v>
      </c>
      <c r="G3">
        <f ca="1">OFFSET(B1,($A$1+5),0)</f>
        <v>48.98</v>
      </c>
    </row>
    <row r="4" spans="1:23">
      <c r="A4">
        <v>7.5964951444143882E-4</v>
      </c>
      <c r="B4">
        <v>1.510363918907665E-2</v>
      </c>
      <c r="C4">
        <v>0.42143328426988808</v>
      </c>
      <c r="D4">
        <v>255</v>
      </c>
      <c r="E4" s="2">
        <f>IF(C4&gt;=$E$2,SIGN(A4),0)</f>
        <v>1</v>
      </c>
      <c r="F4" s="4" t="s">
        <v>1</v>
      </c>
      <c r="G4">
        <f ca="1">OFFSET(D1,($A$1+6),0)</f>
        <v>0.22999999999999687</v>
      </c>
    </row>
    <row r="5" spans="1:23">
      <c r="A5">
        <v>2.7554468469882273E-3</v>
      </c>
      <c r="B5">
        <v>1.6352814980123545E-2</v>
      </c>
      <c r="C5">
        <v>1.2535008233601481</v>
      </c>
      <c r="D5">
        <v>201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0.33735051798157817</v>
      </c>
      <c r="U5">
        <v>0.84463925013485108</v>
      </c>
    </row>
    <row r="6" spans="1:23">
      <c r="A6">
        <v>1.5131728230428569E-3</v>
      </c>
      <c r="B6">
        <v>1.5378905737382631E-2</v>
      </c>
      <c r="C6">
        <v>0.75349431408065903</v>
      </c>
      <c r="D6">
        <v>213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-0.22999999999999687</v>
      </c>
      <c r="K6">
        <f t="shared" ca="1" si="0"/>
        <v>49.489999999999966</v>
      </c>
      <c r="L6">
        <f t="shared" ca="1" si="0"/>
        <v>84</v>
      </c>
      <c r="M6">
        <f t="shared" ca="1" si="0"/>
        <v>-32</v>
      </c>
      <c r="N6" s="9">
        <f ca="1">OFFSET(F1,($A$1+6),0)</f>
        <v>0.96732616212063005</v>
      </c>
      <c r="O6" s="10">
        <f ca="1">OFFSET(G1,($A$1+6),0)</f>
        <v>0.10811093479515289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48.98</v>
      </c>
      <c r="C8">
        <v>4231400</v>
      </c>
      <c r="D8">
        <v>0.28999999999999915</v>
      </c>
      <c r="E8">
        <v>1</v>
      </c>
      <c r="F8">
        <v>0.98595210654373167</v>
      </c>
      <c r="G8">
        <v>6.801237228878855E-2</v>
      </c>
      <c r="H8">
        <v>1</v>
      </c>
      <c r="I8">
        <v>-1</v>
      </c>
      <c r="J8">
        <v>-0.28999999999999915</v>
      </c>
      <c r="K8">
        <v>48.959999999999958</v>
      </c>
      <c r="L8">
        <v>81</v>
      </c>
      <c r="M8">
        <v>-27</v>
      </c>
      <c r="N8">
        <v>0.96153846153846156</v>
      </c>
      <c r="O8">
        <v>0.18421052631578946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48.61</v>
      </c>
      <c r="C9">
        <v>5171500</v>
      </c>
      <c r="D9">
        <v>0</v>
      </c>
      <c r="E9">
        <v>0</v>
      </c>
      <c r="F9">
        <v>0.9888462030989883</v>
      </c>
      <c r="G9">
        <v>7.1627108720002705E-2</v>
      </c>
      <c r="H9">
        <v>2</v>
      </c>
      <c r="I9">
        <v>1</v>
      </c>
      <c r="J9">
        <v>0.36999999999999744</v>
      </c>
      <c r="K9">
        <v>49.329999999999956</v>
      </c>
      <c r="L9">
        <v>82</v>
      </c>
      <c r="M9">
        <v>-28</v>
      </c>
      <c r="N9">
        <v>0.96923076923076923</v>
      </c>
      <c r="O9">
        <v>0.15789473684210525</v>
      </c>
      <c r="T9" s="10">
        <f ca="1">OFFSET($A$2,H8,0)*I8</f>
        <v>1.8667395841318309E-3</v>
      </c>
      <c r="U9" s="150">
        <f ca="1">U8+T9</f>
        <v>1.8667395841318309E-3</v>
      </c>
      <c r="V9" s="10">
        <f>J9/B8</f>
        <v>7.5541037158023162E-3</v>
      </c>
      <c r="W9" s="150">
        <f>W8+V9</f>
        <v>7.5541037158023162E-3</v>
      </c>
    </row>
    <row r="10" spans="1:23">
      <c r="A10" s="1">
        <v>41835</v>
      </c>
      <c r="B10">
        <v>48.35</v>
      </c>
      <c r="C10">
        <v>5461600</v>
      </c>
      <c r="D10">
        <v>0.25999999999999801</v>
      </c>
      <c r="E10">
        <v>1</v>
      </c>
      <c r="F10">
        <v>0.98974260468689967</v>
      </c>
      <c r="G10">
        <v>7.7148603238179292E-2</v>
      </c>
      <c r="H10">
        <v>1</v>
      </c>
      <c r="I10">
        <v>-1</v>
      </c>
      <c r="J10">
        <v>-0.25999999999999801</v>
      </c>
      <c r="K10">
        <v>49.069999999999958</v>
      </c>
      <c r="L10">
        <v>83</v>
      </c>
      <c r="M10">
        <v>-27</v>
      </c>
      <c r="N10">
        <v>0.97692307692307689</v>
      </c>
      <c r="O10">
        <v>0.18421052631578946</v>
      </c>
      <c r="T10" s="10">
        <f t="shared" ref="T10:T57" ca="1" si="1">OFFSET($A$2,H9,0)*I9</f>
        <v>7.5964951444143882E-4</v>
      </c>
      <c r="U10" s="150">
        <f t="shared" ref="U10:U57" ca="1" si="2">U9+T10</f>
        <v>2.6263890985732696E-3</v>
      </c>
      <c r="V10" s="10">
        <f t="shared" ref="V10:V57" si="3">J10/B9</f>
        <v>-5.3486936844270314E-3</v>
      </c>
      <c r="W10" s="150">
        <f t="shared" ref="W10:W57" si="4">W9+V10</f>
        <v>2.2054100313752848E-3</v>
      </c>
    </row>
    <row r="11" spans="1:23">
      <c r="A11" s="1">
        <v>41836</v>
      </c>
      <c r="B11">
        <v>48.74</v>
      </c>
      <c r="C11">
        <v>4894500</v>
      </c>
      <c r="D11">
        <v>0.64999999999999858</v>
      </c>
      <c r="E11">
        <v>2</v>
      </c>
      <c r="F11">
        <v>0.98959533871174288</v>
      </c>
      <c r="G11">
        <v>8.1984233393299605E-2</v>
      </c>
      <c r="H11">
        <v>3</v>
      </c>
      <c r="I11">
        <v>1</v>
      </c>
      <c r="J11">
        <v>-0.39000000000000057</v>
      </c>
      <c r="K11">
        <v>48.679999999999957</v>
      </c>
      <c r="L11">
        <v>82</v>
      </c>
      <c r="M11">
        <v>-26</v>
      </c>
      <c r="N11">
        <v>0.96923076923076923</v>
      </c>
      <c r="O11">
        <v>0.21052631578947367</v>
      </c>
      <c r="T11" s="10">
        <f t="shared" ca="1" si="1"/>
        <v>1.8667395841318309E-3</v>
      </c>
      <c r="U11" s="150">
        <f t="shared" ca="1" si="2"/>
        <v>4.4931286827051007E-3</v>
      </c>
      <c r="V11" s="10">
        <f t="shared" si="3"/>
        <v>-8.0661840744570956E-3</v>
      </c>
      <c r="W11" s="150">
        <f t="shared" si="4"/>
        <v>-5.8607740430818107E-3</v>
      </c>
    </row>
    <row r="12" spans="1:23">
      <c r="A12" s="1">
        <v>41837</v>
      </c>
      <c r="B12">
        <v>47.84</v>
      </c>
      <c r="C12">
        <v>5321300</v>
      </c>
      <c r="D12">
        <v>1.5499999999999972</v>
      </c>
      <c r="E12">
        <v>3</v>
      </c>
      <c r="F12">
        <v>0.98716224868741198</v>
      </c>
      <c r="G12">
        <v>8.1734538881911692E-2</v>
      </c>
      <c r="H12">
        <v>3</v>
      </c>
      <c r="I12">
        <v>1</v>
      </c>
      <c r="J12">
        <v>-0.89999999999999858</v>
      </c>
      <c r="K12">
        <v>47.779999999999959</v>
      </c>
      <c r="L12">
        <v>81</v>
      </c>
      <c r="M12">
        <v>-25</v>
      </c>
      <c r="N12">
        <v>0.96153846153846156</v>
      </c>
      <c r="O12">
        <v>0.23684210526315788</v>
      </c>
      <c r="T12" s="10">
        <f t="shared" ca="1" si="1"/>
        <v>2.7554468469882273E-3</v>
      </c>
      <c r="U12" s="150">
        <f t="shared" ca="1" si="2"/>
        <v>7.2485755296933276E-3</v>
      </c>
      <c r="V12" s="10">
        <f t="shared" si="3"/>
        <v>-1.8465326220763204E-2</v>
      </c>
      <c r="W12" s="150">
        <f t="shared" si="4"/>
        <v>-2.4326100263845015E-2</v>
      </c>
    </row>
    <row r="13" spans="1:23">
      <c r="A13" s="1">
        <v>41838</v>
      </c>
      <c r="B13">
        <v>48.51</v>
      </c>
      <c r="C13">
        <v>5178800</v>
      </c>
      <c r="D13">
        <v>0.88000000000000256</v>
      </c>
      <c r="E13">
        <v>4</v>
      </c>
      <c r="F13">
        <v>0.9845754898194391</v>
      </c>
      <c r="G13">
        <v>8.0840136112148256E-2</v>
      </c>
      <c r="H13">
        <v>4</v>
      </c>
      <c r="I13">
        <v>1</v>
      </c>
      <c r="J13">
        <v>0.6699999999999946</v>
      </c>
      <c r="K13">
        <v>48.449999999999953</v>
      </c>
      <c r="L13">
        <v>80</v>
      </c>
      <c r="M13">
        <v>-26</v>
      </c>
      <c r="N13">
        <v>0.9538461538461539</v>
      </c>
      <c r="O13">
        <v>0.21052631578947367</v>
      </c>
      <c r="T13" s="10">
        <f t="shared" ca="1" si="1"/>
        <v>2.7554468469882273E-3</v>
      </c>
      <c r="U13" s="150">
        <f t="shared" ca="1" si="2"/>
        <v>1.0004022376681555E-2</v>
      </c>
      <c r="V13" s="10">
        <f t="shared" si="3"/>
        <v>1.4005016722407913E-2</v>
      </c>
      <c r="W13" s="150">
        <f t="shared" si="4"/>
        <v>-1.0321083541437102E-2</v>
      </c>
    </row>
    <row r="14" spans="1:23">
      <c r="A14" s="1">
        <v>41841</v>
      </c>
      <c r="B14">
        <v>48.86</v>
      </c>
      <c r="C14">
        <v>7681800</v>
      </c>
      <c r="D14">
        <v>0.53000000000000114</v>
      </c>
      <c r="E14">
        <v>5</v>
      </c>
      <c r="F14">
        <v>0.98257139198360877</v>
      </c>
      <c r="G14">
        <v>9.827717151488409E-2</v>
      </c>
      <c r="H14">
        <v>4</v>
      </c>
      <c r="I14">
        <v>1</v>
      </c>
      <c r="J14">
        <v>0.35000000000000142</v>
      </c>
      <c r="K14">
        <v>48.799999999999955</v>
      </c>
      <c r="L14">
        <v>79</v>
      </c>
      <c r="M14">
        <v>-27</v>
      </c>
      <c r="N14">
        <v>0.94615384615384612</v>
      </c>
      <c r="O14">
        <v>0.18421052631578946</v>
      </c>
      <c r="T14" s="10">
        <f t="shared" ca="1" si="1"/>
        <v>1.5131728230428569E-3</v>
      </c>
      <c r="U14" s="150">
        <f t="shared" ca="1" si="2"/>
        <v>1.1517195199724412E-2</v>
      </c>
      <c r="V14" s="10">
        <f t="shared" si="3"/>
        <v>7.2150072150072445E-3</v>
      </c>
      <c r="W14" s="150">
        <f t="shared" si="4"/>
        <v>-3.1060763264298573E-3</v>
      </c>
    </row>
    <row r="15" spans="1:23">
      <c r="A15" s="1">
        <v>41842</v>
      </c>
      <c r="B15">
        <v>48.81</v>
      </c>
      <c r="C15">
        <v>8210500</v>
      </c>
      <c r="D15">
        <v>0.57999999999999829</v>
      </c>
      <c r="E15">
        <v>6</v>
      </c>
      <c r="F15">
        <v>0.98219362274298916</v>
      </c>
      <c r="G15">
        <v>0.12197502630596384</v>
      </c>
      <c r="H15">
        <v>3</v>
      </c>
      <c r="I15">
        <v>1</v>
      </c>
      <c r="J15">
        <v>-4.9999999999997158E-2</v>
      </c>
      <c r="K15">
        <v>48.749999999999957</v>
      </c>
      <c r="L15">
        <v>78</v>
      </c>
      <c r="M15">
        <v>-26</v>
      </c>
      <c r="N15">
        <v>0.93846153846153846</v>
      </c>
      <c r="O15">
        <v>0.21052631578947367</v>
      </c>
      <c r="T15" s="10">
        <f t="shared" ca="1" si="1"/>
        <v>1.5131728230428569E-3</v>
      </c>
      <c r="U15" s="150">
        <f t="shared" ca="1" si="2"/>
        <v>1.3030368022767268E-2</v>
      </c>
      <c r="V15" s="10">
        <f t="shared" si="3"/>
        <v>-1.0233319688906499E-3</v>
      </c>
      <c r="W15" s="150">
        <f t="shared" si="4"/>
        <v>-4.129408295320507E-3</v>
      </c>
    </row>
    <row r="16" spans="1:23">
      <c r="A16" s="1">
        <v>41843</v>
      </c>
      <c r="B16">
        <v>47.89</v>
      </c>
      <c r="C16">
        <v>12255400</v>
      </c>
      <c r="D16">
        <v>1.5</v>
      </c>
      <c r="E16">
        <v>7</v>
      </c>
      <c r="F16">
        <v>0.98029197080291997</v>
      </c>
      <c r="G16">
        <v>0.16813456773361393</v>
      </c>
      <c r="H16">
        <v>3</v>
      </c>
      <c r="I16">
        <v>1</v>
      </c>
      <c r="J16">
        <v>-0.92000000000000171</v>
      </c>
      <c r="K16">
        <v>47.829999999999956</v>
      </c>
      <c r="L16">
        <v>77</v>
      </c>
      <c r="M16">
        <v>-25</v>
      </c>
      <c r="N16">
        <v>0.93076923076923079</v>
      </c>
      <c r="O16">
        <v>0.23684210526315788</v>
      </c>
      <c r="T16" s="10">
        <f t="shared" ca="1" si="1"/>
        <v>2.7554468469882273E-3</v>
      </c>
      <c r="U16" s="150">
        <f t="shared" ca="1" si="2"/>
        <v>1.5785814869755495E-2</v>
      </c>
      <c r="V16" s="10">
        <f t="shared" si="3"/>
        <v>-1.8848596599057604E-2</v>
      </c>
      <c r="W16" s="150">
        <f t="shared" si="4"/>
        <v>-2.297800489437811E-2</v>
      </c>
    </row>
    <row r="17" spans="1:23">
      <c r="A17" s="1">
        <v>41844</v>
      </c>
      <c r="B17">
        <v>47.56</v>
      </c>
      <c r="C17">
        <v>9868300</v>
      </c>
      <c r="D17">
        <v>1.8299999999999983</v>
      </c>
      <c r="E17">
        <v>8</v>
      </c>
      <c r="F17">
        <v>0.977461902932514</v>
      </c>
      <c r="G17">
        <v>0.19063125827364988</v>
      </c>
      <c r="H17">
        <v>3</v>
      </c>
      <c r="I17">
        <v>1</v>
      </c>
      <c r="J17">
        <v>-0.32999999999999829</v>
      </c>
      <c r="K17">
        <v>47.499999999999957</v>
      </c>
      <c r="L17">
        <v>76</v>
      </c>
      <c r="M17">
        <v>-24</v>
      </c>
      <c r="N17">
        <v>0.92307692307692313</v>
      </c>
      <c r="O17">
        <v>0.26315789473684209</v>
      </c>
      <c r="T17" s="10">
        <f t="shared" ca="1" si="1"/>
        <v>2.7554468469882273E-3</v>
      </c>
      <c r="U17" s="150">
        <f t="shared" ca="1" si="2"/>
        <v>1.8541261716743723E-2</v>
      </c>
      <c r="V17" s="10">
        <f t="shared" si="3"/>
        <v>-6.8907913969513115E-3</v>
      </c>
      <c r="W17" s="150">
        <f t="shared" si="4"/>
        <v>-2.9868796291329422E-2</v>
      </c>
    </row>
    <row r="18" spans="1:23">
      <c r="A18" s="1">
        <v>41845</v>
      </c>
      <c r="B18">
        <v>46.52</v>
      </c>
      <c r="C18">
        <v>9472100</v>
      </c>
      <c r="D18">
        <v>2.8699999999999974</v>
      </c>
      <c r="E18">
        <v>9</v>
      </c>
      <c r="F18">
        <v>0.97076450249711876</v>
      </c>
      <c r="G18">
        <v>0.19359640711449033</v>
      </c>
      <c r="H18">
        <v>3</v>
      </c>
      <c r="I18">
        <v>1</v>
      </c>
      <c r="J18">
        <v>-1.0399999999999991</v>
      </c>
      <c r="K18">
        <v>46.459999999999958</v>
      </c>
      <c r="L18">
        <v>75</v>
      </c>
      <c r="M18">
        <v>-23</v>
      </c>
      <c r="N18">
        <v>0.91538461538461535</v>
      </c>
      <c r="O18">
        <v>0.28947368421052633</v>
      </c>
      <c r="T18" s="10">
        <f t="shared" ca="1" si="1"/>
        <v>2.7554468469882273E-3</v>
      </c>
      <c r="U18" s="150">
        <f t="shared" ca="1" si="2"/>
        <v>2.1296708563731951E-2</v>
      </c>
      <c r="V18" s="10">
        <f t="shared" si="3"/>
        <v>-2.1867115222876349E-2</v>
      </c>
      <c r="W18" s="150">
        <f t="shared" si="4"/>
        <v>-5.1735911514205771E-2</v>
      </c>
    </row>
    <row r="19" spans="1:23">
      <c r="A19" s="1">
        <v>41848</v>
      </c>
      <c r="B19">
        <v>47.05</v>
      </c>
      <c r="C19">
        <v>11324800</v>
      </c>
      <c r="D19">
        <v>2.3400000000000034</v>
      </c>
      <c r="E19">
        <v>10</v>
      </c>
      <c r="F19">
        <v>0.96206300422589341</v>
      </c>
      <c r="G19">
        <v>0.18683322867519769</v>
      </c>
      <c r="H19">
        <v>3</v>
      </c>
      <c r="I19">
        <v>1</v>
      </c>
      <c r="J19">
        <v>0.52999999999999403</v>
      </c>
      <c r="K19">
        <v>46.989999999999952</v>
      </c>
      <c r="L19">
        <v>74</v>
      </c>
      <c r="M19">
        <v>-22</v>
      </c>
      <c r="N19">
        <v>0.90769230769230769</v>
      </c>
      <c r="O19">
        <v>0.31578947368421051</v>
      </c>
      <c r="T19" s="10">
        <f t="shared" ca="1" si="1"/>
        <v>2.7554468469882273E-3</v>
      </c>
      <c r="U19" s="150">
        <f t="shared" ca="1" si="2"/>
        <v>2.4052155410720179E-2</v>
      </c>
      <c r="V19" s="10">
        <f t="shared" si="3"/>
        <v>1.1392949269131427E-2</v>
      </c>
      <c r="W19" s="150">
        <f t="shared" si="4"/>
        <v>-4.0342962245074346E-2</v>
      </c>
    </row>
    <row r="20" spans="1:23">
      <c r="A20" s="1">
        <v>41849</v>
      </c>
      <c r="B20">
        <v>46.77</v>
      </c>
      <c r="C20">
        <v>6139700</v>
      </c>
      <c r="D20">
        <v>2.6199999999999974</v>
      </c>
      <c r="E20">
        <v>11</v>
      </c>
      <c r="F20">
        <v>0.95272121910615959</v>
      </c>
      <c r="G20">
        <v>0.16703353586096878</v>
      </c>
      <c r="H20">
        <v>4</v>
      </c>
      <c r="I20">
        <v>1</v>
      </c>
      <c r="J20">
        <v>-0.27999999999999403</v>
      </c>
      <c r="K20">
        <v>46.709999999999958</v>
      </c>
      <c r="L20">
        <v>73</v>
      </c>
      <c r="M20">
        <v>-23</v>
      </c>
      <c r="N20">
        <v>0.9</v>
      </c>
      <c r="O20">
        <v>0.28947368421052633</v>
      </c>
      <c r="T20" s="10">
        <f t="shared" ca="1" si="1"/>
        <v>2.7554468469882273E-3</v>
      </c>
      <c r="U20" s="150">
        <f t="shared" ca="1" si="2"/>
        <v>2.6807602257708407E-2</v>
      </c>
      <c r="V20" s="10">
        <f t="shared" si="3"/>
        <v>-5.9511158342187894E-3</v>
      </c>
      <c r="W20" s="150">
        <f t="shared" si="4"/>
        <v>-4.6294078079293137E-2</v>
      </c>
    </row>
    <row r="21" spans="1:23">
      <c r="A21" s="1">
        <v>41850</v>
      </c>
      <c r="B21">
        <v>47.23</v>
      </c>
      <c r="C21">
        <v>5408200</v>
      </c>
      <c r="D21">
        <v>2.1600000000000037</v>
      </c>
      <c r="E21">
        <v>12</v>
      </c>
      <c r="F21">
        <v>0.94229734921244745</v>
      </c>
      <c r="G21">
        <v>0.13016954617969517</v>
      </c>
      <c r="H21">
        <v>4</v>
      </c>
      <c r="I21">
        <v>1</v>
      </c>
      <c r="J21">
        <v>0.45999999999999375</v>
      </c>
      <c r="K21">
        <v>47.169999999999952</v>
      </c>
      <c r="L21">
        <v>72</v>
      </c>
      <c r="M21">
        <v>-24</v>
      </c>
      <c r="N21">
        <v>0.89230769230769236</v>
      </c>
      <c r="O21">
        <v>0.26315789473684209</v>
      </c>
      <c r="T21" s="10">
        <f t="shared" ca="1" si="1"/>
        <v>1.5131728230428569E-3</v>
      </c>
      <c r="U21" s="150">
        <f t="shared" ca="1" si="2"/>
        <v>2.8320775080751263E-2</v>
      </c>
      <c r="V21" s="10">
        <f t="shared" si="3"/>
        <v>9.8353645499250318E-3</v>
      </c>
      <c r="W21" s="150">
        <f t="shared" si="4"/>
        <v>-3.6458713529368109E-2</v>
      </c>
    </row>
    <row r="22" spans="1:23">
      <c r="A22" s="1">
        <v>41851</v>
      </c>
      <c r="B22">
        <v>46.25</v>
      </c>
      <c r="C22">
        <v>8564900</v>
      </c>
      <c r="D22">
        <v>3.1400000000000006</v>
      </c>
      <c r="E22">
        <v>13</v>
      </c>
      <c r="F22">
        <v>0.93081700601869666</v>
      </c>
      <c r="G22">
        <v>0.11105274770034965</v>
      </c>
      <c r="H22">
        <v>4</v>
      </c>
      <c r="I22">
        <v>1</v>
      </c>
      <c r="J22">
        <v>-0.97999999999999687</v>
      </c>
      <c r="K22">
        <v>46.189999999999955</v>
      </c>
      <c r="L22">
        <v>71</v>
      </c>
      <c r="M22">
        <v>-25</v>
      </c>
      <c r="N22">
        <v>0.88461538461538458</v>
      </c>
      <c r="O22">
        <v>0.23684210526315788</v>
      </c>
      <c r="T22" s="10">
        <f t="shared" ca="1" si="1"/>
        <v>1.5131728230428569E-3</v>
      </c>
      <c r="U22" s="150">
        <f t="shared" ca="1" si="2"/>
        <v>2.9833947903794119E-2</v>
      </c>
      <c r="V22" s="10">
        <f t="shared" si="3"/>
        <v>-2.0749523607876286E-2</v>
      </c>
      <c r="W22" s="150">
        <f t="shared" si="4"/>
        <v>-5.7208237137244392E-2</v>
      </c>
    </row>
    <row r="23" spans="1:23">
      <c r="A23" s="1">
        <v>41852</v>
      </c>
      <c r="B23">
        <v>46.24</v>
      </c>
      <c r="C23">
        <v>7316800</v>
      </c>
      <c r="D23">
        <v>3.1499999999999986</v>
      </c>
      <c r="E23">
        <v>14</v>
      </c>
      <c r="F23">
        <v>0.92082212831348476</v>
      </c>
      <c r="G23">
        <v>0.12524099657173893</v>
      </c>
      <c r="H23">
        <v>4</v>
      </c>
      <c r="I23">
        <v>1</v>
      </c>
      <c r="J23">
        <v>-9.9999999999980105E-3</v>
      </c>
      <c r="K23">
        <v>46.179999999999957</v>
      </c>
      <c r="L23">
        <v>70</v>
      </c>
      <c r="M23">
        <v>-26</v>
      </c>
      <c r="N23">
        <v>0.87692307692307692</v>
      </c>
      <c r="O23">
        <v>0.21052631578947367</v>
      </c>
      <c r="T23" s="10">
        <f t="shared" ca="1" si="1"/>
        <v>1.5131728230428569E-3</v>
      </c>
      <c r="U23" s="150">
        <f t="shared" ca="1" si="2"/>
        <v>3.1347120726836979E-2</v>
      </c>
      <c r="V23" s="10">
        <f t="shared" si="3"/>
        <v>-2.162162162161732E-4</v>
      </c>
      <c r="W23" s="150">
        <f t="shared" si="4"/>
        <v>-5.7424453353460567E-2</v>
      </c>
    </row>
    <row r="24" spans="1:23">
      <c r="A24" s="1">
        <v>41855</v>
      </c>
      <c r="B24">
        <v>46.39</v>
      </c>
      <c r="C24">
        <v>5327100</v>
      </c>
      <c r="D24">
        <v>3</v>
      </c>
      <c r="E24">
        <v>15</v>
      </c>
      <c r="F24">
        <v>0.9142143680368805</v>
      </c>
      <c r="G24">
        <v>0.12207706798818778</v>
      </c>
      <c r="H24">
        <v>3</v>
      </c>
      <c r="I24">
        <v>1</v>
      </c>
      <c r="J24">
        <v>0.14999999999999858</v>
      </c>
      <c r="K24">
        <v>46.329999999999956</v>
      </c>
      <c r="L24">
        <v>69</v>
      </c>
      <c r="M24">
        <v>-25</v>
      </c>
      <c r="N24">
        <v>0.86923076923076925</v>
      </c>
      <c r="O24">
        <v>0.23684210526315788</v>
      </c>
      <c r="T24" s="10">
        <f t="shared" ca="1" si="1"/>
        <v>1.5131728230428569E-3</v>
      </c>
      <c r="U24" s="150">
        <f t="shared" ca="1" si="2"/>
        <v>3.2860293549879835E-2</v>
      </c>
      <c r="V24" s="10">
        <f t="shared" si="3"/>
        <v>3.2439446366781697E-3</v>
      </c>
      <c r="W24" s="150">
        <f t="shared" si="4"/>
        <v>-5.41805087167824E-2</v>
      </c>
    </row>
    <row r="25" spans="1:23">
      <c r="A25" s="1">
        <v>41856</v>
      </c>
      <c r="B25">
        <v>45.99</v>
      </c>
      <c r="C25">
        <v>7867500</v>
      </c>
      <c r="D25">
        <v>3.3999999999999986</v>
      </c>
      <c r="E25">
        <v>16</v>
      </c>
      <c r="F25">
        <v>0.90857344090152381</v>
      </c>
      <c r="G25">
        <v>0.11341752656053766</v>
      </c>
      <c r="H25">
        <v>4</v>
      </c>
      <c r="I25">
        <v>1</v>
      </c>
      <c r="J25">
        <v>-0.39999999999999858</v>
      </c>
      <c r="K25">
        <v>45.929999999999957</v>
      </c>
      <c r="L25">
        <v>68</v>
      </c>
      <c r="M25">
        <v>-26</v>
      </c>
      <c r="N25">
        <v>0.86153846153846159</v>
      </c>
      <c r="O25">
        <v>0.21052631578947367</v>
      </c>
      <c r="T25" s="10">
        <f t="shared" ca="1" si="1"/>
        <v>2.7554468469882273E-3</v>
      </c>
      <c r="U25" s="150">
        <f t="shared" ca="1" si="2"/>
        <v>3.5615740396868059E-2</v>
      </c>
      <c r="V25" s="10">
        <f t="shared" si="3"/>
        <v>-8.6225479629230134E-3</v>
      </c>
      <c r="W25" s="150">
        <f t="shared" si="4"/>
        <v>-6.2803056679705413E-2</v>
      </c>
    </row>
    <row r="26" spans="1:23">
      <c r="A26" s="1">
        <v>41857</v>
      </c>
      <c r="B26">
        <v>46.17</v>
      </c>
      <c r="C26">
        <v>4940900</v>
      </c>
      <c r="D26">
        <v>3.2199999999999989</v>
      </c>
      <c r="E26">
        <v>17</v>
      </c>
      <c r="F26">
        <v>0.9045204251504676</v>
      </c>
      <c r="G26">
        <v>0.10368580496249281</v>
      </c>
      <c r="H26">
        <v>4</v>
      </c>
      <c r="I26">
        <v>1</v>
      </c>
      <c r="J26">
        <v>0.17999999999999972</v>
      </c>
      <c r="K26">
        <v>46.109999999999957</v>
      </c>
      <c r="L26">
        <v>67</v>
      </c>
      <c r="M26">
        <v>-27</v>
      </c>
      <c r="N26">
        <v>0.85384615384615381</v>
      </c>
      <c r="O26">
        <v>0.18421052631578946</v>
      </c>
      <c r="T26" s="10">
        <f t="shared" ca="1" si="1"/>
        <v>1.5131728230428569E-3</v>
      </c>
      <c r="U26" s="150">
        <f t="shared" ca="1" si="2"/>
        <v>3.7128913219910915E-2</v>
      </c>
      <c r="V26" s="10">
        <f t="shared" si="3"/>
        <v>3.9138943248532227E-3</v>
      </c>
      <c r="W26" s="150">
        <f t="shared" si="4"/>
        <v>-5.8889162354852191E-2</v>
      </c>
    </row>
    <row r="27" spans="1:23">
      <c r="A27" s="1">
        <v>41858</v>
      </c>
      <c r="B27">
        <v>45.67</v>
      </c>
      <c r="C27">
        <v>6689400</v>
      </c>
      <c r="D27">
        <v>3.7199999999999989</v>
      </c>
      <c r="E27">
        <v>18</v>
      </c>
      <c r="F27">
        <v>0.89833525419387905</v>
      </c>
      <c r="G27">
        <v>0.10614732188316758</v>
      </c>
      <c r="H27">
        <v>4</v>
      </c>
      <c r="I27">
        <v>1</v>
      </c>
      <c r="J27">
        <v>-0.5</v>
      </c>
      <c r="K27">
        <v>45.609999999999957</v>
      </c>
      <c r="L27">
        <v>66</v>
      </c>
      <c r="M27">
        <v>-28</v>
      </c>
      <c r="N27">
        <v>0.84615384615384615</v>
      </c>
      <c r="O27">
        <v>0.15789473684210525</v>
      </c>
      <c r="T27" s="10">
        <f t="shared" ca="1" si="1"/>
        <v>1.5131728230428569E-3</v>
      </c>
      <c r="U27" s="150">
        <f t="shared" ca="1" si="2"/>
        <v>3.8642086042953772E-2</v>
      </c>
      <c r="V27" s="10">
        <f t="shared" si="3"/>
        <v>-1.0829542993285682E-2</v>
      </c>
      <c r="W27" s="150">
        <f t="shared" si="4"/>
        <v>-6.9718705348137872E-2</v>
      </c>
    </row>
    <row r="28" spans="1:23">
      <c r="A28" s="1">
        <v>41859</v>
      </c>
      <c r="B28">
        <v>46.33</v>
      </c>
      <c r="C28">
        <v>4992300</v>
      </c>
      <c r="D28">
        <v>3.0600000000000023</v>
      </c>
      <c r="E28">
        <v>19</v>
      </c>
      <c r="F28">
        <v>0.89394928928159823</v>
      </c>
      <c r="G28">
        <v>9.1557907063575583E-2</v>
      </c>
      <c r="H28">
        <v>3</v>
      </c>
      <c r="I28">
        <v>1</v>
      </c>
      <c r="J28">
        <v>0.65999999999999659</v>
      </c>
      <c r="K28">
        <v>46.269999999999953</v>
      </c>
      <c r="L28">
        <v>65</v>
      </c>
      <c r="M28">
        <v>-27</v>
      </c>
      <c r="N28">
        <v>0.83846153846153848</v>
      </c>
      <c r="O28">
        <v>0.18421052631578946</v>
      </c>
      <c r="T28" s="10">
        <f t="shared" ca="1" si="1"/>
        <v>1.5131728230428569E-3</v>
      </c>
      <c r="U28" s="150">
        <f t="shared" ca="1" si="2"/>
        <v>4.0155258865996628E-2</v>
      </c>
      <c r="V28" s="10">
        <f t="shared" si="3"/>
        <v>1.4451499890518865E-2</v>
      </c>
      <c r="W28" s="150">
        <f t="shared" si="4"/>
        <v>-5.5267205457619005E-2</v>
      </c>
    </row>
    <row r="29" spans="1:23">
      <c r="A29" s="1">
        <v>41862</v>
      </c>
      <c r="B29">
        <v>46.5</v>
      </c>
      <c r="C29">
        <v>3393300</v>
      </c>
      <c r="D29">
        <v>2.8900000000000006</v>
      </c>
      <c r="E29">
        <v>20</v>
      </c>
      <c r="F29">
        <v>0.89136253041362556</v>
      </c>
      <c r="G29">
        <v>7.810813448287568E-2</v>
      </c>
      <c r="H29">
        <v>4</v>
      </c>
      <c r="I29">
        <v>1</v>
      </c>
      <c r="J29">
        <v>0.17000000000000171</v>
      </c>
      <c r="K29">
        <v>46.439999999999955</v>
      </c>
      <c r="L29">
        <v>64</v>
      </c>
      <c r="M29">
        <v>-28</v>
      </c>
      <c r="N29">
        <v>0.83076923076923082</v>
      </c>
      <c r="O29">
        <v>0.15789473684210525</v>
      </c>
      <c r="T29" s="10">
        <f t="shared" ca="1" si="1"/>
        <v>2.7554468469882273E-3</v>
      </c>
      <c r="U29" s="150">
        <f t="shared" ca="1" si="2"/>
        <v>4.2910705712984852E-2</v>
      </c>
      <c r="V29" s="10">
        <f t="shared" si="3"/>
        <v>3.6693287286855541E-3</v>
      </c>
      <c r="W29" s="150">
        <f t="shared" si="4"/>
        <v>-5.1597876728933449E-2</v>
      </c>
    </row>
    <row r="30" spans="1:23">
      <c r="A30" s="1">
        <v>41863</v>
      </c>
      <c r="B30">
        <v>46.67</v>
      </c>
      <c r="C30">
        <v>3788200</v>
      </c>
      <c r="D30">
        <v>2.7199999999999989</v>
      </c>
      <c r="E30">
        <v>21</v>
      </c>
      <c r="F30">
        <v>0.89265590984761189</v>
      </c>
      <c r="G30">
        <v>5.62516971589559E-2</v>
      </c>
      <c r="H30">
        <v>2</v>
      </c>
      <c r="I30">
        <v>1</v>
      </c>
      <c r="J30">
        <v>0.17000000000000171</v>
      </c>
      <c r="K30">
        <v>46.609999999999957</v>
      </c>
      <c r="L30">
        <v>65</v>
      </c>
      <c r="M30">
        <v>-29</v>
      </c>
      <c r="N30">
        <v>0.83846153846153848</v>
      </c>
      <c r="O30">
        <v>0.13157894736842105</v>
      </c>
      <c r="T30" s="10">
        <f t="shared" ca="1" si="1"/>
        <v>1.5131728230428569E-3</v>
      </c>
      <c r="U30" s="150">
        <f t="shared" ca="1" si="2"/>
        <v>4.4423878536027708E-2</v>
      </c>
      <c r="V30" s="10">
        <f t="shared" si="3"/>
        <v>3.6559139784946605E-3</v>
      </c>
      <c r="W30" s="150">
        <f t="shared" si="4"/>
        <v>-4.7941962750438785E-2</v>
      </c>
    </row>
    <row r="31" spans="1:23">
      <c r="A31" s="1">
        <v>41864</v>
      </c>
      <c r="B31">
        <v>47.08</v>
      </c>
      <c r="C31">
        <v>5457800</v>
      </c>
      <c r="D31">
        <v>2.3100000000000023</v>
      </c>
      <c r="E31">
        <v>22</v>
      </c>
      <c r="F31">
        <v>0.89610065309258546</v>
      </c>
      <c r="G31">
        <v>6.0052060350972478E-2</v>
      </c>
      <c r="H31">
        <v>2</v>
      </c>
      <c r="I31">
        <v>1</v>
      </c>
      <c r="J31">
        <v>0.40999999999999659</v>
      </c>
      <c r="K31">
        <v>47.019999999999953</v>
      </c>
      <c r="L31">
        <v>66</v>
      </c>
      <c r="M31">
        <v>-30</v>
      </c>
      <c r="N31">
        <v>0.84615384615384615</v>
      </c>
      <c r="O31">
        <v>0.10526315789473684</v>
      </c>
      <c r="T31" s="10">
        <f t="shared" ca="1" si="1"/>
        <v>7.5964951444143882E-4</v>
      </c>
      <c r="U31" s="150">
        <f t="shared" ca="1" si="2"/>
        <v>4.518352805046915E-2</v>
      </c>
      <c r="V31" s="10">
        <f t="shared" si="3"/>
        <v>8.7850867795156752E-3</v>
      </c>
      <c r="W31" s="150">
        <f t="shared" si="4"/>
        <v>-3.9156875970923113E-2</v>
      </c>
    </row>
    <row r="32" spans="1:23">
      <c r="A32" s="1">
        <v>41865</v>
      </c>
      <c r="B32">
        <v>47.26</v>
      </c>
      <c r="C32">
        <v>2550700</v>
      </c>
      <c r="D32">
        <v>2.1300000000000026</v>
      </c>
      <c r="E32">
        <v>23</v>
      </c>
      <c r="F32">
        <v>0.90159431425278536</v>
      </c>
      <c r="G32">
        <v>5.8231433081022362E-2</v>
      </c>
      <c r="H32">
        <v>1</v>
      </c>
      <c r="I32">
        <v>-1</v>
      </c>
      <c r="J32">
        <v>0.17999999999999972</v>
      </c>
      <c r="K32">
        <v>47.199999999999953</v>
      </c>
      <c r="L32">
        <v>67</v>
      </c>
      <c r="M32">
        <v>-29</v>
      </c>
      <c r="N32">
        <v>0.85384615384615381</v>
      </c>
      <c r="O32">
        <v>0.13157894736842105</v>
      </c>
      <c r="T32" s="10">
        <f t="shared" ca="1" si="1"/>
        <v>7.5964951444143882E-4</v>
      </c>
      <c r="U32" s="150">
        <f t="shared" ca="1" si="2"/>
        <v>4.5943177564910592E-2</v>
      </c>
      <c r="V32" s="10">
        <f t="shared" si="3"/>
        <v>3.8232795242140977E-3</v>
      </c>
      <c r="W32" s="150">
        <f t="shared" si="4"/>
        <v>-3.5333596446709019E-2</v>
      </c>
    </row>
    <row r="33" spans="1:23">
      <c r="A33" s="1">
        <v>41866</v>
      </c>
      <c r="B33">
        <v>47.56</v>
      </c>
      <c r="C33">
        <v>5854100</v>
      </c>
      <c r="D33">
        <v>2.4300000000000068</v>
      </c>
      <c r="E33">
        <v>24</v>
      </c>
      <c r="F33">
        <v>0.90973236009732383</v>
      </c>
      <c r="G33">
        <v>6.5212272156410164E-2</v>
      </c>
      <c r="H33">
        <v>2</v>
      </c>
      <c r="I33">
        <v>1</v>
      </c>
      <c r="J33">
        <v>-0.30000000000000426</v>
      </c>
      <c r="K33">
        <v>46.899999999999949</v>
      </c>
      <c r="L33">
        <v>68</v>
      </c>
      <c r="M33">
        <v>-30</v>
      </c>
      <c r="N33">
        <v>0.86153846153846159</v>
      </c>
      <c r="O33">
        <v>0.10526315789473684</v>
      </c>
      <c r="T33" s="10">
        <f t="shared" ca="1" si="1"/>
        <v>1.8667395841318309E-3</v>
      </c>
      <c r="U33" s="150">
        <f t="shared" ca="1" si="2"/>
        <v>4.7809917149042425E-2</v>
      </c>
      <c r="V33" s="10">
        <f t="shared" si="3"/>
        <v>-6.3478628861617491E-3</v>
      </c>
      <c r="W33" s="150">
        <f t="shared" si="4"/>
        <v>-4.168145933287077E-2</v>
      </c>
    </row>
    <row r="34" spans="1:23">
      <c r="A34" s="1">
        <v>41869</v>
      </c>
      <c r="B34">
        <v>47.56</v>
      </c>
      <c r="C34">
        <v>3806300</v>
      </c>
      <c r="D34">
        <v>2.4300000000000068</v>
      </c>
      <c r="E34">
        <v>25</v>
      </c>
      <c r="F34">
        <v>0.91848508131642981</v>
      </c>
      <c r="G34">
        <v>6.170954821628593E-2</v>
      </c>
      <c r="H34">
        <v>1</v>
      </c>
      <c r="I34">
        <v>-1</v>
      </c>
      <c r="J34">
        <v>0</v>
      </c>
      <c r="K34">
        <v>46.899999999999949</v>
      </c>
      <c r="L34">
        <v>69</v>
      </c>
      <c r="M34">
        <v>-29</v>
      </c>
      <c r="N34">
        <v>0.86923076923076925</v>
      </c>
      <c r="O34">
        <v>0.13157894736842105</v>
      </c>
      <c r="T34" s="10">
        <f t="shared" ca="1" si="1"/>
        <v>7.5964951444143882E-4</v>
      </c>
      <c r="U34" s="150">
        <f t="shared" ca="1" si="2"/>
        <v>4.8569566663483867E-2</v>
      </c>
      <c r="V34" s="10">
        <f t="shared" si="3"/>
        <v>0</v>
      </c>
      <c r="W34" s="150">
        <f t="shared" si="4"/>
        <v>-4.168145933287077E-2</v>
      </c>
    </row>
    <row r="35" spans="1:23">
      <c r="A35" s="1">
        <v>41870</v>
      </c>
      <c r="B35">
        <v>47.69</v>
      </c>
      <c r="C35">
        <v>3092200</v>
      </c>
      <c r="D35">
        <v>2.5600000000000023</v>
      </c>
      <c r="E35">
        <v>26</v>
      </c>
      <c r="F35">
        <v>0.92775643488282755</v>
      </c>
      <c r="G35">
        <v>6.0811538983741233E-2</v>
      </c>
      <c r="H35">
        <v>2</v>
      </c>
      <c r="I35">
        <v>1</v>
      </c>
      <c r="J35">
        <v>-0.12999999999999545</v>
      </c>
      <c r="K35">
        <v>46.769999999999953</v>
      </c>
      <c r="L35">
        <v>70</v>
      </c>
      <c r="M35">
        <v>-30</v>
      </c>
      <c r="N35">
        <v>0.87692307692307692</v>
      </c>
      <c r="O35">
        <v>0.10526315789473684</v>
      </c>
      <c r="T35" s="10">
        <f t="shared" ca="1" si="1"/>
        <v>1.8667395841318309E-3</v>
      </c>
      <c r="U35" s="150">
        <f t="shared" ca="1" si="2"/>
        <v>5.0436306247615699E-2</v>
      </c>
      <c r="V35" s="10">
        <f t="shared" si="3"/>
        <v>-2.7333894028594499E-3</v>
      </c>
      <c r="W35" s="150">
        <f t="shared" si="4"/>
        <v>-4.441484873573022E-2</v>
      </c>
    </row>
    <row r="36" spans="1:23">
      <c r="A36" s="1">
        <v>41871</v>
      </c>
      <c r="B36">
        <v>47.88</v>
      </c>
      <c r="C36">
        <v>5266400</v>
      </c>
      <c r="D36">
        <v>2.3699999999999974</v>
      </c>
      <c r="E36">
        <v>27</v>
      </c>
      <c r="F36">
        <v>0.93545908567038039</v>
      </c>
      <c r="G36">
        <v>5.5556286276772691E-2</v>
      </c>
      <c r="H36">
        <v>2</v>
      </c>
      <c r="I36">
        <v>1</v>
      </c>
      <c r="J36">
        <v>0.19000000000000483</v>
      </c>
      <c r="K36">
        <v>46.959999999999958</v>
      </c>
      <c r="L36">
        <v>71</v>
      </c>
      <c r="M36">
        <v>-31</v>
      </c>
      <c r="N36">
        <v>0.88461538461538458</v>
      </c>
      <c r="O36">
        <v>7.8947368421052627E-2</v>
      </c>
      <c r="T36" s="10">
        <f t="shared" ca="1" si="1"/>
        <v>7.5964951444143882E-4</v>
      </c>
      <c r="U36" s="150">
        <f t="shared" ca="1" si="2"/>
        <v>5.1195955762057141E-2</v>
      </c>
      <c r="V36" s="10">
        <f t="shared" si="3"/>
        <v>3.9840637450200217E-3</v>
      </c>
      <c r="W36" s="150">
        <f t="shared" si="4"/>
        <v>-4.0430784990710199E-2</v>
      </c>
    </row>
    <row r="37" spans="1:23">
      <c r="A37" s="1">
        <v>41872</v>
      </c>
      <c r="B37">
        <v>48.17</v>
      </c>
      <c r="C37">
        <v>3698600</v>
      </c>
      <c r="D37">
        <v>2.0799999999999983</v>
      </c>
      <c r="E37">
        <v>28</v>
      </c>
      <c r="F37">
        <v>0.94303367908823177</v>
      </c>
      <c r="G37">
        <v>5.948329995587387E-2</v>
      </c>
      <c r="H37">
        <v>2</v>
      </c>
      <c r="I37">
        <v>1</v>
      </c>
      <c r="J37">
        <v>0.28999999999999915</v>
      </c>
      <c r="K37">
        <v>47.249999999999957</v>
      </c>
      <c r="L37">
        <v>72</v>
      </c>
      <c r="M37">
        <v>-32</v>
      </c>
      <c r="N37">
        <v>0.89230769230769236</v>
      </c>
      <c r="O37">
        <v>5.2631578947368418E-2</v>
      </c>
      <c r="T37" s="10">
        <f t="shared" ca="1" si="1"/>
        <v>7.5964951444143882E-4</v>
      </c>
      <c r="U37" s="150">
        <f t="shared" ca="1" si="2"/>
        <v>5.1955605276498583E-2</v>
      </c>
      <c r="V37" s="10">
        <f t="shared" si="3"/>
        <v>6.0568086883876172E-3</v>
      </c>
      <c r="W37" s="150">
        <f t="shared" si="4"/>
        <v>-3.4373976302322584E-2</v>
      </c>
    </row>
    <row r="38" spans="1:23">
      <c r="A38" s="1">
        <v>41873</v>
      </c>
      <c r="B38">
        <v>48.02</v>
      </c>
      <c r="C38">
        <v>3196900</v>
      </c>
      <c r="D38">
        <v>2.2299999999999969</v>
      </c>
      <c r="E38">
        <v>29</v>
      </c>
      <c r="F38">
        <v>0.94946215904725306</v>
      </c>
      <c r="G38">
        <v>5.682363972709685E-2</v>
      </c>
      <c r="H38">
        <v>1</v>
      </c>
      <c r="I38">
        <v>-1</v>
      </c>
      <c r="J38">
        <v>-0.14999999999999858</v>
      </c>
      <c r="K38">
        <v>47.099999999999959</v>
      </c>
      <c r="L38">
        <v>73</v>
      </c>
      <c r="M38">
        <v>-31</v>
      </c>
      <c r="N38">
        <v>0.9</v>
      </c>
      <c r="O38">
        <v>7.8947368421052627E-2</v>
      </c>
      <c r="T38" s="10">
        <f t="shared" ca="1" si="1"/>
        <v>7.5964951444143882E-4</v>
      </c>
      <c r="U38" s="150">
        <f t="shared" ca="1" si="2"/>
        <v>5.2715254790940025E-2</v>
      </c>
      <c r="V38" s="10">
        <f t="shared" si="3"/>
        <v>-3.1139713514635368E-3</v>
      </c>
      <c r="W38" s="150">
        <f t="shared" si="4"/>
        <v>-3.7487947653786123E-2</v>
      </c>
    </row>
    <row r="39" spans="1:23">
      <c r="A39" s="1">
        <v>41876</v>
      </c>
      <c r="B39">
        <v>47.37</v>
      </c>
      <c r="C39">
        <v>4836400</v>
      </c>
      <c r="D39">
        <v>1.5799999999999912</v>
      </c>
      <c r="E39">
        <v>30</v>
      </c>
      <c r="F39">
        <v>0.95265078755282373</v>
      </c>
      <c r="G39">
        <v>5.3022640100471821E-2</v>
      </c>
      <c r="H39">
        <v>2</v>
      </c>
      <c r="I39">
        <v>1</v>
      </c>
      <c r="J39">
        <v>0.65000000000000568</v>
      </c>
      <c r="K39">
        <v>47.749999999999964</v>
      </c>
      <c r="L39">
        <v>74</v>
      </c>
      <c r="M39">
        <v>-32</v>
      </c>
      <c r="N39">
        <v>0.90769230769230769</v>
      </c>
      <c r="O39">
        <v>5.2631578947368418E-2</v>
      </c>
      <c r="T39" s="10">
        <f t="shared" ca="1" si="1"/>
        <v>1.8667395841318309E-3</v>
      </c>
      <c r="U39" s="150">
        <f t="shared" ca="1" si="2"/>
        <v>5.4581994375071857E-2</v>
      </c>
      <c r="V39" s="10">
        <f t="shared" si="3"/>
        <v>1.35360266555603E-2</v>
      </c>
      <c r="W39" s="150">
        <f t="shared" si="4"/>
        <v>-2.3951920998225823E-2</v>
      </c>
    </row>
    <row r="40" spans="1:23">
      <c r="A40" s="1">
        <v>41877</v>
      </c>
      <c r="B40">
        <v>47.49</v>
      </c>
      <c r="C40">
        <v>4560400</v>
      </c>
      <c r="D40">
        <v>1.4599999999999866</v>
      </c>
      <c r="E40">
        <v>31</v>
      </c>
      <c r="F40">
        <v>0.95377128953771306</v>
      </c>
      <c r="G40">
        <v>6.1985548691490443E-2</v>
      </c>
      <c r="H40">
        <v>2</v>
      </c>
      <c r="I40">
        <v>1</v>
      </c>
      <c r="J40">
        <v>0.12000000000000455</v>
      </c>
      <c r="K40">
        <v>47.869999999999969</v>
      </c>
      <c r="L40">
        <v>75</v>
      </c>
      <c r="M40">
        <v>-33</v>
      </c>
      <c r="N40">
        <v>0.91538461538461535</v>
      </c>
      <c r="O40">
        <v>2.6315789473684209E-2</v>
      </c>
      <c r="T40" s="10">
        <f t="shared" ca="1" si="1"/>
        <v>7.5964951444143882E-4</v>
      </c>
      <c r="U40" s="150">
        <f t="shared" ca="1" si="2"/>
        <v>5.5341643889513299E-2</v>
      </c>
      <c r="V40" s="10">
        <f t="shared" si="3"/>
        <v>2.5332488917037062E-3</v>
      </c>
      <c r="W40" s="150">
        <f t="shared" si="4"/>
        <v>-2.1418672106522117E-2</v>
      </c>
    </row>
    <row r="41" spans="1:23">
      <c r="A41" s="1">
        <v>41878</v>
      </c>
      <c r="B41">
        <v>47.78</v>
      </c>
      <c r="C41">
        <v>4881200</v>
      </c>
      <c r="D41">
        <v>1.1699999999999875</v>
      </c>
      <c r="E41">
        <v>32</v>
      </c>
      <c r="F41">
        <v>0.95388013830195939</v>
      </c>
      <c r="G41">
        <v>7.2119496962085472E-2</v>
      </c>
      <c r="H41">
        <v>1</v>
      </c>
      <c r="I41">
        <v>-1</v>
      </c>
      <c r="J41">
        <v>0.28999999999999915</v>
      </c>
      <c r="K41">
        <v>48.159999999999968</v>
      </c>
      <c r="L41">
        <v>76</v>
      </c>
      <c r="M41">
        <v>-32</v>
      </c>
      <c r="N41">
        <v>0.92307692307692313</v>
      </c>
      <c r="O41">
        <v>5.2631578947368418E-2</v>
      </c>
      <c r="T41" s="10">
        <f t="shared" ca="1" si="1"/>
        <v>7.5964951444143882E-4</v>
      </c>
      <c r="U41" s="150">
        <f t="shared" ca="1" si="2"/>
        <v>5.6101293403954741E-2</v>
      </c>
      <c r="V41" s="10">
        <f t="shared" si="3"/>
        <v>6.1065487471046358E-3</v>
      </c>
      <c r="W41" s="150">
        <f t="shared" si="4"/>
        <v>-1.5312123359417482E-2</v>
      </c>
    </row>
    <row r="42" spans="1:23">
      <c r="A42" s="1">
        <v>41879</v>
      </c>
      <c r="B42">
        <v>48.02</v>
      </c>
      <c r="C42">
        <v>3427300</v>
      </c>
      <c r="D42">
        <v>1.4099999999999895</v>
      </c>
      <c r="E42">
        <v>33</v>
      </c>
      <c r="F42">
        <v>0.95421949033166853</v>
      </c>
      <c r="G42">
        <v>6.3832057635518136E-2</v>
      </c>
      <c r="H42">
        <v>1</v>
      </c>
      <c r="I42">
        <v>-1</v>
      </c>
      <c r="J42">
        <v>-0.24000000000000199</v>
      </c>
      <c r="K42">
        <v>47.919999999999966</v>
      </c>
      <c r="L42">
        <v>77</v>
      </c>
      <c r="M42">
        <v>-31</v>
      </c>
      <c r="N42">
        <v>0.93076923076923079</v>
      </c>
      <c r="O42">
        <v>7.8947368421052627E-2</v>
      </c>
      <c r="T42" s="10">
        <f t="shared" ca="1" si="1"/>
        <v>1.8667395841318309E-3</v>
      </c>
      <c r="U42" s="150">
        <f t="shared" ca="1" si="2"/>
        <v>5.7968032988086574E-2</v>
      </c>
      <c r="V42" s="10">
        <f t="shared" si="3"/>
        <v>-5.0230221850146922E-3</v>
      </c>
      <c r="W42" s="150">
        <f t="shared" si="4"/>
        <v>-2.0335145544432175E-2</v>
      </c>
    </row>
    <row r="43" spans="1:23">
      <c r="A43" s="1">
        <v>41880</v>
      </c>
      <c r="B43">
        <v>48.18</v>
      </c>
      <c r="C43">
        <v>3433000</v>
      </c>
      <c r="D43">
        <v>1.5699999999999861</v>
      </c>
      <c r="E43">
        <v>34</v>
      </c>
      <c r="F43">
        <v>0.95490459725957233</v>
      </c>
      <c r="G43">
        <v>5.3572519602185939E-2</v>
      </c>
      <c r="H43">
        <v>2</v>
      </c>
      <c r="I43">
        <v>1</v>
      </c>
      <c r="J43">
        <v>-0.15999999999999659</v>
      </c>
      <c r="K43">
        <v>47.75999999999997</v>
      </c>
      <c r="L43">
        <v>78</v>
      </c>
      <c r="M43">
        <v>-32</v>
      </c>
      <c r="N43">
        <v>0.93846153846153846</v>
      </c>
      <c r="O43">
        <v>5.2631578947368418E-2</v>
      </c>
      <c r="T43" s="10">
        <f t="shared" ca="1" si="1"/>
        <v>1.8667395841318309E-3</v>
      </c>
      <c r="U43" s="150">
        <f t="shared" ca="1" si="2"/>
        <v>5.9834772572218406E-2</v>
      </c>
      <c r="V43" s="10">
        <f t="shared" si="3"/>
        <v>-3.3319450229070506E-3</v>
      </c>
      <c r="W43" s="150">
        <f t="shared" si="4"/>
        <v>-2.3667090567339226E-2</v>
      </c>
    </row>
    <row r="44" spans="1:23">
      <c r="A44" s="1">
        <v>41884</v>
      </c>
      <c r="B44">
        <v>47.91</v>
      </c>
      <c r="C44">
        <v>3321300</v>
      </c>
      <c r="D44">
        <v>1.8399999999999892</v>
      </c>
      <c r="E44">
        <v>35</v>
      </c>
      <c r="F44">
        <v>0.95526315789473704</v>
      </c>
      <c r="G44">
        <v>4.365686840229456E-2</v>
      </c>
      <c r="H44">
        <v>2</v>
      </c>
      <c r="I44">
        <v>1</v>
      </c>
      <c r="J44">
        <v>-0.27000000000000313</v>
      </c>
      <c r="K44">
        <v>47.489999999999966</v>
      </c>
      <c r="L44">
        <v>79</v>
      </c>
      <c r="M44">
        <v>-33</v>
      </c>
      <c r="N44">
        <v>0.94615384615384612</v>
      </c>
      <c r="O44">
        <v>2.6315789473684209E-2</v>
      </c>
      <c r="T44" s="10">
        <f t="shared" ca="1" si="1"/>
        <v>7.5964951444143882E-4</v>
      </c>
      <c r="U44" s="150">
        <f t="shared" ca="1" si="2"/>
        <v>6.0594422086659848E-2</v>
      </c>
      <c r="V44" s="10">
        <f t="shared" si="3"/>
        <v>-5.6039850560399155E-3</v>
      </c>
      <c r="W44" s="150">
        <f t="shared" si="4"/>
        <v>-2.9271075623379141E-2</v>
      </c>
    </row>
    <row r="45" spans="1:23">
      <c r="A45" s="1">
        <v>41885</v>
      </c>
      <c r="B45">
        <v>48.35</v>
      </c>
      <c r="C45">
        <v>3884300</v>
      </c>
      <c r="D45">
        <v>1.3999999999999844</v>
      </c>
      <c r="E45">
        <v>36</v>
      </c>
      <c r="F45">
        <v>0.95688948648994754</v>
      </c>
      <c r="G45">
        <v>4.6328408743762942E-2</v>
      </c>
      <c r="H45">
        <v>2</v>
      </c>
      <c r="I45">
        <v>1</v>
      </c>
      <c r="J45">
        <v>0.44000000000000483</v>
      </c>
      <c r="K45">
        <v>47.929999999999971</v>
      </c>
      <c r="L45">
        <v>80</v>
      </c>
      <c r="M45">
        <v>-34</v>
      </c>
      <c r="N45">
        <v>0.9538461538461539</v>
      </c>
      <c r="O45">
        <v>0</v>
      </c>
      <c r="T45" s="10">
        <f t="shared" ca="1" si="1"/>
        <v>7.5964951444143882E-4</v>
      </c>
      <c r="U45" s="150">
        <f t="shared" ca="1" si="2"/>
        <v>6.135407160110129E-2</v>
      </c>
      <c r="V45" s="10">
        <f t="shared" si="3"/>
        <v>9.183886453767583E-3</v>
      </c>
      <c r="W45" s="150">
        <f t="shared" si="4"/>
        <v>-2.0087189169611559E-2</v>
      </c>
    </row>
    <row r="46" spans="1:23">
      <c r="A46" s="1">
        <v>41886</v>
      </c>
      <c r="B46">
        <v>48.25</v>
      </c>
      <c r="C46">
        <v>3480200</v>
      </c>
      <c r="D46">
        <v>1.4999999999999858</v>
      </c>
      <c r="E46">
        <v>37</v>
      </c>
      <c r="F46">
        <v>0.96015494941733903</v>
      </c>
      <c r="G46">
        <v>4.7823181494178739E-2</v>
      </c>
      <c r="H46">
        <v>1</v>
      </c>
      <c r="I46">
        <v>-1</v>
      </c>
      <c r="J46">
        <v>-0.10000000000000142</v>
      </c>
      <c r="K46">
        <v>47.82999999999997</v>
      </c>
      <c r="L46">
        <v>81</v>
      </c>
      <c r="M46">
        <v>-33</v>
      </c>
      <c r="N46">
        <v>0.96153846153846156</v>
      </c>
      <c r="O46">
        <v>2.6315789473684209E-2</v>
      </c>
      <c r="T46" s="10">
        <f t="shared" ca="1" si="1"/>
        <v>7.5964951444143882E-4</v>
      </c>
      <c r="U46" s="150">
        <f t="shared" ca="1" si="2"/>
        <v>6.2113721115542732E-2</v>
      </c>
      <c r="V46" s="10">
        <f t="shared" si="3"/>
        <v>-2.0682523267838968E-3</v>
      </c>
      <c r="W46" s="150">
        <f t="shared" si="4"/>
        <v>-2.2155441496395457E-2</v>
      </c>
    </row>
    <row r="47" spans="1:23">
      <c r="A47" s="1">
        <v>41887</v>
      </c>
      <c r="B47">
        <v>48.58</v>
      </c>
      <c r="C47">
        <v>3648600</v>
      </c>
      <c r="D47">
        <v>1.8299999999999841</v>
      </c>
      <c r="E47">
        <v>38</v>
      </c>
      <c r="F47">
        <v>0.96537328723268034</v>
      </c>
      <c r="G47">
        <v>4.9048954550083151E-2</v>
      </c>
      <c r="H47">
        <v>1</v>
      </c>
      <c r="I47">
        <v>-1</v>
      </c>
      <c r="J47">
        <v>-0.32999999999999829</v>
      </c>
      <c r="K47">
        <v>47.499999999999972</v>
      </c>
      <c r="L47">
        <v>82</v>
      </c>
      <c r="M47">
        <v>-32</v>
      </c>
      <c r="N47">
        <v>0.96923076923076923</v>
      </c>
      <c r="O47">
        <v>5.2631578947368418E-2</v>
      </c>
      <c r="T47" s="10">
        <f t="shared" ca="1" si="1"/>
        <v>1.8667395841318309E-3</v>
      </c>
      <c r="U47" s="150">
        <f t="shared" ca="1" si="2"/>
        <v>6.3980460699674557E-2</v>
      </c>
      <c r="V47" s="10">
        <f t="shared" si="3"/>
        <v>-6.839378238341934E-3</v>
      </c>
      <c r="W47" s="150">
        <f t="shared" si="4"/>
        <v>-2.8994819734737391E-2</v>
      </c>
    </row>
    <row r="48" spans="1:23">
      <c r="A48" s="1">
        <v>41890</v>
      </c>
      <c r="B48">
        <v>48.49</v>
      </c>
      <c r="C48">
        <v>3975400</v>
      </c>
      <c r="D48">
        <v>1.7399999999999878</v>
      </c>
      <c r="E48">
        <v>39</v>
      </c>
      <c r="F48">
        <v>0.96987450377769258</v>
      </c>
      <c r="G48">
        <v>4.9985998438613746E-2</v>
      </c>
      <c r="H48">
        <v>1</v>
      </c>
      <c r="I48">
        <v>-1</v>
      </c>
      <c r="J48">
        <v>8.9999999999996305E-2</v>
      </c>
      <c r="K48">
        <v>47.589999999999968</v>
      </c>
      <c r="L48">
        <v>83</v>
      </c>
      <c r="M48">
        <v>-31</v>
      </c>
      <c r="N48">
        <v>0.97692307692307689</v>
      </c>
      <c r="O48">
        <v>7.8947368421052627E-2</v>
      </c>
      <c r="T48" s="10">
        <f t="shared" ca="1" si="1"/>
        <v>1.8667395841318309E-3</v>
      </c>
      <c r="U48" s="150">
        <f t="shared" ca="1" si="2"/>
        <v>6.584720028380639E-2</v>
      </c>
      <c r="V48" s="10">
        <f t="shared" si="3"/>
        <v>1.8526142445450043E-3</v>
      </c>
      <c r="W48" s="150">
        <f t="shared" si="4"/>
        <v>-2.7142205490192386E-2</v>
      </c>
    </row>
    <row r="49" spans="1:23">
      <c r="A49" s="1">
        <v>41891</v>
      </c>
      <c r="B49">
        <v>48.28</v>
      </c>
      <c r="C49">
        <v>3153700</v>
      </c>
      <c r="D49">
        <v>1.5299999999999869</v>
      </c>
      <c r="E49">
        <v>40</v>
      </c>
      <c r="F49">
        <v>0.97278780893840444</v>
      </c>
      <c r="G49">
        <v>4.8601328875462466E-2</v>
      </c>
      <c r="H49">
        <v>1</v>
      </c>
      <c r="I49">
        <v>-1</v>
      </c>
      <c r="J49">
        <v>0.21000000000000085</v>
      </c>
      <c r="K49">
        <v>47.799999999999969</v>
      </c>
      <c r="L49">
        <v>84</v>
      </c>
      <c r="M49">
        <v>-30</v>
      </c>
      <c r="N49">
        <v>0.98461538461538467</v>
      </c>
      <c r="O49">
        <v>0.10526315789473684</v>
      </c>
      <c r="T49" s="10">
        <f t="shared" ca="1" si="1"/>
        <v>1.8667395841318309E-3</v>
      </c>
      <c r="U49" s="150">
        <f t="shared" ca="1" si="2"/>
        <v>6.7713939867938222E-2</v>
      </c>
      <c r="V49" s="10">
        <f t="shared" si="3"/>
        <v>4.3307898535780744E-3</v>
      </c>
      <c r="W49" s="150">
        <f t="shared" si="4"/>
        <v>-2.2811415636614311E-2</v>
      </c>
    </row>
    <row r="50" spans="1:23">
      <c r="A50" s="1">
        <v>41892</v>
      </c>
      <c r="B50">
        <v>47.99</v>
      </c>
      <c r="C50">
        <v>5503700</v>
      </c>
      <c r="D50">
        <v>1.2399999999999878</v>
      </c>
      <c r="E50">
        <v>41</v>
      </c>
      <c r="F50">
        <v>0.97379305929056226</v>
      </c>
      <c r="G50">
        <v>5.8664632904517844E-2</v>
      </c>
      <c r="H50">
        <v>2</v>
      </c>
      <c r="I50">
        <v>1</v>
      </c>
      <c r="J50">
        <v>0.28999999999999915</v>
      </c>
      <c r="K50">
        <v>48.089999999999968</v>
      </c>
      <c r="L50">
        <v>85</v>
      </c>
      <c r="M50">
        <v>-31</v>
      </c>
      <c r="N50">
        <v>0.99230769230769234</v>
      </c>
      <c r="O50">
        <v>7.8947368421052627E-2</v>
      </c>
      <c r="T50" s="10">
        <f t="shared" ca="1" si="1"/>
        <v>1.8667395841318309E-3</v>
      </c>
      <c r="U50" s="150">
        <f t="shared" ca="1" si="2"/>
        <v>6.9580679452070054E-2</v>
      </c>
      <c r="V50" s="10">
        <f t="shared" si="3"/>
        <v>6.0066280033139836E-3</v>
      </c>
      <c r="W50" s="150">
        <f t="shared" si="4"/>
        <v>-1.6804787633300327E-2</v>
      </c>
    </row>
    <row r="51" spans="1:23">
      <c r="A51" s="1">
        <v>41893</v>
      </c>
      <c r="B51">
        <v>48.15</v>
      </c>
      <c r="C51">
        <v>3165900</v>
      </c>
      <c r="D51">
        <v>1.0799999999999912</v>
      </c>
      <c r="E51">
        <v>42</v>
      </c>
      <c r="F51">
        <v>0.97393392239723398</v>
      </c>
      <c r="G51">
        <v>5.8498099181969382E-2</v>
      </c>
      <c r="H51">
        <v>1</v>
      </c>
      <c r="I51">
        <v>-1</v>
      </c>
      <c r="J51">
        <v>0.15999999999999659</v>
      </c>
      <c r="K51">
        <v>48.249999999999964</v>
      </c>
      <c r="L51">
        <v>86</v>
      </c>
      <c r="M51">
        <v>-30</v>
      </c>
      <c r="N51">
        <v>1</v>
      </c>
      <c r="O51">
        <v>0.10526315789473684</v>
      </c>
      <c r="T51" s="10">
        <f t="shared" ca="1" si="1"/>
        <v>7.5964951444143882E-4</v>
      </c>
      <c r="U51" s="150">
        <f t="shared" ca="1" si="2"/>
        <v>7.0340328966511489E-2</v>
      </c>
      <c r="V51" s="10">
        <f t="shared" si="3"/>
        <v>3.3340279224837797E-3</v>
      </c>
      <c r="W51" s="150">
        <f t="shared" si="4"/>
        <v>-1.3470759710816547E-2</v>
      </c>
    </row>
    <row r="52" spans="1:23">
      <c r="A52" s="1">
        <v>41894</v>
      </c>
      <c r="B52">
        <v>47.83</v>
      </c>
      <c r="C52">
        <v>4838300</v>
      </c>
      <c r="D52">
        <v>0.75999999999999091</v>
      </c>
      <c r="E52">
        <v>43</v>
      </c>
      <c r="F52">
        <v>0.97281982328082994</v>
      </c>
      <c r="G52">
        <v>6.4259953837276382E-2</v>
      </c>
      <c r="H52">
        <v>4</v>
      </c>
      <c r="I52">
        <v>1</v>
      </c>
      <c r="J52">
        <v>0.32000000000000028</v>
      </c>
      <c r="K52">
        <v>48.569999999999965</v>
      </c>
      <c r="L52">
        <v>85</v>
      </c>
      <c r="M52">
        <v>-31</v>
      </c>
      <c r="N52">
        <v>0.99230769230769234</v>
      </c>
      <c r="O52">
        <v>7.8947368421052627E-2</v>
      </c>
      <c r="T52" s="10">
        <f t="shared" ca="1" si="1"/>
        <v>1.8667395841318309E-3</v>
      </c>
      <c r="U52" s="150">
        <f t="shared" ca="1" si="2"/>
        <v>7.2207068550643322E-2</v>
      </c>
      <c r="V52" s="10">
        <f t="shared" si="3"/>
        <v>6.6458982346832875E-3</v>
      </c>
      <c r="W52" s="150">
        <f t="shared" si="4"/>
        <v>-6.8248614761332593E-3</v>
      </c>
    </row>
    <row r="53" spans="1:23">
      <c r="A53" s="1">
        <v>41897</v>
      </c>
      <c r="B53">
        <v>47.59</v>
      </c>
      <c r="C53">
        <v>3238700</v>
      </c>
      <c r="D53">
        <v>0.99999999999998579</v>
      </c>
      <c r="E53">
        <v>44</v>
      </c>
      <c r="F53">
        <v>0.96919579971827374</v>
      </c>
      <c r="G53">
        <v>5.3392620752859714E-2</v>
      </c>
      <c r="H53">
        <v>3</v>
      </c>
      <c r="I53">
        <v>1</v>
      </c>
      <c r="J53">
        <v>-0.23999999999999488</v>
      </c>
      <c r="K53">
        <v>48.32999999999997</v>
      </c>
      <c r="L53">
        <v>84</v>
      </c>
      <c r="M53">
        <v>-30</v>
      </c>
      <c r="N53">
        <v>0.98461538461538467</v>
      </c>
      <c r="O53">
        <v>0.10526315789473684</v>
      </c>
      <c r="T53" s="10">
        <f t="shared" ca="1" si="1"/>
        <v>1.5131728230428569E-3</v>
      </c>
      <c r="U53" s="150">
        <f t="shared" ca="1" si="2"/>
        <v>7.3720241373686185E-2</v>
      </c>
      <c r="V53" s="10">
        <f t="shared" si="3"/>
        <v>-5.0177712732593534E-3</v>
      </c>
      <c r="W53" s="150">
        <f t="shared" si="4"/>
        <v>-1.1842632749392613E-2</v>
      </c>
    </row>
    <row r="54" spans="1:23">
      <c r="A54" s="1">
        <v>41898</v>
      </c>
      <c r="B54">
        <v>47.92</v>
      </c>
      <c r="C54">
        <v>5499600</v>
      </c>
      <c r="D54">
        <v>0.66999999999998749</v>
      </c>
      <c r="E54">
        <v>45</v>
      </c>
      <c r="F54">
        <v>0.96552055320783714</v>
      </c>
      <c r="G54">
        <v>6.4851625878279751E-2</v>
      </c>
      <c r="H54">
        <v>4</v>
      </c>
      <c r="I54">
        <v>1</v>
      </c>
      <c r="J54">
        <v>0.32999999999999829</v>
      </c>
      <c r="K54">
        <v>48.659999999999968</v>
      </c>
      <c r="L54">
        <v>83</v>
      </c>
      <c r="M54">
        <v>-31</v>
      </c>
      <c r="N54">
        <v>0.97692307692307689</v>
      </c>
      <c r="O54">
        <v>7.8947368421052627E-2</v>
      </c>
      <c r="T54" s="10">
        <f t="shared" ca="1" si="1"/>
        <v>2.7554468469882273E-3</v>
      </c>
      <c r="U54" s="150">
        <f t="shared" ca="1" si="2"/>
        <v>7.6475688220674409E-2</v>
      </c>
      <c r="V54" s="10">
        <f t="shared" si="3"/>
        <v>6.9342298802269019E-3</v>
      </c>
      <c r="W54" s="150">
        <f t="shared" si="4"/>
        <v>-4.9084028691657108E-3</v>
      </c>
    </row>
    <row r="55" spans="1:23">
      <c r="A55" s="1">
        <v>41899</v>
      </c>
      <c r="B55">
        <v>48.37</v>
      </c>
      <c r="C55">
        <v>3854700</v>
      </c>
      <c r="D55">
        <v>0.21999999999999176</v>
      </c>
      <c r="E55">
        <v>46</v>
      </c>
      <c r="F55">
        <v>0.96290177999743898</v>
      </c>
      <c r="G55">
        <v>6.3388038423678766E-2</v>
      </c>
      <c r="H55">
        <v>3</v>
      </c>
      <c r="I55">
        <v>1</v>
      </c>
      <c r="J55">
        <v>0.44999999999999574</v>
      </c>
      <c r="K55">
        <v>49.109999999999964</v>
      </c>
      <c r="L55">
        <v>82</v>
      </c>
      <c r="M55">
        <v>-30</v>
      </c>
      <c r="N55">
        <v>0.96923076923076923</v>
      </c>
      <c r="O55">
        <v>0.10526315789473684</v>
      </c>
      <c r="T55" s="10">
        <f t="shared" ca="1" si="1"/>
        <v>1.5131728230428569E-3</v>
      </c>
      <c r="U55" s="150">
        <f t="shared" ca="1" si="2"/>
        <v>7.7988861043717272E-2</v>
      </c>
      <c r="V55" s="10">
        <f t="shared" si="3"/>
        <v>9.3906510851418136E-3</v>
      </c>
      <c r="W55" s="150">
        <f t="shared" si="4"/>
        <v>4.4822482159761028E-3</v>
      </c>
    </row>
    <row r="56" spans="1:23">
      <c r="A56" s="1">
        <v>41900</v>
      </c>
      <c r="B56">
        <v>48.98</v>
      </c>
      <c r="C56">
        <v>3778500</v>
      </c>
      <c r="D56">
        <v>0</v>
      </c>
      <c r="E56">
        <v>0</v>
      </c>
      <c r="F56">
        <v>0.96388141887565637</v>
      </c>
      <c r="G56">
        <v>6.3333941481959199E-2</v>
      </c>
      <c r="H56">
        <v>2</v>
      </c>
      <c r="I56">
        <v>1</v>
      </c>
      <c r="J56">
        <v>0.60999999999999943</v>
      </c>
      <c r="K56">
        <v>49.719999999999963</v>
      </c>
      <c r="L56">
        <v>83</v>
      </c>
      <c r="M56">
        <v>-31</v>
      </c>
      <c r="N56">
        <v>0.97692307692307689</v>
      </c>
      <c r="O56">
        <v>7.8947368421052627E-2</v>
      </c>
      <c r="T56" s="10">
        <f t="shared" ca="1" si="1"/>
        <v>2.7554468469882273E-3</v>
      </c>
      <c r="U56" s="150">
        <f t="shared" ca="1" si="2"/>
        <v>8.0744307890705497E-2</v>
      </c>
      <c r="V56" s="10">
        <f t="shared" si="3"/>
        <v>1.2611122596650806E-2</v>
      </c>
      <c r="W56" s="150">
        <f t="shared" si="4"/>
        <v>1.7093370812626907E-2</v>
      </c>
    </row>
    <row r="57" spans="1:23">
      <c r="A57" s="1">
        <v>41901</v>
      </c>
      <c r="B57">
        <v>48.75</v>
      </c>
      <c r="C57">
        <v>12560600</v>
      </c>
      <c r="D57">
        <v>0.22999999999999687</v>
      </c>
      <c r="E57">
        <v>1</v>
      </c>
      <c r="F57">
        <v>0.96732616212063005</v>
      </c>
      <c r="G57">
        <v>0.10811093479515289</v>
      </c>
      <c r="H57">
        <v>2</v>
      </c>
      <c r="I57">
        <v>1</v>
      </c>
      <c r="J57">
        <v>-0.22999999999999687</v>
      </c>
      <c r="K57">
        <v>49.489999999999966</v>
      </c>
      <c r="L57">
        <v>84</v>
      </c>
      <c r="M57">
        <v>-32</v>
      </c>
      <c r="N57">
        <v>0.98461538461538467</v>
      </c>
      <c r="O57">
        <v>5.2631578947368418E-2</v>
      </c>
      <c r="T57" s="10">
        <f t="shared" ca="1" si="1"/>
        <v>7.5964951444143882E-4</v>
      </c>
      <c r="U57" s="150">
        <f t="shared" ca="1" si="2"/>
        <v>8.1503957405146932E-2</v>
      </c>
      <c r="V57" s="10">
        <f t="shared" si="3"/>
        <v>-4.6957942017149222E-3</v>
      </c>
      <c r="W57" s="150">
        <f t="shared" si="4"/>
        <v>1.2397576610911985E-2</v>
      </c>
    </row>
  </sheetData>
  <conditionalFormatting sqref="E3:E6">
    <cfRule type="cellIs" dxfId="59" priority="1" operator="lessThan">
      <formula>0</formula>
    </cfRule>
    <cfRule type="cellIs" dxfId="58" priority="2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85546875" customWidth="1"/>
  </cols>
  <sheetData>
    <row r="1" spans="1:23">
      <c r="A1">
        <v>50</v>
      </c>
      <c r="B1">
        <v>68.419999999999959</v>
      </c>
      <c r="C1">
        <v>133</v>
      </c>
      <c r="D1">
        <v>0.1483263961151578</v>
      </c>
      <c r="E1">
        <v>0.5002383680877851</v>
      </c>
      <c r="F1">
        <v>1.5456583258647956</v>
      </c>
      <c r="G1">
        <v>0.21878766300020075</v>
      </c>
      <c r="H1">
        <v>0.67341933743347282</v>
      </c>
      <c r="I1">
        <v>0.93245280568701394</v>
      </c>
      <c r="J1">
        <v>0.32215276634648121</v>
      </c>
      <c r="K1">
        <v>-4.0550394083710473E-2</v>
      </c>
      <c r="L1">
        <v>-2.7836503281676542E-2</v>
      </c>
      <c r="M1">
        <v>2.4456311731427524E-2</v>
      </c>
      <c r="N1">
        <v>3.6641716067008084E-2</v>
      </c>
      <c r="O1">
        <v>0.32632372273125915</v>
      </c>
      <c r="P1">
        <v>2.0484342379958234</v>
      </c>
      <c r="Q1">
        <v>-1.5687682672233827</v>
      </c>
      <c r="R1">
        <v>0.54488517745302711</v>
      </c>
      <c r="S1">
        <v>1.3057596082188851</v>
      </c>
    </row>
    <row r="2" spans="1:23">
      <c r="A2">
        <v>6</v>
      </c>
      <c r="B2">
        <v>10</v>
      </c>
      <c r="C2">
        <v>3.3136143892068981</v>
      </c>
      <c r="E2">
        <v>0.4</v>
      </c>
    </row>
    <row r="3" spans="1:23">
      <c r="A3">
        <v>-2.2778812646509694E-3</v>
      </c>
      <c r="B3">
        <v>1.8824079368970573E-2</v>
      </c>
      <c r="C3">
        <v>0.95876426981380714</v>
      </c>
      <c r="D3">
        <v>228</v>
      </c>
      <c r="E3" s="2">
        <f>IF(C3&gt;=$E$2,SIGN(A3),0)</f>
        <v>-1</v>
      </c>
      <c r="F3" s="3" t="s">
        <v>0</v>
      </c>
      <c r="G3">
        <f ca="1">OFFSET(B1,($A$1+5),0)</f>
        <v>325</v>
      </c>
    </row>
    <row r="4" spans="1:23">
      <c r="A4">
        <v>1.5757157143802061E-3</v>
      </c>
      <c r="B4">
        <v>2.2667241113907392E-2</v>
      </c>
      <c r="C4">
        <v>0.58928655932261087</v>
      </c>
      <c r="D4">
        <v>261</v>
      </c>
      <c r="E4" s="2">
        <f>IF(C4&gt;=$E$2,SIGN(A4),0)</f>
        <v>1</v>
      </c>
      <c r="F4" s="4" t="s">
        <v>1</v>
      </c>
      <c r="G4">
        <f ca="1">OFFSET(D1,($A$1+6),0)</f>
        <v>1.7600000000001046</v>
      </c>
    </row>
    <row r="5" spans="1:23">
      <c r="A5">
        <v>2.6331683118054022E-3</v>
      </c>
      <c r="B5">
        <v>2.1101415608692314E-2</v>
      </c>
      <c r="C5">
        <v>0.93749948820443085</v>
      </c>
      <c r="D5">
        <v>205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7.4381856552710984E-2</v>
      </c>
      <c r="U5">
        <v>0.89551707573922301</v>
      </c>
    </row>
    <row r="6" spans="1:23">
      <c r="A6">
        <v>2.0624930566567222E-3</v>
      </c>
      <c r="B6">
        <v>1.9118883202436123E-2</v>
      </c>
      <c r="C6">
        <v>0.8280640718660488</v>
      </c>
      <c r="D6">
        <v>214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-1</v>
      </c>
      <c r="J6">
        <f t="shared" ca="1" si="0"/>
        <v>6.3199999999999932</v>
      </c>
      <c r="K6">
        <f t="shared" ca="1" si="0"/>
        <v>459.5199999999997</v>
      </c>
      <c r="L6">
        <f t="shared" ca="1" si="0"/>
        <v>80</v>
      </c>
      <c r="M6">
        <f t="shared" ca="1" si="0"/>
        <v>-32</v>
      </c>
      <c r="N6" s="9">
        <f ca="1">OFFSET(F1,($A$1+6),0)</f>
        <v>0.67111508452535762</v>
      </c>
      <c r="O6" s="10">
        <f ca="1">OFFSET(G1,($A$1+6),0)</f>
        <v>0.11722742810527584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346.2</v>
      </c>
      <c r="C8">
        <v>8300800</v>
      </c>
      <c r="D8">
        <v>0</v>
      </c>
      <c r="E8">
        <v>0</v>
      </c>
      <c r="F8">
        <v>0.69064299647036964</v>
      </c>
      <c r="G8">
        <v>9.2923114461097508E-2</v>
      </c>
      <c r="H8">
        <v>1</v>
      </c>
      <c r="I8">
        <v>-1</v>
      </c>
      <c r="J8">
        <v>18.279999999999973</v>
      </c>
      <c r="K8">
        <v>461.2799999999998</v>
      </c>
      <c r="L8">
        <v>71</v>
      </c>
      <c r="M8">
        <v>-41</v>
      </c>
      <c r="N8">
        <v>0.85321100917431192</v>
      </c>
      <c r="O8">
        <v>0.23636363636363636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355.32</v>
      </c>
      <c r="C9">
        <v>5609900</v>
      </c>
      <c r="D9">
        <v>9.1200000000000045</v>
      </c>
      <c r="E9">
        <v>1</v>
      </c>
      <c r="F9">
        <v>0.71084200260078023</v>
      </c>
      <c r="G9">
        <v>0.11074234033568457</v>
      </c>
      <c r="H9">
        <v>1</v>
      </c>
      <c r="I9">
        <v>-1</v>
      </c>
      <c r="J9">
        <v>-9.1200000000000045</v>
      </c>
      <c r="K9">
        <v>452.1599999999998</v>
      </c>
      <c r="L9">
        <v>72</v>
      </c>
      <c r="M9">
        <v>-40</v>
      </c>
      <c r="N9">
        <v>0.86238532110091748</v>
      </c>
      <c r="O9">
        <v>0.25454545454545452</v>
      </c>
      <c r="T9" s="10">
        <f ca="1">OFFSET($A$2,H8,0)*I8</f>
        <v>2.2778812646509694E-3</v>
      </c>
      <c r="U9" s="150">
        <f ca="1">U8+T9</f>
        <v>2.2778812646509694E-3</v>
      </c>
      <c r="V9" s="10">
        <f>J9/B8</f>
        <v>-2.6343154246100533E-2</v>
      </c>
      <c r="W9" s="150">
        <f>W8+V9</f>
        <v>-2.6343154246100533E-2</v>
      </c>
    </row>
    <row r="10" spans="1:23">
      <c r="A10" s="1">
        <v>41835</v>
      </c>
      <c r="B10">
        <v>354.44</v>
      </c>
      <c r="C10">
        <v>4170900</v>
      </c>
      <c r="D10">
        <v>8.2400000000000091</v>
      </c>
      <c r="E10">
        <v>2</v>
      </c>
      <c r="F10">
        <v>0.7395759799368381</v>
      </c>
      <c r="G10">
        <v>0.1269113916030952</v>
      </c>
      <c r="H10">
        <v>1</v>
      </c>
      <c r="I10">
        <v>-1</v>
      </c>
      <c r="J10">
        <v>0.87999999999999545</v>
      </c>
      <c r="K10">
        <v>453.03999999999979</v>
      </c>
      <c r="L10">
        <v>73</v>
      </c>
      <c r="M10">
        <v>-39</v>
      </c>
      <c r="N10">
        <v>0.87155963302752293</v>
      </c>
      <c r="O10">
        <v>0.27272727272727271</v>
      </c>
      <c r="T10" s="10">
        <f t="shared" ref="T10:T57" ca="1" si="1">OFFSET($A$2,H9,0)*I9</f>
        <v>2.2778812646509694E-3</v>
      </c>
      <c r="U10" s="150">
        <f t="shared" ref="U10:U57" ca="1" si="2">U9+T10</f>
        <v>4.5557625293019387E-3</v>
      </c>
      <c r="V10" s="10">
        <f t="shared" ref="V10:V57" si="3">J10/B9</f>
        <v>2.4766407745131021E-3</v>
      </c>
      <c r="W10" s="150">
        <f t="shared" ref="W10:W57" si="4">W9+V10</f>
        <v>-2.3866513471587431E-2</v>
      </c>
    </row>
    <row r="11" spans="1:23">
      <c r="A11" s="1">
        <v>41836</v>
      </c>
      <c r="B11">
        <v>355.9</v>
      </c>
      <c r="C11">
        <v>3503600</v>
      </c>
      <c r="D11">
        <v>9.6999999999999886</v>
      </c>
      <c r="E11">
        <v>3</v>
      </c>
      <c r="F11">
        <v>0.76492545978079129</v>
      </c>
      <c r="G11">
        <v>0.14051931072380497</v>
      </c>
      <c r="H11">
        <v>1</v>
      </c>
      <c r="I11">
        <v>-1</v>
      </c>
      <c r="J11">
        <v>-1.4599999999999795</v>
      </c>
      <c r="K11">
        <v>451.57999999999981</v>
      </c>
      <c r="L11">
        <v>74</v>
      </c>
      <c r="M11">
        <v>-38</v>
      </c>
      <c r="N11">
        <v>0.88073394495412849</v>
      </c>
      <c r="O11">
        <v>0.29090909090909089</v>
      </c>
      <c r="T11" s="10">
        <f t="shared" ca="1" si="1"/>
        <v>2.2778812646509694E-3</v>
      </c>
      <c r="U11" s="150">
        <f t="shared" ca="1" si="2"/>
        <v>6.8336437939529081E-3</v>
      </c>
      <c r="V11" s="10">
        <f t="shared" si="3"/>
        <v>-4.1191739081367215E-3</v>
      </c>
      <c r="W11" s="150">
        <f t="shared" si="4"/>
        <v>-2.7985687379724154E-2</v>
      </c>
    </row>
    <row r="12" spans="1:23">
      <c r="A12" s="1">
        <v>41837</v>
      </c>
      <c r="B12">
        <v>352.45</v>
      </c>
      <c r="C12">
        <v>3636000</v>
      </c>
      <c r="D12">
        <v>6.25</v>
      </c>
      <c r="E12">
        <v>4</v>
      </c>
      <c r="F12">
        <v>0.78244241129481684</v>
      </c>
      <c r="G12">
        <v>0.15028754748061182</v>
      </c>
      <c r="H12">
        <v>1</v>
      </c>
      <c r="I12">
        <v>-1</v>
      </c>
      <c r="J12">
        <v>3.4499999999999886</v>
      </c>
      <c r="K12">
        <v>455.0299999999998</v>
      </c>
      <c r="L12">
        <v>75</v>
      </c>
      <c r="M12">
        <v>-37</v>
      </c>
      <c r="N12">
        <v>0.88990825688073394</v>
      </c>
      <c r="O12">
        <v>0.30909090909090908</v>
      </c>
      <c r="T12" s="10">
        <f t="shared" ca="1" si="1"/>
        <v>2.2778812646509694E-3</v>
      </c>
      <c r="U12" s="150">
        <f t="shared" ca="1" si="2"/>
        <v>9.1115250586038775E-3</v>
      </c>
      <c r="V12" s="10">
        <f t="shared" si="3"/>
        <v>9.6937341949985632E-3</v>
      </c>
      <c r="W12" s="150">
        <f t="shared" si="4"/>
        <v>-1.8291953184725589E-2</v>
      </c>
    </row>
    <row r="13" spans="1:23">
      <c r="A13" s="1">
        <v>41838</v>
      </c>
      <c r="B13">
        <v>358.66</v>
      </c>
      <c r="C13">
        <v>3407400</v>
      </c>
      <c r="D13">
        <v>12.460000000000036</v>
      </c>
      <c r="E13">
        <v>5</v>
      </c>
      <c r="F13">
        <v>0.78884567155861041</v>
      </c>
      <c r="G13">
        <v>0.15305518707275959</v>
      </c>
      <c r="H13">
        <v>1</v>
      </c>
      <c r="I13">
        <v>-1</v>
      </c>
      <c r="J13">
        <v>-6.2100000000000364</v>
      </c>
      <c r="K13">
        <v>448.81999999999977</v>
      </c>
      <c r="L13">
        <v>76</v>
      </c>
      <c r="M13">
        <v>-36</v>
      </c>
      <c r="N13">
        <v>0.8990825688073395</v>
      </c>
      <c r="O13">
        <v>0.32727272727272727</v>
      </c>
      <c r="T13" s="10">
        <f t="shared" ca="1" si="1"/>
        <v>2.2778812646509694E-3</v>
      </c>
      <c r="U13" s="150">
        <f t="shared" ca="1" si="2"/>
        <v>1.1389406323254848E-2</v>
      </c>
      <c r="V13" s="10">
        <f t="shared" si="3"/>
        <v>-1.7619520499361715E-2</v>
      </c>
      <c r="W13" s="150">
        <f t="shared" si="4"/>
        <v>-3.59114736840873E-2</v>
      </c>
    </row>
    <row r="14" spans="1:23">
      <c r="A14" s="1">
        <v>41841</v>
      </c>
      <c r="B14">
        <v>359.76</v>
      </c>
      <c r="C14">
        <v>2278400</v>
      </c>
      <c r="D14">
        <v>13.560000000000002</v>
      </c>
      <c r="E14">
        <v>6</v>
      </c>
      <c r="F14">
        <v>0.79249256919933131</v>
      </c>
      <c r="G14">
        <v>0.14592761715069466</v>
      </c>
      <c r="H14">
        <v>1</v>
      </c>
      <c r="I14">
        <v>-1</v>
      </c>
      <c r="J14">
        <v>-1.0999999999999659</v>
      </c>
      <c r="K14">
        <v>447.7199999999998</v>
      </c>
      <c r="L14">
        <v>77</v>
      </c>
      <c r="M14">
        <v>-35</v>
      </c>
      <c r="N14">
        <v>0.90825688073394495</v>
      </c>
      <c r="O14">
        <v>0.34545454545454546</v>
      </c>
      <c r="T14" s="10">
        <f t="shared" ca="1" si="1"/>
        <v>2.2778812646509694E-3</v>
      </c>
      <c r="U14" s="150">
        <f t="shared" ca="1" si="2"/>
        <v>1.3667287587905818E-2</v>
      </c>
      <c r="V14" s="10">
        <f t="shared" si="3"/>
        <v>-3.0669715050464668E-3</v>
      </c>
      <c r="W14" s="150">
        <f t="shared" si="4"/>
        <v>-3.8978445189133765E-2</v>
      </c>
    </row>
    <row r="15" spans="1:23">
      <c r="A15" s="1">
        <v>41842</v>
      </c>
      <c r="B15">
        <v>360.84</v>
      </c>
      <c r="C15">
        <v>2888900</v>
      </c>
      <c r="D15">
        <v>14.639999999999986</v>
      </c>
      <c r="E15">
        <v>7</v>
      </c>
      <c r="F15">
        <v>0.79827349990711494</v>
      </c>
      <c r="G15">
        <v>0.13643555268623303</v>
      </c>
      <c r="H15">
        <v>2</v>
      </c>
      <c r="I15">
        <v>1</v>
      </c>
      <c r="J15">
        <v>-1.0799999999999841</v>
      </c>
      <c r="K15">
        <v>446.63999999999982</v>
      </c>
      <c r="L15">
        <v>78</v>
      </c>
      <c r="M15">
        <v>-36</v>
      </c>
      <c r="N15">
        <v>0.91743119266055051</v>
      </c>
      <c r="O15">
        <v>0.32727272727272727</v>
      </c>
      <c r="T15" s="10">
        <f t="shared" ca="1" si="1"/>
        <v>2.2778812646509694E-3</v>
      </c>
      <c r="U15" s="150">
        <f t="shared" ca="1" si="2"/>
        <v>1.5945168852556788E-2</v>
      </c>
      <c r="V15" s="10">
        <f t="shared" si="3"/>
        <v>-3.0020013342227712E-3</v>
      </c>
      <c r="W15" s="150">
        <f t="shared" si="4"/>
        <v>-4.1980446523356536E-2</v>
      </c>
    </row>
    <row r="16" spans="1:23">
      <c r="A16" s="1">
        <v>41843</v>
      </c>
      <c r="B16">
        <v>358.14</v>
      </c>
      <c r="C16">
        <v>2687300</v>
      </c>
      <c r="D16">
        <v>17.339999999999975</v>
      </c>
      <c r="E16">
        <v>8</v>
      </c>
      <c r="F16">
        <v>0.80262400148616009</v>
      </c>
      <c r="G16">
        <v>0.12164435218630071</v>
      </c>
      <c r="H16">
        <v>2</v>
      </c>
      <c r="I16">
        <v>1</v>
      </c>
      <c r="J16">
        <v>-2.6999999999999886</v>
      </c>
      <c r="K16">
        <v>443.93999999999983</v>
      </c>
      <c r="L16">
        <v>79</v>
      </c>
      <c r="M16">
        <v>-37</v>
      </c>
      <c r="N16">
        <v>0.92660550458715596</v>
      </c>
      <c r="O16">
        <v>0.30909090909090908</v>
      </c>
      <c r="T16" s="10">
        <f t="shared" ca="1" si="1"/>
        <v>1.5757157143802061E-3</v>
      </c>
      <c r="U16" s="150">
        <f t="shared" ca="1" si="2"/>
        <v>1.7520884566936994E-2</v>
      </c>
      <c r="V16" s="10">
        <f t="shared" si="3"/>
        <v>-7.4825407382773223E-3</v>
      </c>
      <c r="W16" s="150">
        <f t="shared" si="4"/>
        <v>-4.946298726163386E-2</v>
      </c>
    </row>
    <row r="17" spans="1:23">
      <c r="A17" s="1">
        <v>41844</v>
      </c>
      <c r="B17">
        <v>358.61</v>
      </c>
      <c r="C17">
        <v>7088700</v>
      </c>
      <c r="D17">
        <v>16.869999999999948</v>
      </c>
      <c r="E17">
        <v>9</v>
      </c>
      <c r="F17">
        <v>0.80614434330299078</v>
      </c>
      <c r="G17">
        <v>0.11073220869504208</v>
      </c>
      <c r="H17">
        <v>2</v>
      </c>
      <c r="I17">
        <v>1</v>
      </c>
      <c r="J17">
        <v>0.47000000000002728</v>
      </c>
      <c r="K17">
        <v>444.40999999999985</v>
      </c>
      <c r="L17">
        <v>80</v>
      </c>
      <c r="M17">
        <v>-38</v>
      </c>
      <c r="N17">
        <v>0.93577981651376152</v>
      </c>
      <c r="O17">
        <v>0.29090909090909089</v>
      </c>
      <c r="T17" s="10">
        <f t="shared" ca="1" si="1"/>
        <v>1.5757157143802061E-3</v>
      </c>
      <c r="U17" s="150">
        <f t="shared" ca="1" si="2"/>
        <v>1.90966002813172E-2</v>
      </c>
      <c r="V17" s="10">
        <f t="shared" si="3"/>
        <v>1.3123359580053257E-3</v>
      </c>
      <c r="W17" s="150">
        <f t="shared" si="4"/>
        <v>-4.8150651303628535E-2</v>
      </c>
    </row>
    <row r="18" spans="1:23">
      <c r="A18" s="1">
        <v>41845</v>
      </c>
      <c r="B18">
        <v>324.01</v>
      </c>
      <c r="C18">
        <v>17846500</v>
      </c>
      <c r="D18">
        <v>51.46999999999997</v>
      </c>
      <c r="E18">
        <v>10</v>
      </c>
      <c r="F18">
        <v>0.78531488017833895</v>
      </c>
      <c r="G18">
        <v>0.14296030308004493</v>
      </c>
      <c r="H18">
        <v>4</v>
      </c>
      <c r="I18">
        <v>1</v>
      </c>
      <c r="J18">
        <v>-34.600000000000023</v>
      </c>
      <c r="K18">
        <v>409.80999999999983</v>
      </c>
      <c r="L18">
        <v>79</v>
      </c>
      <c r="M18">
        <v>-39</v>
      </c>
      <c r="N18">
        <v>0.92660550458715596</v>
      </c>
      <c r="O18">
        <v>0.27272727272727271</v>
      </c>
      <c r="T18" s="10">
        <f t="shared" ca="1" si="1"/>
        <v>1.5757157143802061E-3</v>
      </c>
      <c r="U18" s="150">
        <f t="shared" ca="1" si="2"/>
        <v>2.0672315995697407E-2</v>
      </c>
      <c r="V18" s="10">
        <f t="shared" si="3"/>
        <v>-9.6483645185577713E-2</v>
      </c>
      <c r="W18" s="150">
        <f t="shared" si="4"/>
        <v>-0.14463429648920625</v>
      </c>
    </row>
    <row r="19" spans="1:23">
      <c r="A19" s="1">
        <v>41848</v>
      </c>
      <c r="B19">
        <v>320.41000000000003</v>
      </c>
      <c r="C19">
        <v>5932000</v>
      </c>
      <c r="D19">
        <v>55.069999999999936</v>
      </c>
      <c r="E19">
        <v>11</v>
      </c>
      <c r="F19">
        <v>0.74969696266022645</v>
      </c>
      <c r="G19">
        <v>0.17750838609247754</v>
      </c>
      <c r="H19">
        <v>3</v>
      </c>
      <c r="I19">
        <v>1</v>
      </c>
      <c r="J19">
        <v>-3.5999999999999659</v>
      </c>
      <c r="K19">
        <v>406.20999999999987</v>
      </c>
      <c r="L19">
        <v>78</v>
      </c>
      <c r="M19">
        <v>-38</v>
      </c>
      <c r="N19">
        <v>0.91743119266055051</v>
      </c>
      <c r="O19">
        <v>0.29090909090909089</v>
      </c>
      <c r="T19" s="10">
        <f t="shared" ca="1" si="1"/>
        <v>2.0624930566567222E-3</v>
      </c>
      <c r="U19" s="150">
        <f t="shared" ca="1" si="2"/>
        <v>2.273480905235413E-2</v>
      </c>
      <c r="V19" s="10">
        <f t="shared" si="3"/>
        <v>-1.1110768186166988E-2</v>
      </c>
      <c r="W19" s="150">
        <f t="shared" si="4"/>
        <v>-0.15574506467537325</v>
      </c>
    </row>
    <row r="20" spans="1:23">
      <c r="A20" s="1">
        <v>41849</v>
      </c>
      <c r="B20">
        <v>320</v>
      </c>
      <c r="C20">
        <v>2883800</v>
      </c>
      <c r="D20">
        <v>55.479999999999961</v>
      </c>
      <c r="E20">
        <v>12</v>
      </c>
      <c r="F20">
        <v>0.70882872004458475</v>
      </c>
      <c r="G20">
        <v>0.20288162709436328</v>
      </c>
      <c r="H20">
        <v>3</v>
      </c>
      <c r="I20">
        <v>1</v>
      </c>
      <c r="J20">
        <v>-0.41000000000002501</v>
      </c>
      <c r="K20">
        <v>405.79999999999984</v>
      </c>
      <c r="L20">
        <v>77</v>
      </c>
      <c r="M20">
        <v>-37</v>
      </c>
      <c r="N20">
        <v>0.90825688073394495</v>
      </c>
      <c r="O20">
        <v>0.30909090909090908</v>
      </c>
      <c r="T20" s="10">
        <f t="shared" ca="1" si="1"/>
        <v>2.6331683118054022E-3</v>
      </c>
      <c r="U20" s="150">
        <f t="shared" ca="1" si="2"/>
        <v>2.5367977364159532E-2</v>
      </c>
      <c r="V20" s="10">
        <f t="shared" si="3"/>
        <v>-1.2796104990481726E-3</v>
      </c>
      <c r="W20" s="150">
        <f t="shared" si="4"/>
        <v>-0.15702467517442142</v>
      </c>
    </row>
    <row r="21" spans="1:23">
      <c r="A21" s="1">
        <v>41850</v>
      </c>
      <c r="B21">
        <v>322.51</v>
      </c>
      <c r="C21">
        <v>3969000</v>
      </c>
      <c r="D21">
        <v>52.96999999999997</v>
      </c>
      <c r="E21">
        <v>13</v>
      </c>
      <c r="F21">
        <v>0.67427781906000372</v>
      </c>
      <c r="G21">
        <v>0.2203892068443814</v>
      </c>
      <c r="H21">
        <v>3</v>
      </c>
      <c r="I21">
        <v>1</v>
      </c>
      <c r="J21">
        <v>2.5099999999999909</v>
      </c>
      <c r="K21">
        <v>408.30999999999983</v>
      </c>
      <c r="L21">
        <v>76</v>
      </c>
      <c r="M21">
        <v>-36</v>
      </c>
      <c r="N21">
        <v>0.8990825688073395</v>
      </c>
      <c r="O21">
        <v>0.32727272727272727</v>
      </c>
      <c r="T21" s="10">
        <f t="shared" ca="1" si="1"/>
        <v>2.6331683118054022E-3</v>
      </c>
      <c r="U21" s="150">
        <f t="shared" ca="1" si="2"/>
        <v>2.8001145675964935E-2</v>
      </c>
      <c r="V21" s="10">
        <f t="shared" si="3"/>
        <v>7.8437499999999723E-3</v>
      </c>
      <c r="W21" s="150">
        <f t="shared" si="4"/>
        <v>-0.14918092517442144</v>
      </c>
    </row>
    <row r="22" spans="1:23">
      <c r="A22" s="1">
        <v>41851</v>
      </c>
      <c r="B22">
        <v>312.99</v>
      </c>
      <c r="C22">
        <v>5192000</v>
      </c>
      <c r="D22">
        <v>62.489999999999952</v>
      </c>
      <c r="E22">
        <v>14</v>
      </c>
      <c r="F22">
        <v>0.64722389931265079</v>
      </c>
      <c r="G22">
        <v>0.23305035425399315</v>
      </c>
      <c r="H22">
        <v>3</v>
      </c>
      <c r="I22">
        <v>1</v>
      </c>
      <c r="J22">
        <v>-9.5199999999999818</v>
      </c>
      <c r="K22">
        <v>398.78999999999985</v>
      </c>
      <c r="L22">
        <v>75</v>
      </c>
      <c r="M22">
        <v>-35</v>
      </c>
      <c r="N22">
        <v>0.88990825688073394</v>
      </c>
      <c r="O22">
        <v>0.34545454545454546</v>
      </c>
      <c r="T22" s="10">
        <f t="shared" ca="1" si="1"/>
        <v>2.6331683118054022E-3</v>
      </c>
      <c r="U22" s="150">
        <f t="shared" ca="1" si="2"/>
        <v>3.0634313987770338E-2</v>
      </c>
      <c r="V22" s="10">
        <f t="shared" si="3"/>
        <v>-2.9518464543735023E-2</v>
      </c>
      <c r="W22" s="150">
        <f t="shared" si="4"/>
        <v>-0.17869938971815647</v>
      </c>
    </row>
    <row r="23" spans="1:23">
      <c r="A23" s="1">
        <v>41852</v>
      </c>
      <c r="B23">
        <v>307.06</v>
      </c>
      <c r="C23">
        <v>7441500</v>
      </c>
      <c r="D23">
        <v>68.419999999999959</v>
      </c>
      <c r="E23">
        <v>15</v>
      </c>
      <c r="F23">
        <v>0.63509079509567135</v>
      </c>
      <c r="G23">
        <v>0.24469229003091067</v>
      </c>
      <c r="H23">
        <v>3</v>
      </c>
      <c r="I23">
        <v>1</v>
      </c>
      <c r="J23">
        <v>-5.9300000000000068</v>
      </c>
      <c r="K23">
        <v>392.85999999999984</v>
      </c>
      <c r="L23">
        <v>74</v>
      </c>
      <c r="M23">
        <v>-34</v>
      </c>
      <c r="N23">
        <v>0.88073394495412849</v>
      </c>
      <c r="O23">
        <v>0.36363636363636365</v>
      </c>
      <c r="T23" s="10">
        <f t="shared" ca="1" si="1"/>
        <v>2.6331683118054022E-3</v>
      </c>
      <c r="U23" s="150">
        <f t="shared" ca="1" si="2"/>
        <v>3.326748229957574E-2</v>
      </c>
      <c r="V23" s="10">
        <f t="shared" si="3"/>
        <v>-1.8946292213808769E-2</v>
      </c>
      <c r="W23" s="150">
        <f t="shared" si="4"/>
        <v>-0.19764568193196524</v>
      </c>
    </row>
    <row r="24" spans="1:23">
      <c r="A24" s="1">
        <v>41855</v>
      </c>
      <c r="B24">
        <v>313.64999999999998</v>
      </c>
      <c r="C24">
        <v>4200900</v>
      </c>
      <c r="D24">
        <v>61.829999999999984</v>
      </c>
      <c r="E24">
        <v>16</v>
      </c>
      <c r="F24">
        <v>0.62555382686234429</v>
      </c>
      <c r="G24">
        <v>0.24231598833107268</v>
      </c>
      <c r="H24">
        <v>3</v>
      </c>
      <c r="I24">
        <v>1</v>
      </c>
      <c r="J24">
        <v>6.589999999999975</v>
      </c>
      <c r="K24">
        <v>399.44999999999982</v>
      </c>
      <c r="L24">
        <v>73</v>
      </c>
      <c r="M24">
        <v>-33</v>
      </c>
      <c r="N24">
        <v>0.87155963302752293</v>
      </c>
      <c r="O24">
        <v>0.38181818181818183</v>
      </c>
      <c r="T24" s="10">
        <f t="shared" ca="1" si="1"/>
        <v>2.6331683118054022E-3</v>
      </c>
      <c r="U24" s="150">
        <f t="shared" ca="1" si="2"/>
        <v>3.5900650611381139E-2</v>
      </c>
      <c r="V24" s="10">
        <f t="shared" si="3"/>
        <v>2.1461603595388443E-2</v>
      </c>
      <c r="W24" s="150">
        <f t="shared" si="4"/>
        <v>-0.17618407833657679</v>
      </c>
    </row>
    <row r="25" spans="1:23">
      <c r="A25" s="1">
        <v>41856</v>
      </c>
      <c r="B25">
        <v>312.32</v>
      </c>
      <c r="C25">
        <v>2852100</v>
      </c>
      <c r="D25">
        <v>63.159999999999968</v>
      </c>
      <c r="E25">
        <v>17</v>
      </c>
      <c r="F25">
        <v>0.61732073193386583</v>
      </c>
      <c r="G25">
        <v>0.2234949081306285</v>
      </c>
      <c r="H25">
        <v>4</v>
      </c>
      <c r="I25">
        <v>1</v>
      </c>
      <c r="J25">
        <v>-1.3299999999999841</v>
      </c>
      <c r="K25">
        <v>398.11999999999983</v>
      </c>
      <c r="L25">
        <v>72</v>
      </c>
      <c r="M25">
        <v>-34</v>
      </c>
      <c r="N25">
        <v>0.86238532110091748</v>
      </c>
      <c r="O25">
        <v>0.36363636363636365</v>
      </c>
      <c r="T25" s="10">
        <f t="shared" ca="1" si="1"/>
        <v>2.6331683118054022E-3</v>
      </c>
      <c r="U25" s="150">
        <f t="shared" ca="1" si="2"/>
        <v>3.8533818923186539E-2</v>
      </c>
      <c r="V25" s="10">
        <f t="shared" si="3"/>
        <v>-4.2403953451298718E-3</v>
      </c>
      <c r="W25" s="150">
        <f t="shared" si="4"/>
        <v>-0.18042447368170667</v>
      </c>
    </row>
    <row r="26" spans="1:23">
      <c r="A26" s="1">
        <v>41857</v>
      </c>
      <c r="B26">
        <v>313.89</v>
      </c>
      <c r="C26">
        <v>2296900</v>
      </c>
      <c r="D26">
        <v>61.589999999999975</v>
      </c>
      <c r="E26">
        <v>18</v>
      </c>
      <c r="F26">
        <v>0.6128483187813486</v>
      </c>
      <c r="G26">
        <v>0.18635959156136442</v>
      </c>
      <c r="H26">
        <v>4</v>
      </c>
      <c r="I26">
        <v>1</v>
      </c>
      <c r="J26">
        <v>1.5699999999999932</v>
      </c>
      <c r="K26">
        <v>399.68999999999983</v>
      </c>
      <c r="L26">
        <v>71</v>
      </c>
      <c r="M26">
        <v>-35</v>
      </c>
      <c r="N26">
        <v>0.85321100917431192</v>
      </c>
      <c r="O26">
        <v>0.34545454545454546</v>
      </c>
      <c r="T26" s="10">
        <f t="shared" ca="1" si="1"/>
        <v>2.0624930566567222E-3</v>
      </c>
      <c r="U26" s="150">
        <f t="shared" ca="1" si="2"/>
        <v>4.0596311979843258E-2</v>
      </c>
      <c r="V26" s="10">
        <f t="shared" si="3"/>
        <v>5.0268954918032569E-3</v>
      </c>
      <c r="W26" s="150">
        <f t="shared" si="4"/>
        <v>-0.1753975781899034</v>
      </c>
    </row>
    <row r="27" spans="1:23">
      <c r="A27" s="1">
        <v>41858</v>
      </c>
      <c r="B27">
        <v>311.45</v>
      </c>
      <c r="C27">
        <v>2935600</v>
      </c>
      <c r="D27">
        <v>64.029999999999973</v>
      </c>
      <c r="E27">
        <v>19</v>
      </c>
      <c r="F27">
        <v>0.61417889652610058</v>
      </c>
      <c r="G27">
        <v>0.14529448124036412</v>
      </c>
      <c r="H27">
        <v>2</v>
      </c>
      <c r="I27">
        <v>1</v>
      </c>
      <c r="J27">
        <v>-2.4399999999999977</v>
      </c>
      <c r="K27">
        <v>397.24999999999983</v>
      </c>
      <c r="L27">
        <v>72</v>
      </c>
      <c r="M27">
        <v>-36</v>
      </c>
      <c r="N27">
        <v>0.86238532110091748</v>
      </c>
      <c r="O27">
        <v>0.32727272727272727</v>
      </c>
      <c r="T27" s="10">
        <f t="shared" ca="1" si="1"/>
        <v>2.0624930566567222E-3</v>
      </c>
      <c r="U27" s="150">
        <f t="shared" ca="1" si="2"/>
        <v>4.2658805036499978E-2</v>
      </c>
      <c r="V27" s="10">
        <f t="shared" si="3"/>
        <v>-7.7734238108891577E-3</v>
      </c>
      <c r="W27" s="150">
        <f t="shared" si="4"/>
        <v>-0.18317100200079256</v>
      </c>
    </row>
    <row r="28" spans="1:23">
      <c r="A28" s="1">
        <v>41859</v>
      </c>
      <c r="B28">
        <v>316.8</v>
      </c>
      <c r="C28">
        <v>2705900</v>
      </c>
      <c r="D28">
        <v>58.67999999999995</v>
      </c>
      <c r="E28">
        <v>20</v>
      </c>
      <c r="F28">
        <v>0.61924925691993316</v>
      </c>
      <c r="G28">
        <v>0.1329131713160949</v>
      </c>
      <c r="H28">
        <v>2</v>
      </c>
      <c r="I28">
        <v>1</v>
      </c>
      <c r="J28">
        <v>5.3500000000000227</v>
      </c>
      <c r="K28">
        <v>402.59999999999985</v>
      </c>
      <c r="L28">
        <v>73</v>
      </c>
      <c r="M28">
        <v>-37</v>
      </c>
      <c r="N28">
        <v>0.87155963302752293</v>
      </c>
      <c r="O28">
        <v>0.30909090909090908</v>
      </c>
      <c r="T28" s="10">
        <f t="shared" ca="1" si="1"/>
        <v>1.5757157143802061E-3</v>
      </c>
      <c r="U28" s="150">
        <f t="shared" ca="1" si="2"/>
        <v>4.4234520750880184E-2</v>
      </c>
      <c r="V28" s="10">
        <f t="shared" si="3"/>
        <v>1.7177717129555379E-2</v>
      </c>
      <c r="W28" s="150">
        <f t="shared" si="4"/>
        <v>-0.16599328487123718</v>
      </c>
    </row>
    <row r="29" spans="1:23">
      <c r="A29" s="1">
        <v>41862</v>
      </c>
      <c r="B29">
        <v>318.33</v>
      </c>
      <c r="C29">
        <v>2468600</v>
      </c>
      <c r="D29">
        <v>57.149999999999977</v>
      </c>
      <c r="E29">
        <v>21</v>
      </c>
      <c r="F29">
        <v>0.62324331227939811</v>
      </c>
      <c r="G29">
        <v>0.12227282806553472</v>
      </c>
      <c r="H29">
        <v>2</v>
      </c>
      <c r="I29">
        <v>1</v>
      </c>
      <c r="J29">
        <v>1.5299999999999727</v>
      </c>
      <c r="K29">
        <v>404.12999999999982</v>
      </c>
      <c r="L29">
        <v>74</v>
      </c>
      <c r="M29">
        <v>-38</v>
      </c>
      <c r="N29">
        <v>0.88073394495412849</v>
      </c>
      <c r="O29">
        <v>0.29090909090909089</v>
      </c>
      <c r="T29" s="10">
        <f t="shared" ca="1" si="1"/>
        <v>1.5757157143802061E-3</v>
      </c>
      <c r="U29" s="150">
        <f t="shared" ca="1" si="2"/>
        <v>4.581023646526039E-2</v>
      </c>
      <c r="V29" s="10">
        <f t="shared" si="3"/>
        <v>4.8295454545453686E-3</v>
      </c>
      <c r="W29" s="150">
        <f t="shared" si="4"/>
        <v>-0.16116373941669182</v>
      </c>
    </row>
    <row r="30" spans="1:23">
      <c r="A30" s="1">
        <v>41863</v>
      </c>
      <c r="B30">
        <v>319.32</v>
      </c>
      <c r="C30">
        <v>1915800</v>
      </c>
      <c r="D30">
        <v>56.159999999999968</v>
      </c>
      <c r="E30">
        <v>22</v>
      </c>
      <c r="F30">
        <v>0.62947473527772624</v>
      </c>
      <c r="G30">
        <v>0.10510618980411376</v>
      </c>
      <c r="H30">
        <v>2</v>
      </c>
      <c r="I30">
        <v>1</v>
      </c>
      <c r="J30">
        <v>0.99000000000000909</v>
      </c>
      <c r="K30">
        <v>405.11999999999983</v>
      </c>
      <c r="L30">
        <v>75</v>
      </c>
      <c r="M30">
        <v>-39</v>
      </c>
      <c r="N30">
        <v>0.88990825688073394</v>
      </c>
      <c r="O30">
        <v>0.27272727272727271</v>
      </c>
      <c r="T30" s="10">
        <f t="shared" ca="1" si="1"/>
        <v>1.5757157143802061E-3</v>
      </c>
      <c r="U30" s="150">
        <f t="shared" ca="1" si="2"/>
        <v>4.7385952179640596E-2</v>
      </c>
      <c r="V30" s="10">
        <f t="shared" si="3"/>
        <v>3.1099802092168791E-3</v>
      </c>
      <c r="W30" s="150">
        <f t="shared" si="4"/>
        <v>-0.15805375920747494</v>
      </c>
    </row>
    <row r="31" spans="1:23">
      <c r="A31" s="1">
        <v>41864</v>
      </c>
      <c r="B31">
        <v>326.27999999999997</v>
      </c>
      <c r="C31">
        <v>4939100</v>
      </c>
      <c r="D31">
        <v>49.199999999999989</v>
      </c>
      <c r="E31">
        <v>23</v>
      </c>
      <c r="F31">
        <v>0.63958642950027866</v>
      </c>
      <c r="G31">
        <v>9.216873920240691E-2</v>
      </c>
      <c r="H31">
        <v>2</v>
      </c>
      <c r="I31">
        <v>1</v>
      </c>
      <c r="J31">
        <v>6.9599999999999795</v>
      </c>
      <c r="K31">
        <v>412.07999999999981</v>
      </c>
      <c r="L31">
        <v>76</v>
      </c>
      <c r="M31">
        <v>-40</v>
      </c>
      <c r="N31">
        <v>0.8990825688073395</v>
      </c>
      <c r="O31">
        <v>0.25454545454545452</v>
      </c>
      <c r="T31" s="10">
        <f t="shared" ca="1" si="1"/>
        <v>1.5757157143802061E-3</v>
      </c>
      <c r="U31" s="150">
        <f t="shared" ca="1" si="2"/>
        <v>4.8961667894020802E-2</v>
      </c>
      <c r="V31" s="10">
        <f t="shared" si="3"/>
        <v>2.1796317173994675E-2</v>
      </c>
      <c r="W31" s="150">
        <f t="shared" si="4"/>
        <v>-0.13625744203348028</v>
      </c>
    </row>
    <row r="32" spans="1:23">
      <c r="A32" s="1">
        <v>41865</v>
      </c>
      <c r="B32">
        <v>333.21</v>
      </c>
      <c r="C32">
        <v>3420400</v>
      </c>
      <c r="D32">
        <v>42.269999999999982</v>
      </c>
      <c r="E32">
        <v>24</v>
      </c>
      <c r="F32">
        <v>0.65563579788222182</v>
      </c>
      <c r="G32">
        <v>8.289616743858251E-2</v>
      </c>
      <c r="H32">
        <v>2</v>
      </c>
      <c r="I32">
        <v>1</v>
      </c>
      <c r="J32">
        <v>6.9300000000000068</v>
      </c>
      <c r="K32">
        <v>419.00999999999982</v>
      </c>
      <c r="L32">
        <v>77</v>
      </c>
      <c r="M32">
        <v>-41</v>
      </c>
      <c r="N32">
        <v>0.90825688073394495</v>
      </c>
      <c r="O32">
        <v>0.23636363636363636</v>
      </c>
      <c r="T32" s="10">
        <f t="shared" ca="1" si="1"/>
        <v>1.5757157143802061E-3</v>
      </c>
      <c r="U32" s="150">
        <f t="shared" ca="1" si="2"/>
        <v>5.0537383608401008E-2</v>
      </c>
      <c r="V32" s="10">
        <f t="shared" si="3"/>
        <v>2.1239426259654307E-2</v>
      </c>
      <c r="W32" s="150">
        <f t="shared" si="4"/>
        <v>-0.11501801577382598</v>
      </c>
    </row>
    <row r="33" spans="1:23">
      <c r="A33" s="1">
        <v>41866</v>
      </c>
      <c r="B33">
        <v>333.63</v>
      </c>
      <c r="C33">
        <v>3896700</v>
      </c>
      <c r="D33">
        <v>41.849999999999966</v>
      </c>
      <c r="E33">
        <v>25</v>
      </c>
      <c r="F33">
        <v>0.67139722273824987</v>
      </c>
      <c r="G33">
        <v>8.5816436139117117E-2</v>
      </c>
      <c r="H33">
        <v>2</v>
      </c>
      <c r="I33">
        <v>1</v>
      </c>
      <c r="J33">
        <v>0.42000000000001592</v>
      </c>
      <c r="K33">
        <v>419.42999999999984</v>
      </c>
      <c r="L33">
        <v>78</v>
      </c>
      <c r="M33">
        <v>-42</v>
      </c>
      <c r="N33">
        <v>0.91743119266055051</v>
      </c>
      <c r="O33">
        <v>0.21818181818181817</v>
      </c>
      <c r="T33" s="10">
        <f t="shared" ca="1" si="1"/>
        <v>1.5757157143802061E-3</v>
      </c>
      <c r="U33" s="150">
        <f t="shared" ca="1" si="2"/>
        <v>5.2113099322781214E-2</v>
      </c>
      <c r="V33" s="10">
        <f t="shared" si="3"/>
        <v>1.2604663725578943E-3</v>
      </c>
      <c r="W33" s="150">
        <f t="shared" si="4"/>
        <v>-0.11375754940126809</v>
      </c>
    </row>
    <row r="34" spans="1:23">
      <c r="A34" s="1">
        <v>41869</v>
      </c>
      <c r="B34">
        <v>334.53</v>
      </c>
      <c r="C34">
        <v>2485400</v>
      </c>
      <c r="D34">
        <v>40.949999999999989</v>
      </c>
      <c r="E34">
        <v>26</v>
      </c>
      <c r="F34">
        <v>0.6865908879806798</v>
      </c>
      <c r="G34">
        <v>9.012803828137006E-2</v>
      </c>
      <c r="H34">
        <v>1</v>
      </c>
      <c r="I34">
        <v>-1</v>
      </c>
      <c r="J34">
        <v>0.89999999999997726</v>
      </c>
      <c r="K34">
        <v>420.32999999999981</v>
      </c>
      <c r="L34">
        <v>79</v>
      </c>
      <c r="M34">
        <v>-41</v>
      </c>
      <c r="N34">
        <v>0.92660550458715596</v>
      </c>
      <c r="O34">
        <v>0.23636363636363636</v>
      </c>
      <c r="T34" s="10">
        <f t="shared" ca="1" si="1"/>
        <v>1.5757157143802061E-3</v>
      </c>
      <c r="U34" s="150">
        <f t="shared" ca="1" si="2"/>
        <v>5.3688815037161421E-2</v>
      </c>
      <c r="V34" s="10">
        <f t="shared" si="3"/>
        <v>2.697599136768208E-3</v>
      </c>
      <c r="W34" s="150">
        <f t="shared" si="4"/>
        <v>-0.11105995026449988</v>
      </c>
    </row>
    <row r="35" spans="1:23">
      <c r="A35" s="1">
        <v>41870</v>
      </c>
      <c r="B35">
        <v>335.13</v>
      </c>
      <c r="C35">
        <v>1713800</v>
      </c>
      <c r="D35">
        <v>41.550000000000011</v>
      </c>
      <c r="E35">
        <v>27</v>
      </c>
      <c r="F35">
        <v>0.69869148244473345</v>
      </c>
      <c r="G35">
        <v>9.1026900684003556E-2</v>
      </c>
      <c r="H35">
        <v>1</v>
      </c>
      <c r="I35">
        <v>-1</v>
      </c>
      <c r="J35">
        <v>-0.60000000000002274</v>
      </c>
      <c r="K35">
        <v>419.72999999999979</v>
      </c>
      <c r="L35">
        <v>80</v>
      </c>
      <c r="M35">
        <v>-40</v>
      </c>
      <c r="N35">
        <v>0.93577981651376152</v>
      </c>
      <c r="O35">
        <v>0.25454545454545452</v>
      </c>
      <c r="T35" s="10">
        <f t="shared" ca="1" si="1"/>
        <v>2.2778812646509694E-3</v>
      </c>
      <c r="U35" s="150">
        <f t="shared" ca="1" si="2"/>
        <v>5.5966696301812391E-2</v>
      </c>
      <c r="V35" s="10">
        <f t="shared" si="3"/>
        <v>-1.7935611155950821E-3</v>
      </c>
      <c r="W35" s="150">
        <f t="shared" si="4"/>
        <v>-0.11285351138009497</v>
      </c>
    </row>
    <row r="36" spans="1:23">
      <c r="A36" s="1">
        <v>41871</v>
      </c>
      <c r="B36">
        <v>335.78</v>
      </c>
      <c r="C36">
        <v>1810500</v>
      </c>
      <c r="D36">
        <v>42.199999999999989</v>
      </c>
      <c r="E36">
        <v>28</v>
      </c>
      <c r="F36">
        <v>0.70497979751068163</v>
      </c>
      <c r="G36">
        <v>8.7738018287742248E-2</v>
      </c>
      <c r="H36">
        <v>1</v>
      </c>
      <c r="I36">
        <v>-1</v>
      </c>
      <c r="J36">
        <v>-0.64999999999997726</v>
      </c>
      <c r="K36">
        <v>419.07999999999981</v>
      </c>
      <c r="L36">
        <v>81</v>
      </c>
      <c r="M36">
        <v>-39</v>
      </c>
      <c r="N36">
        <v>0.94495412844036697</v>
      </c>
      <c r="O36">
        <v>0.27272727272727271</v>
      </c>
      <c r="T36" s="10">
        <f t="shared" ca="1" si="1"/>
        <v>2.2778812646509694E-3</v>
      </c>
      <c r="U36" s="150">
        <f t="shared" ca="1" si="2"/>
        <v>5.8244577566463361E-2</v>
      </c>
      <c r="V36" s="10">
        <f t="shared" si="3"/>
        <v>-1.9395458478798594E-3</v>
      </c>
      <c r="W36" s="150">
        <f t="shared" si="4"/>
        <v>-0.11479305722797484</v>
      </c>
    </row>
    <row r="37" spans="1:23">
      <c r="A37" s="1">
        <v>41872</v>
      </c>
      <c r="B37">
        <v>332.91</v>
      </c>
      <c r="C37">
        <v>1971100</v>
      </c>
      <c r="D37">
        <v>39.330000000000041</v>
      </c>
      <c r="E37">
        <v>29</v>
      </c>
      <c r="F37">
        <v>0.70562418725617693</v>
      </c>
      <c r="G37">
        <v>8.2733799388802889E-2</v>
      </c>
      <c r="H37">
        <v>2</v>
      </c>
      <c r="I37">
        <v>1</v>
      </c>
      <c r="J37">
        <v>2.8699999999999477</v>
      </c>
      <c r="K37">
        <v>421.94999999999976</v>
      </c>
      <c r="L37">
        <v>82</v>
      </c>
      <c r="M37">
        <v>-40</v>
      </c>
      <c r="N37">
        <v>0.95412844036697253</v>
      </c>
      <c r="O37">
        <v>0.25454545454545452</v>
      </c>
      <c r="T37" s="10">
        <f t="shared" ca="1" si="1"/>
        <v>2.2778812646509694E-3</v>
      </c>
      <c r="U37" s="150">
        <f t="shared" ca="1" si="2"/>
        <v>6.0522458831114331E-2</v>
      </c>
      <c r="V37" s="10">
        <f t="shared" si="3"/>
        <v>8.5472630889271185E-3</v>
      </c>
      <c r="W37" s="150">
        <f t="shared" si="4"/>
        <v>-0.10624579413904772</v>
      </c>
    </row>
    <row r="38" spans="1:23">
      <c r="A38" s="1">
        <v>41873</v>
      </c>
      <c r="B38">
        <v>331.59</v>
      </c>
      <c r="C38">
        <v>2211200</v>
      </c>
      <c r="D38">
        <v>40.650000000000091</v>
      </c>
      <c r="E38">
        <v>30</v>
      </c>
      <c r="F38">
        <v>0.70395109604309847</v>
      </c>
      <c r="G38">
        <v>7.6423488965282005E-2</v>
      </c>
      <c r="H38">
        <v>4</v>
      </c>
      <c r="I38">
        <v>1</v>
      </c>
      <c r="J38">
        <v>-1.32000000000005</v>
      </c>
      <c r="K38">
        <v>420.62999999999971</v>
      </c>
      <c r="L38">
        <v>81</v>
      </c>
      <c r="M38">
        <v>-41</v>
      </c>
      <c r="N38">
        <v>0.94495412844036697</v>
      </c>
      <c r="O38">
        <v>0.23636363636363636</v>
      </c>
      <c r="T38" s="10">
        <f t="shared" ca="1" si="1"/>
        <v>1.5757157143802061E-3</v>
      </c>
      <c r="U38" s="150">
        <f t="shared" ca="1" si="2"/>
        <v>6.2098174545494537E-2</v>
      </c>
      <c r="V38" s="10">
        <f t="shared" si="3"/>
        <v>-3.9650355952060611E-3</v>
      </c>
      <c r="W38" s="150">
        <f t="shared" si="4"/>
        <v>-0.11021082973425378</v>
      </c>
    </row>
    <row r="39" spans="1:23">
      <c r="A39" s="1">
        <v>41876</v>
      </c>
      <c r="B39">
        <v>334.02</v>
      </c>
      <c r="C39">
        <v>1957700</v>
      </c>
      <c r="D39">
        <v>38.220000000000084</v>
      </c>
      <c r="E39">
        <v>31</v>
      </c>
      <c r="F39">
        <v>0.70208875162548756</v>
      </c>
      <c r="G39">
        <v>6.778544064913708E-2</v>
      </c>
      <c r="H39">
        <v>4</v>
      </c>
      <c r="I39">
        <v>1</v>
      </c>
      <c r="J39">
        <v>2.4300000000000068</v>
      </c>
      <c r="K39">
        <v>423.05999999999972</v>
      </c>
      <c r="L39">
        <v>80</v>
      </c>
      <c r="M39">
        <v>-42</v>
      </c>
      <c r="N39">
        <v>0.93577981651376152</v>
      </c>
      <c r="O39">
        <v>0.21818181818181817</v>
      </c>
      <c r="T39" s="10">
        <f t="shared" ca="1" si="1"/>
        <v>2.0624930566567222E-3</v>
      </c>
      <c r="U39" s="150">
        <f t="shared" ca="1" si="2"/>
        <v>6.4160667602151264E-2</v>
      </c>
      <c r="V39" s="10">
        <f t="shared" si="3"/>
        <v>7.32832715099975E-3</v>
      </c>
      <c r="W39" s="150">
        <f t="shared" si="4"/>
        <v>-0.10288250258325403</v>
      </c>
    </row>
    <row r="40" spans="1:23">
      <c r="A40" s="1">
        <v>41877</v>
      </c>
      <c r="B40">
        <v>341.83</v>
      </c>
      <c r="C40">
        <v>3638200</v>
      </c>
      <c r="D40">
        <v>30.410000000000082</v>
      </c>
      <c r="E40">
        <v>32</v>
      </c>
      <c r="F40">
        <v>0.70521201003158107</v>
      </c>
      <c r="G40">
        <v>5.9454797305664268E-2</v>
      </c>
      <c r="H40">
        <v>2</v>
      </c>
      <c r="I40">
        <v>1</v>
      </c>
      <c r="J40">
        <v>7.8100000000000023</v>
      </c>
      <c r="K40">
        <v>430.86999999999972</v>
      </c>
      <c r="L40">
        <v>81</v>
      </c>
      <c r="M40">
        <v>-43</v>
      </c>
      <c r="N40">
        <v>0.94495412844036697</v>
      </c>
      <c r="O40">
        <v>0.2</v>
      </c>
      <c r="T40" s="10">
        <f t="shared" ca="1" si="1"/>
        <v>2.0624930566567222E-3</v>
      </c>
      <c r="U40" s="150">
        <f t="shared" ca="1" si="2"/>
        <v>6.6223160658807984E-2</v>
      </c>
      <c r="V40" s="10">
        <f t="shared" si="3"/>
        <v>2.3381833423148323E-2</v>
      </c>
      <c r="W40" s="150">
        <f t="shared" si="4"/>
        <v>-7.9500669160105703E-2</v>
      </c>
    </row>
    <row r="41" spans="1:23">
      <c r="A41" s="1">
        <v>41878</v>
      </c>
      <c r="B41">
        <v>343.18</v>
      </c>
      <c r="C41">
        <v>2961600</v>
      </c>
      <c r="D41">
        <v>29.060000000000059</v>
      </c>
      <c r="E41">
        <v>33</v>
      </c>
      <c r="F41">
        <v>0.71289708341073754</v>
      </c>
      <c r="G41">
        <v>5.7641992849208477E-2</v>
      </c>
      <c r="H41">
        <v>2</v>
      </c>
      <c r="I41">
        <v>1</v>
      </c>
      <c r="J41">
        <v>1.3500000000000227</v>
      </c>
      <c r="K41">
        <v>432.21999999999974</v>
      </c>
      <c r="L41">
        <v>82</v>
      </c>
      <c r="M41">
        <v>-44</v>
      </c>
      <c r="N41">
        <v>0.95412844036697253</v>
      </c>
      <c r="O41">
        <v>0.18181818181818182</v>
      </c>
      <c r="T41" s="10">
        <f t="shared" ca="1" si="1"/>
        <v>1.5757157143802061E-3</v>
      </c>
      <c r="U41" s="150">
        <f t="shared" ca="1" si="2"/>
        <v>6.7798876373188183E-2</v>
      </c>
      <c r="V41" s="10">
        <f t="shared" si="3"/>
        <v>3.949331539069195E-3</v>
      </c>
      <c r="W41" s="150">
        <f t="shared" si="4"/>
        <v>-7.555133762103651E-2</v>
      </c>
    </row>
    <row r="42" spans="1:23">
      <c r="A42" s="1">
        <v>41879</v>
      </c>
      <c r="B42">
        <v>340.02</v>
      </c>
      <c r="C42">
        <v>2252700</v>
      </c>
      <c r="D42">
        <v>32.220000000000084</v>
      </c>
      <c r="E42">
        <v>34</v>
      </c>
      <c r="F42">
        <v>0.72196846553966176</v>
      </c>
      <c r="G42">
        <v>5.7338593408883448E-2</v>
      </c>
      <c r="H42">
        <v>2</v>
      </c>
      <c r="I42">
        <v>1</v>
      </c>
      <c r="J42">
        <v>-3.160000000000025</v>
      </c>
      <c r="K42">
        <v>429.05999999999972</v>
      </c>
      <c r="L42">
        <v>83</v>
      </c>
      <c r="M42">
        <v>-45</v>
      </c>
      <c r="N42">
        <v>0.96330275229357798</v>
      </c>
      <c r="O42">
        <v>0.16363636363636364</v>
      </c>
      <c r="T42" s="10">
        <f t="shared" ca="1" si="1"/>
        <v>1.5757157143802061E-3</v>
      </c>
      <c r="U42" s="150">
        <f t="shared" ca="1" si="2"/>
        <v>6.9374592087568382E-2</v>
      </c>
      <c r="V42" s="10">
        <f t="shared" si="3"/>
        <v>-9.2079958039513517E-3</v>
      </c>
      <c r="W42" s="150">
        <f t="shared" si="4"/>
        <v>-8.4759333424987857E-2</v>
      </c>
    </row>
    <row r="43" spans="1:23">
      <c r="A43" s="1">
        <v>41880</v>
      </c>
      <c r="B43">
        <v>339.04</v>
      </c>
      <c r="C43">
        <v>1939500</v>
      </c>
      <c r="D43">
        <v>33.200000000000045</v>
      </c>
      <c r="E43">
        <v>35</v>
      </c>
      <c r="F43">
        <v>0.72854007988110703</v>
      </c>
      <c r="G43">
        <v>5.9789691225815941E-2</v>
      </c>
      <c r="H43">
        <v>2</v>
      </c>
      <c r="I43">
        <v>1</v>
      </c>
      <c r="J43">
        <v>-0.97999999999996135</v>
      </c>
      <c r="K43">
        <v>428.07999999999976</v>
      </c>
      <c r="L43">
        <v>84</v>
      </c>
      <c r="M43">
        <v>-46</v>
      </c>
      <c r="N43">
        <v>0.97247706422018354</v>
      </c>
      <c r="O43">
        <v>0.14545454545454545</v>
      </c>
      <c r="T43" s="10">
        <f t="shared" ca="1" si="1"/>
        <v>1.5757157143802061E-3</v>
      </c>
      <c r="U43" s="150">
        <f t="shared" ca="1" si="2"/>
        <v>7.0950307801948581E-2</v>
      </c>
      <c r="V43" s="10">
        <f t="shared" si="3"/>
        <v>-2.8821834009762994E-3</v>
      </c>
      <c r="W43" s="150">
        <f t="shared" si="4"/>
        <v>-8.7641516825964161E-2</v>
      </c>
    </row>
    <row r="44" spans="1:23">
      <c r="A44" s="1">
        <v>41884</v>
      </c>
      <c r="B44">
        <v>342.38</v>
      </c>
      <c r="C44">
        <v>2326000</v>
      </c>
      <c r="D44">
        <v>29.86000000000007</v>
      </c>
      <c r="E44">
        <v>36</v>
      </c>
      <c r="F44">
        <v>0.73205461638491554</v>
      </c>
      <c r="G44">
        <v>6.2866489847284504E-2</v>
      </c>
      <c r="H44">
        <v>1</v>
      </c>
      <c r="I44">
        <v>-1</v>
      </c>
      <c r="J44">
        <v>3.339999999999975</v>
      </c>
      <c r="K44">
        <v>431.41999999999973</v>
      </c>
      <c r="L44">
        <v>85</v>
      </c>
      <c r="M44">
        <v>-45</v>
      </c>
      <c r="N44">
        <v>0.98165137614678899</v>
      </c>
      <c r="O44">
        <v>0.16363636363636364</v>
      </c>
      <c r="T44" s="10">
        <f t="shared" ca="1" si="1"/>
        <v>1.5757157143802061E-3</v>
      </c>
      <c r="U44" s="150">
        <f t="shared" ca="1" si="2"/>
        <v>7.252602351632878E-2</v>
      </c>
      <c r="V44" s="10">
        <f t="shared" si="3"/>
        <v>9.8513449740442859E-3</v>
      </c>
      <c r="W44" s="150">
        <f t="shared" si="4"/>
        <v>-7.7790171851919873E-2</v>
      </c>
    </row>
    <row r="45" spans="1:23">
      <c r="A45" s="1">
        <v>41885</v>
      </c>
      <c r="B45">
        <v>339</v>
      </c>
      <c r="C45">
        <v>1993700</v>
      </c>
      <c r="D45">
        <v>26.480000000000075</v>
      </c>
      <c r="E45">
        <v>37</v>
      </c>
      <c r="F45">
        <v>0.73001927363923458</v>
      </c>
      <c r="G45">
        <v>6.3647437755205441E-2</v>
      </c>
      <c r="H45">
        <v>3</v>
      </c>
      <c r="I45">
        <v>1</v>
      </c>
      <c r="J45">
        <v>3.3799999999999955</v>
      </c>
      <c r="K45">
        <v>434.79999999999973</v>
      </c>
      <c r="L45">
        <v>84</v>
      </c>
      <c r="M45">
        <v>-44</v>
      </c>
      <c r="N45">
        <v>0.97247706422018354</v>
      </c>
      <c r="O45">
        <v>0.18181818181818182</v>
      </c>
      <c r="T45" s="10">
        <f t="shared" ca="1" si="1"/>
        <v>2.2778812646509694E-3</v>
      </c>
      <c r="U45" s="150">
        <f t="shared" ca="1" si="2"/>
        <v>7.4803904780979744E-2</v>
      </c>
      <c r="V45" s="10">
        <f t="shared" si="3"/>
        <v>9.8720719668204792E-3</v>
      </c>
      <c r="W45" s="150">
        <f t="shared" si="4"/>
        <v>-6.7918099885099392E-2</v>
      </c>
    </row>
    <row r="46" spans="1:23">
      <c r="A46" s="1">
        <v>41886</v>
      </c>
      <c r="B46">
        <v>345.95</v>
      </c>
      <c r="C46">
        <v>3952200</v>
      </c>
      <c r="D46">
        <v>19.530000000000086</v>
      </c>
      <c r="E46">
        <v>38</v>
      </c>
      <c r="F46">
        <v>0.73165985509938702</v>
      </c>
      <c r="G46">
        <v>6.6879064600859198E-2</v>
      </c>
      <c r="H46">
        <v>1</v>
      </c>
      <c r="I46">
        <v>-1</v>
      </c>
      <c r="J46">
        <v>6.9499999999999886</v>
      </c>
      <c r="K46">
        <v>441.74999999999972</v>
      </c>
      <c r="L46">
        <v>85</v>
      </c>
      <c r="M46">
        <v>-43</v>
      </c>
      <c r="N46">
        <v>0.98165137614678899</v>
      </c>
      <c r="O46">
        <v>0.2</v>
      </c>
      <c r="T46" s="10">
        <f t="shared" ca="1" si="1"/>
        <v>2.6331683118054022E-3</v>
      </c>
      <c r="U46" s="150">
        <f t="shared" ca="1" si="2"/>
        <v>7.743707309278515E-2</v>
      </c>
      <c r="V46" s="10">
        <f t="shared" si="3"/>
        <v>2.0501474926253652E-2</v>
      </c>
      <c r="W46" s="150">
        <f t="shared" si="4"/>
        <v>-4.7416624958845743E-2</v>
      </c>
    </row>
    <row r="47" spans="1:23">
      <c r="A47" s="1">
        <v>41887</v>
      </c>
      <c r="B47">
        <v>346.38</v>
      </c>
      <c r="C47">
        <v>2107000</v>
      </c>
      <c r="D47">
        <v>19.960000000000093</v>
      </c>
      <c r="E47">
        <v>39</v>
      </c>
      <c r="F47">
        <v>0.73736647780048303</v>
      </c>
      <c r="G47">
        <v>6.7554821469758081E-2</v>
      </c>
      <c r="H47">
        <v>1</v>
      </c>
      <c r="I47">
        <v>-1</v>
      </c>
      <c r="J47">
        <v>-0.43000000000000682</v>
      </c>
      <c r="K47">
        <v>441.31999999999971</v>
      </c>
      <c r="L47">
        <v>86</v>
      </c>
      <c r="M47">
        <v>-42</v>
      </c>
      <c r="N47">
        <v>0.99082568807339455</v>
      </c>
      <c r="O47">
        <v>0.21818181818181817</v>
      </c>
      <c r="T47" s="10">
        <f t="shared" ca="1" si="1"/>
        <v>2.2778812646509694E-3</v>
      </c>
      <c r="U47" s="150">
        <f t="shared" ca="1" si="2"/>
        <v>7.9714954357436113E-2</v>
      </c>
      <c r="V47" s="10">
        <f t="shared" si="3"/>
        <v>-1.2429541841306746E-3</v>
      </c>
      <c r="W47" s="150">
        <f t="shared" si="4"/>
        <v>-4.8659579142976417E-2</v>
      </c>
    </row>
    <row r="48" spans="1:23">
      <c r="A48" s="1">
        <v>41890</v>
      </c>
      <c r="B48">
        <v>342.34</v>
      </c>
      <c r="C48">
        <v>2955300</v>
      </c>
      <c r="D48">
        <v>15.920000000000073</v>
      </c>
      <c r="E48">
        <v>40</v>
      </c>
      <c r="F48">
        <v>0.74148244473341995</v>
      </c>
      <c r="G48">
        <v>6.8293750557960164E-2</v>
      </c>
      <c r="H48">
        <v>1</v>
      </c>
      <c r="I48">
        <v>-1</v>
      </c>
      <c r="J48">
        <v>4.0400000000000205</v>
      </c>
      <c r="K48">
        <v>445.35999999999973</v>
      </c>
      <c r="L48">
        <v>87</v>
      </c>
      <c r="M48">
        <v>-41</v>
      </c>
      <c r="N48">
        <v>1</v>
      </c>
      <c r="O48">
        <v>0.23636363636363636</v>
      </c>
      <c r="T48" s="10">
        <f t="shared" ca="1" si="1"/>
        <v>2.2778812646509694E-3</v>
      </c>
      <c r="U48" s="150">
        <f t="shared" ca="1" si="2"/>
        <v>8.1992835622087076E-2</v>
      </c>
      <c r="V48" s="10">
        <f t="shared" si="3"/>
        <v>1.1663490963681565E-2</v>
      </c>
      <c r="W48" s="150">
        <f t="shared" si="4"/>
        <v>-3.6996088179294853E-2</v>
      </c>
    </row>
    <row r="49" spans="1:23">
      <c r="A49" s="1">
        <v>41891</v>
      </c>
      <c r="B49">
        <v>329.75</v>
      </c>
      <c r="C49">
        <v>4634000</v>
      </c>
      <c r="D49">
        <v>3.3300000000000978</v>
      </c>
      <c r="E49">
        <v>41</v>
      </c>
      <c r="F49">
        <v>0.73536364480772798</v>
      </c>
      <c r="G49">
        <v>7.1931559327562761E-2</v>
      </c>
      <c r="H49">
        <v>3</v>
      </c>
      <c r="I49">
        <v>1</v>
      </c>
      <c r="J49">
        <v>12.589999999999975</v>
      </c>
      <c r="K49">
        <v>457.9499999999997</v>
      </c>
      <c r="L49">
        <v>86</v>
      </c>
      <c r="M49">
        <v>-40</v>
      </c>
      <c r="N49">
        <v>0.99082568807339455</v>
      </c>
      <c r="O49">
        <v>0.25454545454545452</v>
      </c>
      <c r="T49" s="10">
        <f t="shared" ca="1" si="1"/>
        <v>2.2778812646509694E-3</v>
      </c>
      <c r="U49" s="150">
        <f t="shared" ca="1" si="2"/>
        <v>8.427071688673804E-2</v>
      </c>
      <c r="V49" s="10">
        <f t="shared" si="3"/>
        <v>3.6776304258923809E-2</v>
      </c>
      <c r="W49" s="150">
        <f t="shared" si="4"/>
        <v>-2.1978392037104444E-4</v>
      </c>
    </row>
    <row r="50" spans="1:23">
      <c r="A50" s="1">
        <v>41892</v>
      </c>
      <c r="B50">
        <v>331.33</v>
      </c>
      <c r="C50">
        <v>3797400</v>
      </c>
      <c r="D50">
        <v>1.7500000000001137</v>
      </c>
      <c r="E50">
        <v>42</v>
      </c>
      <c r="F50">
        <v>0.72479913616942215</v>
      </c>
      <c r="G50">
        <v>7.9935241275728028E-2</v>
      </c>
      <c r="H50">
        <v>3</v>
      </c>
      <c r="I50">
        <v>1</v>
      </c>
      <c r="J50">
        <v>1.5799999999999841</v>
      </c>
      <c r="K50">
        <v>459.52999999999969</v>
      </c>
      <c r="L50">
        <v>85</v>
      </c>
      <c r="M50">
        <v>-39</v>
      </c>
      <c r="N50">
        <v>0.98165137614678899</v>
      </c>
      <c r="O50">
        <v>0.27272727272727271</v>
      </c>
      <c r="T50" s="10">
        <f t="shared" ca="1" si="1"/>
        <v>2.6331683118054022E-3</v>
      </c>
      <c r="U50" s="150">
        <f t="shared" ca="1" si="2"/>
        <v>8.6903885198543446E-2</v>
      </c>
      <c r="V50" s="10">
        <f t="shared" si="3"/>
        <v>4.7915087187262598E-3</v>
      </c>
      <c r="W50" s="150">
        <f t="shared" si="4"/>
        <v>4.5717247983552154E-3</v>
      </c>
    </row>
    <row r="51" spans="1:23">
      <c r="A51" s="1">
        <v>41893</v>
      </c>
      <c r="B51">
        <v>330.52</v>
      </c>
      <c r="C51">
        <v>2720200</v>
      </c>
      <c r="D51">
        <v>2.560000000000116</v>
      </c>
      <c r="E51">
        <v>43</v>
      </c>
      <c r="F51">
        <v>0.70913756269738037</v>
      </c>
      <c r="G51">
        <v>8.7734876693744593E-2</v>
      </c>
      <c r="H51">
        <v>3</v>
      </c>
      <c r="I51">
        <v>1</v>
      </c>
      <c r="J51">
        <v>-0.81000000000000227</v>
      </c>
      <c r="K51">
        <v>458.71999999999969</v>
      </c>
      <c r="L51">
        <v>84</v>
      </c>
      <c r="M51">
        <v>-38</v>
      </c>
      <c r="N51">
        <v>0.97247706422018354</v>
      </c>
      <c r="O51">
        <v>0.29090909090909089</v>
      </c>
      <c r="T51" s="10">
        <f t="shared" ca="1" si="1"/>
        <v>2.6331683118054022E-3</v>
      </c>
      <c r="U51" s="150">
        <f t="shared" ca="1" si="2"/>
        <v>8.9537053510348852E-2</v>
      </c>
      <c r="V51" s="10">
        <f t="shared" si="3"/>
        <v>-2.4446926025412799E-3</v>
      </c>
      <c r="W51" s="150">
        <f t="shared" si="4"/>
        <v>2.1270321958139354E-3</v>
      </c>
    </row>
    <row r="52" spans="1:23">
      <c r="A52" s="1">
        <v>41894</v>
      </c>
      <c r="B52">
        <v>331.19</v>
      </c>
      <c r="C52">
        <v>3429300</v>
      </c>
      <c r="D52">
        <v>1.8900000000001</v>
      </c>
      <c r="E52">
        <v>44</v>
      </c>
      <c r="F52">
        <v>0.69638561211220507</v>
      </c>
      <c r="G52">
        <v>9.5086154288393634E-2</v>
      </c>
      <c r="H52">
        <v>3</v>
      </c>
      <c r="I52">
        <v>1</v>
      </c>
      <c r="J52">
        <v>0.67000000000001592</v>
      </c>
      <c r="K52">
        <v>459.3899999999997</v>
      </c>
      <c r="L52">
        <v>83</v>
      </c>
      <c r="M52">
        <v>-37</v>
      </c>
      <c r="N52">
        <v>0.96330275229357798</v>
      </c>
      <c r="O52">
        <v>0.30909090909090908</v>
      </c>
      <c r="T52" s="10">
        <f t="shared" ca="1" si="1"/>
        <v>2.6331683118054022E-3</v>
      </c>
      <c r="U52" s="150">
        <f t="shared" ca="1" si="2"/>
        <v>9.2170221822154258E-2</v>
      </c>
      <c r="V52" s="10">
        <f t="shared" si="3"/>
        <v>2.0271087982573397E-3</v>
      </c>
      <c r="W52" s="150">
        <f t="shared" si="4"/>
        <v>4.1541409940712756E-3</v>
      </c>
    </row>
    <row r="53" spans="1:23">
      <c r="A53" s="1">
        <v>41897</v>
      </c>
      <c r="B53">
        <v>323.89</v>
      </c>
      <c r="C53">
        <v>4000400</v>
      </c>
      <c r="D53">
        <v>9.1900000000001114</v>
      </c>
      <c r="E53">
        <v>45</v>
      </c>
      <c r="F53">
        <v>0.68608234255991063</v>
      </c>
      <c r="G53">
        <v>0.10181667908905297</v>
      </c>
      <c r="H53">
        <v>3</v>
      </c>
      <c r="I53">
        <v>1</v>
      </c>
      <c r="J53">
        <v>-7.3000000000000114</v>
      </c>
      <c r="K53">
        <v>452.08999999999969</v>
      </c>
      <c r="L53">
        <v>82</v>
      </c>
      <c r="M53">
        <v>-36</v>
      </c>
      <c r="N53">
        <v>0.95412844036697253</v>
      </c>
      <c r="O53">
        <v>0.32727272727272727</v>
      </c>
      <c r="T53" s="10">
        <f t="shared" ca="1" si="1"/>
        <v>2.6331683118054022E-3</v>
      </c>
      <c r="U53" s="150">
        <f t="shared" ca="1" si="2"/>
        <v>9.4803390133959664E-2</v>
      </c>
      <c r="V53" s="10">
        <f t="shared" si="3"/>
        <v>-2.2041728313052966E-2</v>
      </c>
      <c r="W53" s="150">
        <f t="shared" si="4"/>
        <v>-1.7887587318981692E-2</v>
      </c>
    </row>
    <row r="54" spans="1:23">
      <c r="A54" s="1">
        <v>41898</v>
      </c>
      <c r="B54">
        <v>327.76</v>
      </c>
      <c r="C54">
        <v>3259900</v>
      </c>
      <c r="D54">
        <v>5.3200000000001069</v>
      </c>
      <c r="E54">
        <v>46</v>
      </c>
      <c r="F54">
        <v>0.68241338472970448</v>
      </c>
      <c r="G54">
        <v>0.10621564372439114</v>
      </c>
      <c r="H54">
        <v>3</v>
      </c>
      <c r="I54">
        <v>1</v>
      </c>
      <c r="J54">
        <v>3.8700000000000045</v>
      </c>
      <c r="K54">
        <v>455.9599999999997</v>
      </c>
      <c r="L54">
        <v>81</v>
      </c>
      <c r="M54">
        <v>-35</v>
      </c>
      <c r="N54">
        <v>0.94495412844036697</v>
      </c>
      <c r="O54">
        <v>0.34545454545454546</v>
      </c>
      <c r="T54" s="10">
        <f t="shared" ca="1" si="1"/>
        <v>2.6331683118054022E-3</v>
      </c>
      <c r="U54" s="150">
        <f t="shared" ca="1" si="2"/>
        <v>9.743655844576507E-2</v>
      </c>
      <c r="V54" s="10">
        <f t="shared" si="3"/>
        <v>1.1948501034301784E-2</v>
      </c>
      <c r="W54" s="150">
        <f t="shared" si="4"/>
        <v>-5.9390862846799078E-3</v>
      </c>
    </row>
    <row r="55" spans="1:23">
      <c r="A55" s="1">
        <v>41899</v>
      </c>
      <c r="B55">
        <v>324</v>
      </c>
      <c r="C55">
        <v>4136000</v>
      </c>
      <c r="D55">
        <v>9.0800000000000978</v>
      </c>
      <c r="E55">
        <v>47</v>
      </c>
      <c r="F55">
        <v>0.67634915474642376</v>
      </c>
      <c r="G55">
        <v>0.10890136625304964</v>
      </c>
      <c r="H55">
        <v>3</v>
      </c>
      <c r="I55">
        <v>1</v>
      </c>
      <c r="J55">
        <v>-3.7599999999999909</v>
      </c>
      <c r="K55">
        <v>452.1999999999997</v>
      </c>
      <c r="L55">
        <v>80</v>
      </c>
      <c r="M55">
        <v>-34</v>
      </c>
      <c r="N55">
        <v>0.93577981651376152</v>
      </c>
      <c r="O55">
        <v>0.36363636363636365</v>
      </c>
      <c r="T55" s="10">
        <f t="shared" ca="1" si="1"/>
        <v>2.6331683118054022E-3</v>
      </c>
      <c r="U55" s="150">
        <f t="shared" ca="1" si="2"/>
        <v>0.10006972675757048</v>
      </c>
      <c r="V55" s="10">
        <f t="shared" si="3"/>
        <v>-1.1471808640468609E-2</v>
      </c>
      <c r="W55" s="150">
        <f t="shared" si="4"/>
        <v>-1.7410894925148516E-2</v>
      </c>
    </row>
    <row r="56" spans="1:23">
      <c r="A56" s="1">
        <v>41900</v>
      </c>
      <c r="B56">
        <v>325</v>
      </c>
      <c r="C56">
        <v>2576900</v>
      </c>
      <c r="D56">
        <v>8.0800000000000978</v>
      </c>
      <c r="E56">
        <v>48</v>
      </c>
      <c r="F56">
        <v>0.67108954114805874</v>
      </c>
      <c r="G56">
        <v>0.11071867366090213</v>
      </c>
      <c r="H56">
        <v>3</v>
      </c>
      <c r="I56">
        <v>1</v>
      </c>
      <c r="J56">
        <v>1</v>
      </c>
      <c r="K56">
        <v>453.1999999999997</v>
      </c>
      <c r="L56">
        <v>79</v>
      </c>
      <c r="M56">
        <v>-33</v>
      </c>
      <c r="N56">
        <v>0.92660550458715596</v>
      </c>
      <c r="O56">
        <v>0.38181818181818183</v>
      </c>
      <c r="T56" s="10">
        <f t="shared" ca="1" si="1"/>
        <v>2.6331683118054022E-3</v>
      </c>
      <c r="U56" s="150">
        <f t="shared" ca="1" si="2"/>
        <v>0.10270289506937588</v>
      </c>
      <c r="V56" s="10">
        <f t="shared" si="3"/>
        <v>3.0864197530864196E-3</v>
      </c>
      <c r="W56" s="150">
        <f t="shared" si="4"/>
        <v>-1.4324475172062097E-2</v>
      </c>
    </row>
    <row r="57" spans="1:23">
      <c r="A57" s="1">
        <v>41901</v>
      </c>
      <c r="B57">
        <v>331.32</v>
      </c>
      <c r="C57">
        <v>6886200</v>
      </c>
      <c r="D57">
        <v>1.7600000000001046</v>
      </c>
      <c r="E57">
        <v>49</v>
      </c>
      <c r="F57">
        <v>0.67111508452535762</v>
      </c>
      <c r="G57">
        <v>0.11722742810527584</v>
      </c>
      <c r="H57">
        <v>1</v>
      </c>
      <c r="I57">
        <v>-1</v>
      </c>
      <c r="J57">
        <v>6.3199999999999932</v>
      </c>
      <c r="K57">
        <v>459.5199999999997</v>
      </c>
      <c r="L57">
        <v>80</v>
      </c>
      <c r="M57">
        <v>-32</v>
      </c>
      <c r="N57">
        <v>0.93577981651376152</v>
      </c>
      <c r="O57">
        <v>0.4</v>
      </c>
      <c r="T57" s="10">
        <f t="shared" ca="1" si="1"/>
        <v>2.6331683118054022E-3</v>
      </c>
      <c r="U57" s="150">
        <f t="shared" ca="1" si="2"/>
        <v>0.10533606338118129</v>
      </c>
      <c r="V57" s="10">
        <f t="shared" si="3"/>
        <v>1.9446153846153825E-2</v>
      </c>
      <c r="W57" s="150">
        <f t="shared" si="4"/>
        <v>5.1216786740917279E-3</v>
      </c>
    </row>
  </sheetData>
  <conditionalFormatting sqref="E3:E6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2" customWidth="1"/>
  </cols>
  <sheetData>
    <row r="1" spans="1:23">
      <c r="A1">
        <v>50</v>
      </c>
      <c r="B1">
        <v>218.86999999999966</v>
      </c>
      <c r="C1">
        <v>115</v>
      </c>
      <c r="D1">
        <v>0.13338411847157025</v>
      </c>
      <c r="E1">
        <v>0.57781035797897706</v>
      </c>
      <c r="F1">
        <v>1.8696217545801632</v>
      </c>
      <c r="G1">
        <v>0.33608189527757998</v>
      </c>
      <c r="H1">
        <v>1.0824588152699886</v>
      </c>
      <c r="I1">
        <v>0.6344466274199061</v>
      </c>
      <c r="J1">
        <v>-0.5766512568874268</v>
      </c>
      <c r="K1">
        <v>-3.7922670510842263E-2</v>
      </c>
      <c r="L1">
        <v>-2.8310978522479175E-2</v>
      </c>
      <c r="M1">
        <v>2.512558805482798E-2</v>
      </c>
      <c r="N1">
        <v>3.9582491564872258E-2</v>
      </c>
      <c r="O1">
        <v>0.18701140087984086</v>
      </c>
      <c r="P1">
        <v>5.8513569937369523</v>
      </c>
      <c r="Q1">
        <v>-4.2833507306889347</v>
      </c>
      <c r="R1">
        <v>0.535490605427975</v>
      </c>
      <c r="S1">
        <v>1.3660700142562967</v>
      </c>
    </row>
    <row r="2" spans="1:23">
      <c r="A2">
        <v>3</v>
      </c>
      <c r="B2">
        <v>3</v>
      </c>
      <c r="C2">
        <v>3.8657908829458476</v>
      </c>
      <c r="E2">
        <v>0.4</v>
      </c>
    </row>
    <row r="3" spans="1:23">
      <c r="A3">
        <v>2.2954677192640474E-3</v>
      </c>
      <c r="B3">
        <v>1.6673592229762221E-2</v>
      </c>
      <c r="C3">
        <v>1.1237682989135622</v>
      </c>
      <c r="D3">
        <v>242</v>
      </c>
      <c r="E3" s="2">
        <f>IF(C3&gt;=$E$2,SIGN(A3),0)</f>
        <v>1</v>
      </c>
      <c r="F3" s="3" t="s">
        <v>0</v>
      </c>
      <c r="G3">
        <f ca="1">OFFSET(B1,($A$1+5),0)</f>
        <v>1197.2</v>
      </c>
    </row>
    <row r="4" spans="1:23">
      <c r="A4">
        <v>2.6454961331428589E-3</v>
      </c>
      <c r="B4">
        <v>2.0878239364577039E-2</v>
      </c>
      <c r="C4">
        <v>1.0575492445902039</v>
      </c>
      <c r="D4">
        <v>253</v>
      </c>
      <c r="E4" s="2">
        <f>IF(C4&gt;=$E$2,SIGN(A4),0)</f>
        <v>1</v>
      </c>
      <c r="F4" s="4" t="s">
        <v>1</v>
      </c>
      <c r="G4">
        <f ca="1">OFFSET(D1,($A$1+6),0)</f>
        <v>138.75</v>
      </c>
    </row>
    <row r="5" spans="1:23">
      <c r="A5">
        <v>2.7441329725137581E-3</v>
      </c>
      <c r="B5">
        <v>2.3828656836079775E-2</v>
      </c>
      <c r="C5">
        <v>0.83512090066525324</v>
      </c>
      <c r="D5">
        <v>191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-0.32406163556613532</v>
      </c>
      <c r="U5">
        <v>-0.41575104038470506</v>
      </c>
    </row>
    <row r="6" spans="1:23">
      <c r="A6">
        <v>-1.984222102100554E-3</v>
      </c>
      <c r="B6">
        <v>1.826442112037778E-2</v>
      </c>
      <c r="C6">
        <v>0.84935243877682787</v>
      </c>
      <c r="D6">
        <v>222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-11.080000000000155</v>
      </c>
      <c r="K6">
        <f t="shared" ca="1" si="0"/>
        <v>1502.1500000000003</v>
      </c>
      <c r="L6">
        <f t="shared" ca="1" si="0"/>
        <v>80</v>
      </c>
      <c r="M6">
        <f t="shared" ca="1" si="0"/>
        <v>-42</v>
      </c>
      <c r="N6" s="9">
        <f ca="1">OFFSET(F1,($A$1+6),0)</f>
        <v>0.81690530326307387</v>
      </c>
      <c r="O6" s="10">
        <f ca="1">OFFSET(G1,($A$1+6),0)</f>
        <v>0.10427778717124983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1214.92</v>
      </c>
      <c r="C8">
        <v>609900</v>
      </c>
      <c r="D8">
        <v>166.76999999999953</v>
      </c>
      <c r="E8">
        <v>30</v>
      </c>
      <c r="F8">
        <v>0.84134763104528965</v>
      </c>
      <c r="G8">
        <v>7.8346680603163382E-2</v>
      </c>
      <c r="H8">
        <v>4</v>
      </c>
      <c r="I8">
        <v>-1</v>
      </c>
      <c r="J8">
        <v>-1.2100000000000364</v>
      </c>
      <c r="K8">
        <v>1474.1300000000008</v>
      </c>
      <c r="L8">
        <v>81</v>
      </c>
      <c r="M8">
        <v>-43</v>
      </c>
      <c r="N8">
        <v>0.88297872340425532</v>
      </c>
      <c r="O8">
        <v>0.125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1228.49</v>
      </c>
      <c r="C9">
        <v>590100</v>
      </c>
      <c r="D9">
        <v>180.33999999999946</v>
      </c>
      <c r="E9">
        <v>31</v>
      </c>
      <c r="F9">
        <v>0.84767713390278376</v>
      </c>
      <c r="G9">
        <v>6.4866194260417787E-2</v>
      </c>
      <c r="H9">
        <v>2</v>
      </c>
      <c r="I9">
        <v>1</v>
      </c>
      <c r="J9">
        <v>-13.569999999999936</v>
      </c>
      <c r="K9">
        <v>1460.5600000000009</v>
      </c>
      <c r="L9">
        <v>82</v>
      </c>
      <c r="M9">
        <v>-44</v>
      </c>
      <c r="N9">
        <v>0.8936170212765957</v>
      </c>
      <c r="O9">
        <v>0.10714285714285714</v>
      </c>
      <c r="T9" s="10">
        <f ca="1">OFFSET($A$2,H8,0)*I8</f>
        <v>1.984222102100554E-3</v>
      </c>
      <c r="U9" s="150">
        <f ca="1">U8+T9</f>
        <v>1.984222102100554E-3</v>
      </c>
      <c r="V9" s="10">
        <f>J9/B8</f>
        <v>-1.1169459717512211E-2</v>
      </c>
      <c r="W9" s="150">
        <f>W8+V9</f>
        <v>-1.1169459717512211E-2</v>
      </c>
    </row>
    <row r="10" spans="1:23">
      <c r="A10" s="1">
        <v>41835</v>
      </c>
      <c r="B10">
        <v>1231</v>
      </c>
      <c r="C10">
        <v>622900</v>
      </c>
      <c r="D10">
        <v>177.82999999999947</v>
      </c>
      <c r="E10">
        <v>32</v>
      </c>
      <c r="F10">
        <v>0.8559116327659313</v>
      </c>
      <c r="G10">
        <v>6.586531810566118E-2</v>
      </c>
      <c r="H10">
        <v>2</v>
      </c>
      <c r="I10">
        <v>1</v>
      </c>
      <c r="J10">
        <v>2.5099999999999909</v>
      </c>
      <c r="K10">
        <v>1463.0700000000008</v>
      </c>
      <c r="L10">
        <v>83</v>
      </c>
      <c r="M10">
        <v>-45</v>
      </c>
      <c r="N10">
        <v>0.9042553191489362</v>
      </c>
      <c r="O10">
        <v>8.9285714285714288E-2</v>
      </c>
      <c r="T10" s="10">
        <f t="shared" ref="T10:T57" ca="1" si="1">OFFSET($A$2,H9,0)*I9</f>
        <v>2.6454961331428589E-3</v>
      </c>
      <c r="U10" s="150">
        <f t="shared" ref="U10:U57" ca="1" si="2">U9+T10</f>
        <v>4.629718235243413E-3</v>
      </c>
      <c r="V10" s="10">
        <f t="shared" ref="V10:V57" si="3">J10/B9</f>
        <v>2.0431586744702772E-3</v>
      </c>
      <c r="W10" s="150">
        <f t="shared" ref="W10:W57" si="4">W9+V10</f>
        <v>-9.1263010430419345E-3</v>
      </c>
    </row>
    <row r="11" spans="1:23">
      <c r="A11" s="1">
        <v>41836</v>
      </c>
      <c r="B11">
        <v>1223.6500000000001</v>
      </c>
      <c r="C11">
        <v>577300</v>
      </c>
      <c r="D11">
        <v>185.17999999999938</v>
      </c>
      <c r="E11">
        <v>33</v>
      </c>
      <c r="F11">
        <v>0.85343308957578001</v>
      </c>
      <c r="G11">
        <v>6.4881565396498447E-2</v>
      </c>
      <c r="H11">
        <v>3</v>
      </c>
      <c r="I11">
        <v>1</v>
      </c>
      <c r="J11">
        <v>-7.3499999999999091</v>
      </c>
      <c r="K11">
        <v>1455.7200000000009</v>
      </c>
      <c r="L11">
        <v>82</v>
      </c>
      <c r="M11">
        <v>-44</v>
      </c>
      <c r="N11">
        <v>0.8936170212765957</v>
      </c>
      <c r="O11">
        <v>0.10714285714285714</v>
      </c>
      <c r="T11" s="10">
        <f t="shared" ca="1" si="1"/>
        <v>2.6454961331428589E-3</v>
      </c>
      <c r="U11" s="150">
        <f t="shared" ca="1" si="2"/>
        <v>7.2752143683862715E-3</v>
      </c>
      <c r="V11" s="10">
        <f t="shared" si="3"/>
        <v>-5.9707554833467987E-3</v>
      </c>
      <c r="W11" s="150">
        <f t="shared" si="4"/>
        <v>-1.5097056526388732E-2</v>
      </c>
    </row>
    <row r="12" spans="1:23">
      <c r="A12" s="1">
        <v>41837</v>
      </c>
      <c r="B12">
        <v>1201.3699999999999</v>
      </c>
      <c r="C12">
        <v>932700</v>
      </c>
      <c r="D12">
        <v>207.45999999999958</v>
      </c>
      <c r="E12">
        <v>34</v>
      </c>
      <c r="F12">
        <v>0.83825969397160938</v>
      </c>
      <c r="G12">
        <v>8.8691455185452739E-2</v>
      </c>
      <c r="H12">
        <v>4</v>
      </c>
      <c r="I12">
        <v>-1</v>
      </c>
      <c r="J12">
        <v>-22.2800000000002</v>
      </c>
      <c r="K12">
        <v>1433.4400000000007</v>
      </c>
      <c r="L12">
        <v>81</v>
      </c>
      <c r="M12">
        <v>-45</v>
      </c>
      <c r="N12">
        <v>0.88297872340425532</v>
      </c>
      <c r="O12">
        <v>8.9285714285714288E-2</v>
      </c>
      <c r="T12" s="10">
        <f t="shared" ca="1" si="1"/>
        <v>2.7441329725137581E-3</v>
      </c>
      <c r="U12" s="150">
        <f t="shared" ca="1" si="2"/>
        <v>1.001934734090003E-2</v>
      </c>
      <c r="V12" s="10">
        <f t="shared" si="3"/>
        <v>-1.8207820863809256E-2</v>
      </c>
      <c r="W12" s="150">
        <f t="shared" si="4"/>
        <v>-3.3304877390197989E-2</v>
      </c>
    </row>
    <row r="13" spans="1:23">
      <c r="A13" s="1">
        <v>41838</v>
      </c>
      <c r="B13">
        <v>1212.78</v>
      </c>
      <c r="C13">
        <v>795500</v>
      </c>
      <c r="D13">
        <v>218.86999999999966</v>
      </c>
      <c r="E13">
        <v>35</v>
      </c>
      <c r="F13">
        <v>0.8326932137077776</v>
      </c>
      <c r="G13">
        <v>0.10546136464946124</v>
      </c>
      <c r="H13">
        <v>3</v>
      </c>
      <c r="I13">
        <v>1</v>
      </c>
      <c r="J13">
        <v>-11.410000000000082</v>
      </c>
      <c r="K13">
        <v>1422.0300000000007</v>
      </c>
      <c r="L13">
        <v>80</v>
      </c>
      <c r="M13">
        <v>-44</v>
      </c>
      <c r="N13">
        <v>0.87234042553191493</v>
      </c>
      <c r="O13">
        <v>0.10714285714285714</v>
      </c>
      <c r="T13" s="10">
        <f t="shared" ca="1" si="1"/>
        <v>1.984222102100554E-3</v>
      </c>
      <c r="U13" s="150">
        <f t="shared" ca="1" si="2"/>
        <v>1.2003569443000585E-2</v>
      </c>
      <c r="V13" s="10">
        <f t="shared" si="3"/>
        <v>-9.4974903651665037E-3</v>
      </c>
      <c r="W13" s="150">
        <f t="shared" si="4"/>
        <v>-4.2802367755364494E-2</v>
      </c>
    </row>
    <row r="14" spans="1:23">
      <c r="A14" s="1">
        <v>41841</v>
      </c>
      <c r="B14">
        <v>1215.92</v>
      </c>
      <c r="C14">
        <v>535800</v>
      </c>
      <c r="D14">
        <v>215.72999999999956</v>
      </c>
      <c r="E14">
        <v>36</v>
      </c>
      <c r="F14">
        <v>0.84014420614924523</v>
      </c>
      <c r="G14">
        <v>7.495734509737613E-2</v>
      </c>
      <c r="H14">
        <v>1</v>
      </c>
      <c r="I14">
        <v>1</v>
      </c>
      <c r="J14">
        <v>3.1400000000001</v>
      </c>
      <c r="K14">
        <v>1425.1700000000008</v>
      </c>
      <c r="L14">
        <v>81</v>
      </c>
      <c r="M14">
        <v>-43</v>
      </c>
      <c r="N14">
        <v>0.88297872340425532</v>
      </c>
      <c r="O14">
        <v>0.125</v>
      </c>
      <c r="T14" s="10">
        <f t="shared" ca="1" si="1"/>
        <v>2.7441329725137581E-3</v>
      </c>
      <c r="U14" s="150">
        <f t="shared" ca="1" si="2"/>
        <v>1.4747702415514343E-2</v>
      </c>
      <c r="V14" s="10">
        <f t="shared" si="3"/>
        <v>2.5890928280480384E-3</v>
      </c>
      <c r="W14" s="150">
        <f t="shared" si="4"/>
        <v>-4.0213274927316453E-2</v>
      </c>
    </row>
    <row r="15" spans="1:23">
      <c r="A15" s="1">
        <v>41842</v>
      </c>
      <c r="B15">
        <v>1230.6600000000001</v>
      </c>
      <c r="C15">
        <v>571900</v>
      </c>
      <c r="D15">
        <v>200.98999999999955</v>
      </c>
      <c r="E15">
        <v>37</v>
      </c>
      <c r="F15">
        <v>0.84930047727319291</v>
      </c>
      <c r="G15">
        <v>5.7772414959189625E-2</v>
      </c>
      <c r="H15">
        <v>2</v>
      </c>
      <c r="I15">
        <v>1</v>
      </c>
      <c r="J15">
        <v>14.740000000000009</v>
      </c>
      <c r="K15">
        <v>1439.9100000000008</v>
      </c>
      <c r="L15">
        <v>82</v>
      </c>
      <c r="M15">
        <v>-44</v>
      </c>
      <c r="N15">
        <v>0.8936170212765957</v>
      </c>
      <c r="O15">
        <v>0.10714285714285714</v>
      </c>
      <c r="T15" s="10">
        <f t="shared" ca="1" si="1"/>
        <v>2.2954677192640474E-3</v>
      </c>
      <c r="U15" s="150">
        <f t="shared" ca="1" si="2"/>
        <v>1.704317013477839E-2</v>
      </c>
      <c r="V15" s="10">
        <f t="shared" si="3"/>
        <v>1.2122508059740779E-2</v>
      </c>
      <c r="W15" s="150">
        <f t="shared" si="4"/>
        <v>-2.8090766867575674E-2</v>
      </c>
    </row>
    <row r="16" spans="1:23">
      <c r="A16" s="1">
        <v>41843</v>
      </c>
      <c r="B16">
        <v>1238.68</v>
      </c>
      <c r="C16">
        <v>516700</v>
      </c>
      <c r="D16">
        <v>192.96999999999957</v>
      </c>
      <c r="E16">
        <v>38</v>
      </c>
      <c r="F16">
        <v>0.86095577541530965</v>
      </c>
      <c r="G16">
        <v>5.630447146348587E-2</v>
      </c>
      <c r="H16">
        <v>2</v>
      </c>
      <c r="I16">
        <v>1</v>
      </c>
      <c r="J16">
        <v>8.0199999999999818</v>
      </c>
      <c r="K16">
        <v>1447.9300000000007</v>
      </c>
      <c r="L16">
        <v>83</v>
      </c>
      <c r="M16">
        <v>-45</v>
      </c>
      <c r="N16">
        <v>0.9042553191489362</v>
      </c>
      <c r="O16">
        <v>8.9285714285714288E-2</v>
      </c>
      <c r="T16" s="10">
        <f t="shared" ca="1" si="1"/>
        <v>2.6454961331428589E-3</v>
      </c>
      <c r="U16" s="150">
        <f t="shared" ca="1" si="2"/>
        <v>1.9688666267921248E-2</v>
      </c>
      <c r="V16" s="10">
        <f t="shared" si="3"/>
        <v>6.5168283685176909E-3</v>
      </c>
      <c r="W16" s="150">
        <f t="shared" si="4"/>
        <v>-2.1573938499057983E-2</v>
      </c>
    </row>
    <row r="17" spans="1:23">
      <c r="A17" s="1">
        <v>41844</v>
      </c>
      <c r="B17">
        <v>1236.73</v>
      </c>
      <c r="C17">
        <v>621800</v>
      </c>
      <c r="D17">
        <v>194.91999999999962</v>
      </c>
      <c r="E17">
        <v>39</v>
      </c>
      <c r="F17">
        <v>0.8640641963170077</v>
      </c>
      <c r="G17">
        <v>6.0139569915612472E-2</v>
      </c>
      <c r="H17">
        <v>2</v>
      </c>
      <c r="I17">
        <v>1</v>
      </c>
      <c r="J17">
        <v>-1.9500000000000455</v>
      </c>
      <c r="K17">
        <v>1445.9800000000007</v>
      </c>
      <c r="L17">
        <v>84</v>
      </c>
      <c r="M17">
        <v>-46</v>
      </c>
      <c r="N17">
        <v>0.91489361702127658</v>
      </c>
      <c r="O17">
        <v>7.1428571428571425E-2</v>
      </c>
      <c r="T17" s="10">
        <f t="shared" ca="1" si="1"/>
        <v>2.6454961331428589E-3</v>
      </c>
      <c r="U17" s="150">
        <f t="shared" ca="1" si="2"/>
        <v>2.2334162401064107E-2</v>
      </c>
      <c r="V17" s="10">
        <f t="shared" si="3"/>
        <v>-1.5742564665612146E-3</v>
      </c>
      <c r="W17" s="150">
        <f t="shared" si="4"/>
        <v>-2.31481949656192E-2</v>
      </c>
    </row>
    <row r="18" spans="1:23">
      <c r="A18" s="1">
        <v>41845</v>
      </c>
      <c r="B18">
        <v>1227.78</v>
      </c>
      <c r="C18">
        <v>662600</v>
      </c>
      <c r="D18">
        <v>203.86999999999966</v>
      </c>
      <c r="E18">
        <v>40</v>
      </c>
      <c r="F18">
        <v>0.85848235318216259</v>
      </c>
      <c r="G18">
        <v>7.1352813686459571E-2</v>
      </c>
      <c r="H18">
        <v>3</v>
      </c>
      <c r="I18">
        <v>1</v>
      </c>
      <c r="J18">
        <v>-8.9500000000000455</v>
      </c>
      <c r="K18">
        <v>1437.0300000000007</v>
      </c>
      <c r="L18">
        <v>83</v>
      </c>
      <c r="M18">
        <v>-45</v>
      </c>
      <c r="N18">
        <v>0.9042553191489362</v>
      </c>
      <c r="O18">
        <v>8.9285714285714288E-2</v>
      </c>
      <c r="T18" s="10">
        <f t="shared" ca="1" si="1"/>
        <v>2.6454961331428589E-3</v>
      </c>
      <c r="U18" s="150">
        <f t="shared" ca="1" si="2"/>
        <v>2.4979658534206965E-2</v>
      </c>
      <c r="V18" s="10">
        <f t="shared" si="3"/>
        <v>-7.2368261463698989E-3</v>
      </c>
      <c r="W18" s="150">
        <f t="shared" si="4"/>
        <v>-3.0385021111989097E-2</v>
      </c>
    </row>
    <row r="19" spans="1:23">
      <c r="A19" s="1">
        <v>41848</v>
      </c>
      <c r="B19">
        <v>1239.29</v>
      </c>
      <c r="C19">
        <v>446400</v>
      </c>
      <c r="D19">
        <v>192.35999999999967</v>
      </c>
      <c r="E19">
        <v>41</v>
      </c>
      <c r="F19">
        <v>0.85979331817530058</v>
      </c>
      <c r="G19">
        <v>5.7872327343713982E-2</v>
      </c>
      <c r="H19">
        <v>1</v>
      </c>
      <c r="I19">
        <v>1</v>
      </c>
      <c r="J19">
        <v>11.509999999999991</v>
      </c>
      <c r="K19">
        <v>1448.5400000000006</v>
      </c>
      <c r="L19">
        <v>84</v>
      </c>
      <c r="M19">
        <v>-44</v>
      </c>
      <c r="N19">
        <v>0.91489361702127658</v>
      </c>
      <c r="O19">
        <v>0.10714285714285714</v>
      </c>
      <c r="T19" s="10">
        <f t="shared" ca="1" si="1"/>
        <v>2.7441329725137581E-3</v>
      </c>
      <c r="U19" s="150">
        <f t="shared" ca="1" si="2"/>
        <v>2.7723791506720722E-2</v>
      </c>
      <c r="V19" s="10">
        <f t="shared" si="3"/>
        <v>9.374643665803312E-3</v>
      </c>
      <c r="W19" s="150">
        <f t="shared" si="4"/>
        <v>-2.1010377446185786E-2</v>
      </c>
    </row>
    <row r="20" spans="1:23">
      <c r="A20" s="1">
        <v>41849</v>
      </c>
      <c r="B20">
        <v>1246.6099999999999</v>
      </c>
      <c r="C20">
        <v>701300</v>
      </c>
      <c r="D20">
        <v>185.03999999999974</v>
      </c>
      <c r="E20">
        <v>42</v>
      </c>
      <c r="F20">
        <v>0.86943608021467034</v>
      </c>
      <c r="G20">
        <v>6.0846642175323179E-2</v>
      </c>
      <c r="H20">
        <v>2</v>
      </c>
      <c r="I20">
        <v>1</v>
      </c>
      <c r="J20">
        <v>7.3199999999999363</v>
      </c>
      <c r="K20">
        <v>1455.8600000000006</v>
      </c>
      <c r="L20">
        <v>85</v>
      </c>
      <c r="M20">
        <v>-45</v>
      </c>
      <c r="N20">
        <v>0.92553191489361697</v>
      </c>
      <c r="O20">
        <v>8.9285714285714288E-2</v>
      </c>
      <c r="T20" s="10">
        <f t="shared" ca="1" si="1"/>
        <v>2.2954677192640474E-3</v>
      </c>
      <c r="U20" s="150">
        <f t="shared" ca="1" si="2"/>
        <v>3.0019259225984769E-2</v>
      </c>
      <c r="V20" s="10">
        <f t="shared" si="3"/>
        <v>5.9066078157654278E-3</v>
      </c>
      <c r="W20" s="150">
        <f t="shared" si="4"/>
        <v>-1.5103769630420358E-2</v>
      </c>
    </row>
    <row r="21" spans="1:23">
      <c r="A21" s="1">
        <v>41850</v>
      </c>
      <c r="B21">
        <v>1255.95</v>
      </c>
      <c r="C21">
        <v>625700</v>
      </c>
      <c r="D21">
        <v>175.69999999999959</v>
      </c>
      <c r="E21">
        <v>43</v>
      </c>
      <c r="F21">
        <v>0.87796759458407569</v>
      </c>
      <c r="G21">
        <v>7.4626865671641798E-2</v>
      </c>
      <c r="H21">
        <v>1</v>
      </c>
      <c r="I21">
        <v>1</v>
      </c>
      <c r="J21">
        <v>9.3400000000001455</v>
      </c>
      <c r="K21">
        <v>1465.2000000000007</v>
      </c>
      <c r="L21">
        <v>86</v>
      </c>
      <c r="M21">
        <v>-44</v>
      </c>
      <c r="N21">
        <v>0.93617021276595747</v>
      </c>
      <c r="O21">
        <v>0.10714285714285714</v>
      </c>
      <c r="T21" s="10">
        <f t="shared" ca="1" si="1"/>
        <v>2.6454961331428589E-3</v>
      </c>
      <c r="U21" s="150">
        <f t="shared" ca="1" si="2"/>
        <v>3.2664755359127627E-2</v>
      </c>
      <c r="V21" s="10">
        <f t="shared" si="3"/>
        <v>7.4923191695880397E-3</v>
      </c>
      <c r="W21" s="150">
        <f t="shared" si="4"/>
        <v>-7.6114504608323181E-3</v>
      </c>
    </row>
    <row r="22" spans="1:23">
      <c r="A22" s="1">
        <v>41851</v>
      </c>
      <c r="B22">
        <v>1242.45</v>
      </c>
      <c r="C22">
        <v>822000</v>
      </c>
      <c r="D22">
        <v>189.19999999999959</v>
      </c>
      <c r="E22">
        <v>44</v>
      </c>
      <c r="F22">
        <v>0.8758372764702268</v>
      </c>
      <c r="G22">
        <v>8.3903346296324746E-2</v>
      </c>
      <c r="H22">
        <v>3</v>
      </c>
      <c r="I22">
        <v>1</v>
      </c>
      <c r="J22">
        <v>-13.5</v>
      </c>
      <c r="K22">
        <v>1451.7000000000007</v>
      </c>
      <c r="L22">
        <v>85</v>
      </c>
      <c r="M22">
        <v>-43</v>
      </c>
      <c r="N22">
        <v>0.92553191489361697</v>
      </c>
      <c r="O22">
        <v>0.125</v>
      </c>
      <c r="T22" s="10">
        <f t="shared" ca="1" si="1"/>
        <v>2.2954677192640474E-3</v>
      </c>
      <c r="U22" s="150">
        <f t="shared" ca="1" si="2"/>
        <v>3.4960223078391674E-2</v>
      </c>
      <c r="V22" s="10">
        <f t="shared" si="3"/>
        <v>-1.0748835542816195E-2</v>
      </c>
      <c r="W22" s="150">
        <f t="shared" si="4"/>
        <v>-1.8360286003648512E-2</v>
      </c>
    </row>
    <row r="23" spans="1:23">
      <c r="A23" s="1">
        <v>41852</v>
      </c>
      <c r="B23">
        <v>1245.9000000000001</v>
      </c>
      <c r="C23">
        <v>805900</v>
      </c>
      <c r="D23">
        <v>185.74999999999955</v>
      </c>
      <c r="E23">
        <v>45</v>
      </c>
      <c r="F23">
        <v>0.87069071468075943</v>
      </c>
      <c r="G23">
        <v>9.7752739905006381E-2</v>
      </c>
      <c r="H23">
        <v>3</v>
      </c>
      <c r="I23">
        <v>1</v>
      </c>
      <c r="J23">
        <v>3.4500000000000455</v>
      </c>
      <c r="K23">
        <v>1455.1500000000008</v>
      </c>
      <c r="L23">
        <v>84</v>
      </c>
      <c r="M23">
        <v>-42</v>
      </c>
      <c r="N23">
        <v>0.91489361702127658</v>
      </c>
      <c r="O23">
        <v>0.14285714285714285</v>
      </c>
      <c r="T23" s="10">
        <f t="shared" ca="1" si="1"/>
        <v>2.7441329725137581E-3</v>
      </c>
      <c r="U23" s="150">
        <f t="shared" ca="1" si="2"/>
        <v>3.7704356050905434E-2</v>
      </c>
      <c r="V23" s="10">
        <f t="shared" si="3"/>
        <v>2.7767717010745265E-3</v>
      </c>
      <c r="W23" s="150">
        <f t="shared" si="4"/>
        <v>-1.5583514302573986E-2</v>
      </c>
    </row>
    <row r="24" spans="1:23">
      <c r="A24" s="1">
        <v>41855</v>
      </c>
      <c r="B24">
        <v>1299.92</v>
      </c>
      <c r="C24">
        <v>1367600</v>
      </c>
      <c r="D24">
        <v>131.72999999999956</v>
      </c>
      <c r="E24">
        <v>46</v>
      </c>
      <c r="F24">
        <v>0.90012085458530511</v>
      </c>
      <c r="G24">
        <v>0.13968519913306793</v>
      </c>
      <c r="H24">
        <v>1</v>
      </c>
      <c r="I24">
        <v>1</v>
      </c>
      <c r="J24">
        <v>54.019999999999982</v>
      </c>
      <c r="K24">
        <v>1509.1700000000008</v>
      </c>
      <c r="L24">
        <v>85</v>
      </c>
      <c r="M24">
        <v>-41</v>
      </c>
      <c r="N24">
        <v>0.92553191489361697</v>
      </c>
      <c r="O24">
        <v>0.16071428571428573</v>
      </c>
      <c r="T24" s="10">
        <f t="shared" ca="1" si="1"/>
        <v>2.7441329725137581E-3</v>
      </c>
      <c r="U24" s="150">
        <f t="shared" ca="1" si="2"/>
        <v>4.0448489023419194E-2</v>
      </c>
      <c r="V24" s="10">
        <f t="shared" si="3"/>
        <v>4.3358214945019645E-2</v>
      </c>
      <c r="W24" s="150">
        <f t="shared" si="4"/>
        <v>2.7774700642445659E-2</v>
      </c>
    </row>
    <row r="25" spans="1:23">
      <c r="A25" s="1">
        <v>41856</v>
      </c>
      <c r="B25">
        <v>1281.21</v>
      </c>
      <c r="C25">
        <v>953400</v>
      </c>
      <c r="D25">
        <v>150.4399999999996</v>
      </c>
      <c r="E25">
        <v>47</v>
      </c>
      <c r="F25">
        <v>0.91820295376800032</v>
      </c>
      <c r="G25">
        <v>0.15102141199256036</v>
      </c>
      <c r="H25">
        <v>1</v>
      </c>
      <c r="I25">
        <v>1</v>
      </c>
      <c r="J25">
        <v>-18.710000000000036</v>
      </c>
      <c r="K25">
        <v>1490.4600000000007</v>
      </c>
      <c r="L25">
        <v>86</v>
      </c>
      <c r="M25">
        <v>-40</v>
      </c>
      <c r="N25">
        <v>0.93617021276595747</v>
      </c>
      <c r="O25">
        <v>0.17857142857142858</v>
      </c>
      <c r="T25" s="10">
        <f t="shared" ca="1" si="1"/>
        <v>2.2954677192640474E-3</v>
      </c>
      <c r="U25" s="150">
        <f t="shared" ca="1" si="2"/>
        <v>4.2743956742683241E-2</v>
      </c>
      <c r="V25" s="10">
        <f t="shared" si="3"/>
        <v>-1.439319342728786E-2</v>
      </c>
      <c r="W25" s="150">
        <f t="shared" si="4"/>
        <v>1.3381507215157799E-2</v>
      </c>
    </row>
    <row r="26" spans="1:23">
      <c r="A26" s="1">
        <v>41857</v>
      </c>
      <c r="B26">
        <v>1280.57</v>
      </c>
      <c r="C26">
        <v>661900</v>
      </c>
      <c r="D26">
        <v>151.0799999999997</v>
      </c>
      <c r="E26">
        <v>48</v>
      </c>
      <c r="F26">
        <v>0.90829390196439885</v>
      </c>
      <c r="G26">
        <v>9.6784358331924294E-2</v>
      </c>
      <c r="H26">
        <v>3</v>
      </c>
      <c r="I26">
        <v>1</v>
      </c>
      <c r="J26">
        <v>-0.64000000000010004</v>
      </c>
      <c r="K26">
        <v>1489.8200000000006</v>
      </c>
      <c r="L26">
        <v>85</v>
      </c>
      <c r="M26">
        <v>-39</v>
      </c>
      <c r="N26">
        <v>0.92553191489361697</v>
      </c>
      <c r="O26">
        <v>0.19642857142857142</v>
      </c>
      <c r="T26" s="10">
        <f t="shared" ca="1" si="1"/>
        <v>2.2954677192640474E-3</v>
      </c>
      <c r="U26" s="150">
        <f t="shared" ca="1" si="2"/>
        <v>4.5039424461947287E-2</v>
      </c>
      <c r="V26" s="10">
        <f t="shared" si="3"/>
        <v>-4.9952779013596527E-4</v>
      </c>
      <c r="W26" s="150">
        <f t="shared" si="4"/>
        <v>1.2881979425021834E-2</v>
      </c>
    </row>
    <row r="27" spans="1:23">
      <c r="A27" s="1">
        <v>41858</v>
      </c>
      <c r="B27">
        <v>1285.1099999999999</v>
      </c>
      <c r="C27">
        <v>675000</v>
      </c>
      <c r="D27">
        <v>146.53999999999974</v>
      </c>
      <c r="E27">
        <v>49</v>
      </c>
      <c r="F27">
        <v>0.91029107519613239</v>
      </c>
      <c r="G27">
        <v>7.5387736907634839E-2</v>
      </c>
      <c r="H27">
        <v>2</v>
      </c>
      <c r="I27">
        <v>1</v>
      </c>
      <c r="J27">
        <v>4.5399999999999636</v>
      </c>
      <c r="K27">
        <v>1494.3600000000006</v>
      </c>
      <c r="L27">
        <v>86</v>
      </c>
      <c r="M27">
        <v>-40</v>
      </c>
      <c r="N27">
        <v>0.93617021276595747</v>
      </c>
      <c r="O27">
        <v>0.17857142857142858</v>
      </c>
      <c r="T27" s="10">
        <f t="shared" ca="1" si="1"/>
        <v>2.7441329725137581E-3</v>
      </c>
      <c r="U27" s="150">
        <f t="shared" ca="1" si="2"/>
        <v>4.7783557434461048E-2</v>
      </c>
      <c r="V27" s="10">
        <f t="shared" si="3"/>
        <v>3.5452962352702029E-3</v>
      </c>
      <c r="W27" s="150">
        <f t="shared" si="4"/>
        <v>1.6427275660292038E-2</v>
      </c>
    </row>
    <row r="28" spans="1:23">
      <c r="A28" s="1">
        <v>41859</v>
      </c>
      <c r="B28">
        <v>1281.56</v>
      </c>
      <c r="C28">
        <v>1029600</v>
      </c>
      <c r="D28">
        <v>150.08999999999969</v>
      </c>
      <c r="E28">
        <v>50</v>
      </c>
      <c r="F28">
        <v>0.91079804993957258</v>
      </c>
      <c r="G28">
        <v>0.10364757059194246</v>
      </c>
      <c r="H28">
        <v>2</v>
      </c>
      <c r="I28">
        <v>1</v>
      </c>
      <c r="J28">
        <v>-3.5499999999999545</v>
      </c>
      <c r="K28">
        <v>1490.8100000000006</v>
      </c>
      <c r="L28">
        <v>87</v>
      </c>
      <c r="M28">
        <v>-41</v>
      </c>
      <c r="N28">
        <v>0.94680851063829785</v>
      </c>
      <c r="O28">
        <v>0.16071428571428573</v>
      </c>
      <c r="T28" s="10">
        <f t="shared" ca="1" si="1"/>
        <v>2.6454961331428589E-3</v>
      </c>
      <c r="U28" s="150">
        <f t="shared" ca="1" si="2"/>
        <v>5.042905356760391E-2</v>
      </c>
      <c r="V28" s="10">
        <f t="shared" si="3"/>
        <v>-2.7624094435495443E-3</v>
      </c>
      <c r="W28" s="150">
        <f t="shared" si="4"/>
        <v>1.3664866216742493E-2</v>
      </c>
    </row>
    <row r="29" spans="1:23">
      <c r="A29" s="1">
        <v>41862</v>
      </c>
      <c r="B29">
        <v>1309.28</v>
      </c>
      <c r="C29">
        <v>2051200</v>
      </c>
      <c r="D29">
        <v>122.36999999999966</v>
      </c>
      <c r="E29">
        <v>51</v>
      </c>
      <c r="F29">
        <v>0.92317540301931622</v>
      </c>
      <c r="G29">
        <v>0.20941635796301705</v>
      </c>
      <c r="H29">
        <v>1</v>
      </c>
      <c r="I29">
        <v>1</v>
      </c>
      <c r="J29">
        <v>27.720000000000027</v>
      </c>
      <c r="K29">
        <v>1518.5300000000007</v>
      </c>
      <c r="L29">
        <v>88</v>
      </c>
      <c r="M29">
        <v>-40</v>
      </c>
      <c r="N29">
        <v>0.95744680851063835</v>
      </c>
      <c r="O29">
        <v>0.17857142857142858</v>
      </c>
      <c r="T29" s="10">
        <f t="shared" ca="1" si="1"/>
        <v>2.6454961331428589E-3</v>
      </c>
      <c r="U29" s="150">
        <f t="shared" ca="1" si="2"/>
        <v>5.3074549700746772E-2</v>
      </c>
      <c r="V29" s="10">
        <f t="shared" si="3"/>
        <v>2.1629888573301313E-2</v>
      </c>
      <c r="W29" s="150">
        <f t="shared" si="4"/>
        <v>3.5294754790043806E-2</v>
      </c>
    </row>
    <row r="30" spans="1:23">
      <c r="A30" s="1">
        <v>41863</v>
      </c>
      <c r="B30">
        <v>1294.3599999999999</v>
      </c>
      <c r="C30">
        <v>794200</v>
      </c>
      <c r="D30">
        <v>137.28999999999974</v>
      </c>
      <c r="E30">
        <v>52</v>
      </c>
      <c r="F30">
        <v>0.92973022798500582</v>
      </c>
      <c r="G30">
        <v>0.19132453079607115</v>
      </c>
      <c r="H30">
        <v>1</v>
      </c>
      <c r="I30">
        <v>1</v>
      </c>
      <c r="J30">
        <v>-14.920000000000073</v>
      </c>
      <c r="K30">
        <v>1503.6100000000006</v>
      </c>
      <c r="L30">
        <v>89</v>
      </c>
      <c r="M30">
        <v>-39</v>
      </c>
      <c r="N30">
        <v>0.96808510638297873</v>
      </c>
      <c r="O30">
        <v>0.19642857142857142</v>
      </c>
      <c r="T30" s="10">
        <f t="shared" ca="1" si="1"/>
        <v>2.2954677192640474E-3</v>
      </c>
      <c r="U30" s="150">
        <f t="shared" ca="1" si="2"/>
        <v>5.5370017420010818E-2</v>
      </c>
      <c r="V30" s="10">
        <f t="shared" si="3"/>
        <v>-1.1395576194549732E-2</v>
      </c>
      <c r="W30" s="150">
        <f t="shared" si="4"/>
        <v>2.3899178595494074E-2</v>
      </c>
    </row>
    <row r="31" spans="1:23">
      <c r="A31" s="1">
        <v>41864</v>
      </c>
      <c r="B31">
        <v>1293.75</v>
      </c>
      <c r="C31">
        <v>728200</v>
      </c>
      <c r="D31">
        <v>137.89999999999964</v>
      </c>
      <c r="E31">
        <v>53</v>
      </c>
      <c r="F31">
        <v>0.92177738175710267</v>
      </c>
      <c r="G31">
        <v>8.9644465622454178E-2</v>
      </c>
      <c r="H31">
        <v>4</v>
      </c>
      <c r="I31">
        <v>-1</v>
      </c>
      <c r="J31">
        <v>-0.60999999999989996</v>
      </c>
      <c r="K31">
        <v>1503.0000000000007</v>
      </c>
      <c r="L31">
        <v>88</v>
      </c>
      <c r="M31">
        <v>-40</v>
      </c>
      <c r="N31">
        <v>0.95744680851063835</v>
      </c>
      <c r="O31">
        <v>0.17857142857142858</v>
      </c>
      <c r="T31" s="10">
        <f t="shared" ca="1" si="1"/>
        <v>2.2954677192640474E-3</v>
      </c>
      <c r="U31" s="150">
        <f t="shared" ca="1" si="2"/>
        <v>5.7665485139274865E-2</v>
      </c>
      <c r="V31" s="10">
        <f t="shared" si="3"/>
        <v>-4.7127537933797396E-4</v>
      </c>
      <c r="W31" s="150">
        <f t="shared" si="4"/>
        <v>2.34279032161561E-2</v>
      </c>
    </row>
    <row r="32" spans="1:23">
      <c r="A32" s="1">
        <v>41865</v>
      </c>
      <c r="B32">
        <v>1284.81</v>
      </c>
      <c r="C32">
        <v>713800</v>
      </c>
      <c r="D32">
        <v>128.95999999999958</v>
      </c>
      <c r="E32">
        <v>54</v>
      </c>
      <c r="F32">
        <v>0.91688686781785766</v>
      </c>
      <c r="G32">
        <v>8.3465268918025734E-2</v>
      </c>
      <c r="H32">
        <v>4</v>
      </c>
      <c r="I32">
        <v>-1</v>
      </c>
      <c r="J32">
        <v>8.9400000000000546</v>
      </c>
      <c r="K32">
        <v>1511.9400000000007</v>
      </c>
      <c r="L32">
        <v>87</v>
      </c>
      <c r="M32">
        <v>-41</v>
      </c>
      <c r="N32">
        <v>0.94680851063829785</v>
      </c>
      <c r="O32">
        <v>0.16071428571428573</v>
      </c>
      <c r="T32" s="10">
        <f t="shared" ca="1" si="1"/>
        <v>1.984222102100554E-3</v>
      </c>
      <c r="U32" s="150">
        <f t="shared" ca="1" si="2"/>
        <v>5.9649707241375416E-2</v>
      </c>
      <c r="V32" s="10">
        <f t="shared" si="3"/>
        <v>6.9101449275362744E-3</v>
      </c>
      <c r="W32" s="150">
        <f t="shared" si="4"/>
        <v>3.0338048143692373E-2</v>
      </c>
    </row>
    <row r="33" spans="1:23">
      <c r="A33" s="1">
        <v>41866</v>
      </c>
      <c r="B33">
        <v>1270.1199999999999</v>
      </c>
      <c r="C33">
        <v>1335800</v>
      </c>
      <c r="D33">
        <v>114.26999999999953</v>
      </c>
      <c r="E33">
        <v>55</v>
      </c>
      <c r="F33">
        <v>0.90478604641635418</v>
      </c>
      <c r="G33">
        <v>0.13016278033109427</v>
      </c>
      <c r="H33">
        <v>4</v>
      </c>
      <c r="I33">
        <v>-1</v>
      </c>
      <c r="J33">
        <v>14.690000000000055</v>
      </c>
      <c r="K33">
        <v>1526.6300000000008</v>
      </c>
      <c r="L33">
        <v>86</v>
      </c>
      <c r="M33">
        <v>-42</v>
      </c>
      <c r="N33">
        <v>0.93617021276595747</v>
      </c>
      <c r="O33">
        <v>0.14285714285714285</v>
      </c>
      <c r="T33" s="10">
        <f t="shared" ca="1" si="1"/>
        <v>1.984222102100554E-3</v>
      </c>
      <c r="U33" s="150">
        <f t="shared" ca="1" si="2"/>
        <v>6.1633929343475967E-2</v>
      </c>
      <c r="V33" s="10">
        <f t="shared" si="3"/>
        <v>1.1433597185576121E-2</v>
      </c>
      <c r="W33" s="150">
        <f t="shared" si="4"/>
        <v>4.1771645329268497E-2</v>
      </c>
    </row>
    <row r="34" spans="1:23">
      <c r="A34" s="1">
        <v>41869</v>
      </c>
      <c r="B34">
        <v>1276.18</v>
      </c>
      <c r="C34">
        <v>602400</v>
      </c>
      <c r="D34">
        <v>120.3299999999997</v>
      </c>
      <c r="E34">
        <v>56</v>
      </c>
      <c r="F34">
        <v>0.90036666052151837</v>
      </c>
      <c r="G34">
        <v>0.12160105753416235</v>
      </c>
      <c r="H34">
        <v>3</v>
      </c>
      <c r="I34">
        <v>1</v>
      </c>
      <c r="J34">
        <v>-6.0600000000001728</v>
      </c>
      <c r="K34">
        <v>1520.5700000000006</v>
      </c>
      <c r="L34">
        <v>85</v>
      </c>
      <c r="M34">
        <v>-41</v>
      </c>
      <c r="N34">
        <v>0.92553191489361697</v>
      </c>
      <c r="O34">
        <v>0.16071428571428573</v>
      </c>
      <c r="T34" s="10">
        <f t="shared" ca="1" si="1"/>
        <v>1.984222102100554E-3</v>
      </c>
      <c r="U34" s="150">
        <f t="shared" ca="1" si="2"/>
        <v>6.3618151445576518E-2</v>
      </c>
      <c r="V34" s="10">
        <f t="shared" si="3"/>
        <v>-4.7712027210028768E-3</v>
      </c>
      <c r="W34" s="150">
        <f t="shared" si="4"/>
        <v>3.700044260826562E-2</v>
      </c>
    </row>
    <row r="35" spans="1:23">
      <c r="A35" s="1">
        <v>41870</v>
      </c>
      <c r="B35">
        <v>1271.78</v>
      </c>
      <c r="C35">
        <v>422300</v>
      </c>
      <c r="D35">
        <v>124.72999999999979</v>
      </c>
      <c r="E35">
        <v>57</v>
      </c>
      <c r="F35">
        <v>0.90121673938425606</v>
      </c>
      <c r="G35">
        <v>5.1393393485712521E-2</v>
      </c>
      <c r="H35">
        <v>2</v>
      </c>
      <c r="I35">
        <v>1</v>
      </c>
      <c r="J35">
        <v>-4.4000000000000909</v>
      </c>
      <c r="K35">
        <v>1516.1700000000005</v>
      </c>
      <c r="L35">
        <v>86</v>
      </c>
      <c r="M35">
        <v>-42</v>
      </c>
      <c r="N35">
        <v>0.93617021276595747</v>
      </c>
      <c r="O35">
        <v>0.14285714285714285</v>
      </c>
      <c r="T35" s="10">
        <f t="shared" ca="1" si="1"/>
        <v>2.7441329725137581E-3</v>
      </c>
      <c r="U35" s="150">
        <f t="shared" ca="1" si="2"/>
        <v>6.6362284418090278E-2</v>
      </c>
      <c r="V35" s="10">
        <f t="shared" si="3"/>
        <v>-3.4477894967795222E-3</v>
      </c>
      <c r="W35" s="150">
        <f t="shared" si="4"/>
        <v>3.35526531114861E-2</v>
      </c>
    </row>
    <row r="36" spans="1:23">
      <c r="A36" s="1">
        <v>41871</v>
      </c>
      <c r="B36">
        <v>1273.3699999999999</v>
      </c>
      <c r="C36">
        <v>358900</v>
      </c>
      <c r="D36">
        <v>123.13999999999987</v>
      </c>
      <c r="E36">
        <v>58</v>
      </c>
      <c r="F36">
        <v>0.89977775046600683</v>
      </c>
      <c r="G36">
        <v>3.2679035307499577E-2</v>
      </c>
      <c r="H36">
        <v>4</v>
      </c>
      <c r="I36">
        <v>-1</v>
      </c>
      <c r="J36">
        <v>1.5899999999999181</v>
      </c>
      <c r="K36">
        <v>1517.7600000000004</v>
      </c>
      <c r="L36">
        <v>85</v>
      </c>
      <c r="M36">
        <v>-43</v>
      </c>
      <c r="N36">
        <v>0.92553191489361697</v>
      </c>
      <c r="O36">
        <v>0.125</v>
      </c>
      <c r="T36" s="10">
        <f t="shared" ca="1" si="1"/>
        <v>2.6454961331428589E-3</v>
      </c>
      <c r="U36" s="150">
        <f t="shared" ca="1" si="2"/>
        <v>6.9007780551233133E-2</v>
      </c>
      <c r="V36" s="10">
        <f t="shared" si="3"/>
        <v>1.2502162323671691E-3</v>
      </c>
      <c r="W36" s="150">
        <f t="shared" si="4"/>
        <v>3.4802869343853265E-2</v>
      </c>
    </row>
    <row r="37" spans="1:23">
      <c r="A37" s="1">
        <v>41872</v>
      </c>
      <c r="B37">
        <v>1265.05</v>
      </c>
      <c r="C37">
        <v>402500</v>
      </c>
      <c r="D37">
        <v>114.81999999999994</v>
      </c>
      <c r="E37">
        <v>59</v>
      </c>
      <c r="F37">
        <v>0.89633134640201528</v>
      </c>
      <c r="G37">
        <v>3.1157292835513474E-2</v>
      </c>
      <c r="H37">
        <v>4</v>
      </c>
      <c r="I37">
        <v>-1</v>
      </c>
      <c r="J37">
        <v>8.3199999999999363</v>
      </c>
      <c r="K37">
        <v>1526.0800000000004</v>
      </c>
      <c r="L37">
        <v>84</v>
      </c>
      <c r="M37">
        <v>-44</v>
      </c>
      <c r="N37">
        <v>0.91489361702127658</v>
      </c>
      <c r="O37">
        <v>0.10714285714285714</v>
      </c>
      <c r="T37" s="10">
        <f t="shared" ca="1" si="1"/>
        <v>1.984222102100554E-3</v>
      </c>
      <c r="U37" s="150">
        <f t="shared" ca="1" si="2"/>
        <v>7.0992002653333691E-2</v>
      </c>
      <c r="V37" s="10">
        <f t="shared" si="3"/>
        <v>6.5338432662933295E-3</v>
      </c>
      <c r="W37" s="150">
        <f t="shared" si="4"/>
        <v>4.1336712610146598E-2</v>
      </c>
    </row>
    <row r="38" spans="1:23">
      <c r="A38" s="1">
        <v>41873</v>
      </c>
      <c r="B38">
        <v>1277.5</v>
      </c>
      <c r="C38">
        <v>601100</v>
      </c>
      <c r="D38">
        <v>127.26999999999998</v>
      </c>
      <c r="E38">
        <v>60</v>
      </c>
      <c r="F38">
        <v>0.8984463016448514</v>
      </c>
      <c r="G38">
        <v>4.9771738629202082E-2</v>
      </c>
      <c r="H38">
        <v>2</v>
      </c>
      <c r="I38">
        <v>1</v>
      </c>
      <c r="J38">
        <v>-12.450000000000045</v>
      </c>
      <c r="K38">
        <v>1513.6300000000003</v>
      </c>
      <c r="L38">
        <v>85</v>
      </c>
      <c r="M38">
        <v>-45</v>
      </c>
      <c r="N38">
        <v>0.92553191489361697</v>
      </c>
      <c r="O38">
        <v>8.9285714285714288E-2</v>
      </c>
      <c r="T38" s="10">
        <f t="shared" ca="1" si="1"/>
        <v>1.984222102100554E-3</v>
      </c>
      <c r="U38" s="150">
        <f t="shared" ca="1" si="2"/>
        <v>7.2976224755434249E-2</v>
      </c>
      <c r="V38" s="10">
        <f t="shared" si="3"/>
        <v>-9.8415082407810328E-3</v>
      </c>
      <c r="W38" s="150">
        <f t="shared" si="4"/>
        <v>3.1495204369365565E-2</v>
      </c>
    </row>
    <row r="39" spans="1:23">
      <c r="A39" s="1">
        <v>41876</v>
      </c>
      <c r="B39">
        <v>1277.01</v>
      </c>
      <c r="C39">
        <v>570600</v>
      </c>
      <c r="D39">
        <v>127.75999999999999</v>
      </c>
      <c r="E39">
        <v>61</v>
      </c>
      <c r="F39">
        <v>0.90457096622216759</v>
      </c>
      <c r="G39">
        <v>6.2691178505003303E-2</v>
      </c>
      <c r="H39">
        <v>1</v>
      </c>
      <c r="I39">
        <v>1</v>
      </c>
      <c r="J39">
        <v>-0.49000000000000909</v>
      </c>
      <c r="K39">
        <v>1513.1400000000003</v>
      </c>
      <c r="L39">
        <v>86</v>
      </c>
      <c r="M39">
        <v>-44</v>
      </c>
      <c r="N39">
        <v>0.93617021276595747</v>
      </c>
      <c r="O39">
        <v>0.10714285714285714</v>
      </c>
      <c r="T39" s="10">
        <f t="shared" ca="1" si="1"/>
        <v>2.6454961331428589E-3</v>
      </c>
      <c r="U39" s="150">
        <f t="shared" ca="1" si="2"/>
        <v>7.5621720888577104E-2</v>
      </c>
      <c r="V39" s="10">
        <f t="shared" si="3"/>
        <v>-3.8356164383562358E-4</v>
      </c>
      <c r="W39" s="150">
        <f t="shared" si="4"/>
        <v>3.111164272552994E-2</v>
      </c>
    </row>
    <row r="40" spans="1:23">
      <c r="A40" s="1">
        <v>41877</v>
      </c>
      <c r="B40">
        <v>1277.52</v>
      </c>
      <c r="C40">
        <v>409800</v>
      </c>
      <c r="D40">
        <v>127.25</v>
      </c>
      <c r="E40">
        <v>62</v>
      </c>
      <c r="F40">
        <v>0.90458120813617637</v>
      </c>
      <c r="G40">
        <v>4.7988686843844622E-2</v>
      </c>
      <c r="H40">
        <v>1</v>
      </c>
      <c r="I40">
        <v>1</v>
      </c>
      <c r="J40">
        <v>0.50999999999999091</v>
      </c>
      <c r="K40">
        <v>1513.6500000000003</v>
      </c>
      <c r="L40">
        <v>87</v>
      </c>
      <c r="M40">
        <v>-43</v>
      </c>
      <c r="N40">
        <v>0.94680851063829785</v>
      </c>
      <c r="O40">
        <v>0.125</v>
      </c>
      <c r="T40" s="10">
        <f t="shared" ca="1" si="1"/>
        <v>2.2954677192640474E-3</v>
      </c>
      <c r="U40" s="150">
        <f t="shared" ca="1" si="2"/>
        <v>7.7917188607841151E-2</v>
      </c>
      <c r="V40" s="10">
        <f t="shared" si="3"/>
        <v>3.993704043037963E-4</v>
      </c>
      <c r="W40" s="150">
        <f t="shared" si="4"/>
        <v>3.1511013129833738E-2</v>
      </c>
    </row>
    <row r="41" spans="1:23">
      <c r="A41" s="1">
        <v>41878</v>
      </c>
      <c r="B41">
        <v>1260.77</v>
      </c>
      <c r="C41">
        <v>567800</v>
      </c>
      <c r="D41">
        <v>144</v>
      </c>
      <c r="E41">
        <v>63</v>
      </c>
      <c r="F41">
        <v>0.89626477396095772</v>
      </c>
      <c r="G41">
        <v>4.7773490938715288E-2</v>
      </c>
      <c r="H41">
        <v>4</v>
      </c>
      <c r="I41">
        <v>-1</v>
      </c>
      <c r="J41">
        <v>-16.75</v>
      </c>
      <c r="K41">
        <v>1496.9000000000003</v>
      </c>
      <c r="L41">
        <v>86</v>
      </c>
      <c r="M41">
        <v>-44</v>
      </c>
      <c r="N41">
        <v>0.93617021276595747</v>
      </c>
      <c r="O41">
        <v>0.10714285714285714</v>
      </c>
      <c r="T41" s="10">
        <f t="shared" ca="1" si="1"/>
        <v>2.2954677192640474E-3</v>
      </c>
      <c r="U41" s="150">
        <f t="shared" ca="1" si="2"/>
        <v>8.0212656327105197E-2</v>
      </c>
      <c r="V41" s="10">
        <f t="shared" si="3"/>
        <v>-1.3111340722650135E-2</v>
      </c>
      <c r="W41" s="150">
        <f t="shared" si="4"/>
        <v>1.8399672407183605E-2</v>
      </c>
    </row>
    <row r="42" spans="1:23">
      <c r="A42" s="1">
        <v>41879</v>
      </c>
      <c r="B42">
        <v>1250.71</v>
      </c>
      <c r="C42">
        <v>480000</v>
      </c>
      <c r="D42">
        <v>133.94000000000005</v>
      </c>
      <c r="E42">
        <v>64</v>
      </c>
      <c r="F42">
        <v>0.88253548823204087</v>
      </c>
      <c r="G42">
        <v>5.3168759703029658E-2</v>
      </c>
      <c r="H42">
        <v>4</v>
      </c>
      <c r="I42">
        <v>-1</v>
      </c>
      <c r="J42">
        <v>10.059999999999945</v>
      </c>
      <c r="K42">
        <v>1506.9600000000003</v>
      </c>
      <c r="L42">
        <v>85</v>
      </c>
      <c r="M42">
        <v>-45</v>
      </c>
      <c r="N42">
        <v>0.92553191489361697</v>
      </c>
      <c r="O42">
        <v>8.9285714285714288E-2</v>
      </c>
      <c r="T42" s="10">
        <f t="shared" ca="1" si="1"/>
        <v>1.984222102100554E-3</v>
      </c>
      <c r="U42" s="150">
        <f t="shared" ca="1" si="2"/>
        <v>8.2196878429205755E-2</v>
      </c>
      <c r="V42" s="10">
        <f t="shared" si="3"/>
        <v>7.9792507753198016E-3</v>
      </c>
      <c r="W42" s="150">
        <f t="shared" si="4"/>
        <v>2.6378923182503407E-2</v>
      </c>
    </row>
    <row r="43" spans="1:23">
      <c r="A43" s="1">
        <v>41880</v>
      </c>
      <c r="B43">
        <v>1244.31</v>
      </c>
      <c r="C43">
        <v>532700</v>
      </c>
      <c r="D43">
        <v>127.53999999999996</v>
      </c>
      <c r="E43">
        <v>65</v>
      </c>
      <c r="F43">
        <v>0.87410639300272419</v>
      </c>
      <c r="G43">
        <v>5.0471125320872473E-2</v>
      </c>
      <c r="H43">
        <v>3</v>
      </c>
      <c r="I43">
        <v>1</v>
      </c>
      <c r="J43">
        <v>6.4000000000000909</v>
      </c>
      <c r="K43">
        <v>1513.3600000000004</v>
      </c>
      <c r="L43">
        <v>84</v>
      </c>
      <c r="M43">
        <v>-44</v>
      </c>
      <c r="N43">
        <v>0.91489361702127658</v>
      </c>
      <c r="O43">
        <v>0.10714285714285714</v>
      </c>
      <c r="T43" s="10">
        <f t="shared" ca="1" si="1"/>
        <v>1.984222102100554E-3</v>
      </c>
      <c r="U43" s="150">
        <f t="shared" ca="1" si="2"/>
        <v>8.4181100531306313E-2</v>
      </c>
      <c r="V43" s="10">
        <f t="shared" si="3"/>
        <v>5.1170934908972426E-3</v>
      </c>
      <c r="W43" s="150">
        <f t="shared" si="4"/>
        <v>3.1496016673400649E-2</v>
      </c>
    </row>
    <row r="44" spans="1:23">
      <c r="A44" s="1">
        <v>41884</v>
      </c>
      <c r="B44">
        <v>1254.9000000000001</v>
      </c>
      <c r="C44">
        <v>681700</v>
      </c>
      <c r="D44">
        <v>116.94999999999982</v>
      </c>
      <c r="E44">
        <v>66</v>
      </c>
      <c r="F44">
        <v>0.87625207398758664</v>
      </c>
      <c r="G44">
        <v>6.5972916058225875E-2</v>
      </c>
      <c r="H44">
        <v>2</v>
      </c>
      <c r="I44">
        <v>1</v>
      </c>
      <c r="J44">
        <v>10.590000000000146</v>
      </c>
      <c r="K44">
        <v>1523.9500000000005</v>
      </c>
      <c r="L44">
        <v>85</v>
      </c>
      <c r="M44">
        <v>-45</v>
      </c>
      <c r="N44">
        <v>0.92553191489361697</v>
      </c>
      <c r="O44">
        <v>8.9285714285714288E-2</v>
      </c>
      <c r="T44" s="10">
        <f t="shared" ca="1" si="1"/>
        <v>2.7441329725137581E-3</v>
      </c>
      <c r="U44" s="150">
        <f t="shared" ca="1" si="2"/>
        <v>8.6925233503820074E-2</v>
      </c>
      <c r="V44" s="10">
        <f t="shared" si="3"/>
        <v>8.5107408925429728E-3</v>
      </c>
      <c r="W44" s="150">
        <f t="shared" si="4"/>
        <v>4.0006757565943622E-2</v>
      </c>
    </row>
    <row r="45" spans="1:23">
      <c r="A45" s="1">
        <v>41885</v>
      </c>
      <c r="B45">
        <v>1234.4000000000001</v>
      </c>
      <c r="C45">
        <v>779300</v>
      </c>
      <c r="D45">
        <v>137.44999999999982</v>
      </c>
      <c r="E45">
        <v>67</v>
      </c>
      <c r="F45">
        <v>0.87117720559618195</v>
      </c>
      <c r="G45">
        <v>8.4925526845689159E-2</v>
      </c>
      <c r="H45">
        <v>3</v>
      </c>
      <c r="I45">
        <v>1</v>
      </c>
      <c r="J45">
        <v>-20.5</v>
      </c>
      <c r="K45">
        <v>1503.4500000000005</v>
      </c>
      <c r="L45">
        <v>84</v>
      </c>
      <c r="M45">
        <v>-44</v>
      </c>
      <c r="N45">
        <v>0.91489361702127658</v>
      </c>
      <c r="O45">
        <v>0.10714285714285714</v>
      </c>
      <c r="T45" s="10">
        <f t="shared" ca="1" si="1"/>
        <v>2.6454961331428589E-3</v>
      </c>
      <c r="U45" s="150">
        <f t="shared" ca="1" si="2"/>
        <v>8.9570729636962929E-2</v>
      </c>
      <c r="V45" s="10">
        <f t="shared" si="3"/>
        <v>-1.6335963024942224E-2</v>
      </c>
      <c r="W45" s="150">
        <f t="shared" si="4"/>
        <v>2.3670794541001398E-2</v>
      </c>
    </row>
    <row r="46" spans="1:23">
      <c r="A46" s="1">
        <v>41886</v>
      </c>
      <c r="B46">
        <v>1220.76</v>
      </c>
      <c r="C46">
        <v>967100</v>
      </c>
      <c r="D46">
        <v>151.08999999999992</v>
      </c>
      <c r="E46">
        <v>68</v>
      </c>
      <c r="F46">
        <v>0.85369425838300672</v>
      </c>
      <c r="G46">
        <v>0.106860138032802</v>
      </c>
      <c r="H46">
        <v>3</v>
      </c>
      <c r="I46">
        <v>1</v>
      </c>
      <c r="J46">
        <v>-13.6400000000001</v>
      </c>
      <c r="K46">
        <v>1489.8100000000004</v>
      </c>
      <c r="L46">
        <v>83</v>
      </c>
      <c r="M46">
        <v>-43</v>
      </c>
      <c r="N46">
        <v>0.9042553191489362</v>
      </c>
      <c r="O46">
        <v>0.125</v>
      </c>
      <c r="T46" s="10">
        <f t="shared" ca="1" si="1"/>
        <v>2.7441329725137581E-3</v>
      </c>
      <c r="U46" s="150">
        <f t="shared" ca="1" si="2"/>
        <v>9.2314862609476689E-2</v>
      </c>
      <c r="V46" s="10">
        <f t="shared" si="3"/>
        <v>-1.1049902786779081E-2</v>
      </c>
      <c r="W46" s="150">
        <f t="shared" si="4"/>
        <v>1.2620891754222317E-2</v>
      </c>
    </row>
    <row r="47" spans="1:23">
      <c r="A47" s="1">
        <v>41887</v>
      </c>
      <c r="B47">
        <v>1195.02</v>
      </c>
      <c r="C47">
        <v>1705300</v>
      </c>
      <c r="D47">
        <v>176.82999999999993</v>
      </c>
      <c r="E47">
        <v>69</v>
      </c>
      <c r="F47">
        <v>0.83352792969950207</v>
      </c>
      <c r="G47">
        <v>0.17802849808629356</v>
      </c>
      <c r="H47">
        <v>3</v>
      </c>
      <c r="I47">
        <v>1</v>
      </c>
      <c r="J47">
        <v>-25.740000000000009</v>
      </c>
      <c r="K47">
        <v>1464.0700000000004</v>
      </c>
      <c r="L47">
        <v>82</v>
      </c>
      <c r="M47">
        <v>-42</v>
      </c>
      <c r="N47">
        <v>0.8936170212765957</v>
      </c>
      <c r="O47">
        <v>0.14285714285714285</v>
      </c>
      <c r="T47" s="10">
        <f t="shared" ca="1" si="1"/>
        <v>2.7441329725137581E-3</v>
      </c>
      <c r="U47" s="150">
        <f t="shared" ca="1" si="2"/>
        <v>9.5058995581990449E-2</v>
      </c>
      <c r="V47" s="10">
        <f t="shared" si="3"/>
        <v>-2.1085225597168984E-2</v>
      </c>
      <c r="W47" s="150">
        <f t="shared" si="4"/>
        <v>-8.4643338429466666E-3</v>
      </c>
    </row>
    <row r="48" spans="1:23">
      <c r="A48" s="1">
        <v>41890</v>
      </c>
      <c r="B48">
        <v>1198.8599999999999</v>
      </c>
      <c r="C48">
        <v>966500</v>
      </c>
      <c r="D48">
        <v>172.99</v>
      </c>
      <c r="E48">
        <v>70</v>
      </c>
      <c r="F48">
        <v>0.82231303385976751</v>
      </c>
      <c r="G48">
        <v>0.17798238467805155</v>
      </c>
      <c r="H48">
        <v>3</v>
      </c>
      <c r="I48">
        <v>1</v>
      </c>
      <c r="J48">
        <v>3.8399999999999181</v>
      </c>
      <c r="K48">
        <v>1467.9100000000003</v>
      </c>
      <c r="L48">
        <v>81</v>
      </c>
      <c r="M48">
        <v>-41</v>
      </c>
      <c r="N48">
        <v>0.88297872340425532</v>
      </c>
      <c r="O48">
        <v>0.16071428571428573</v>
      </c>
      <c r="T48" s="10">
        <f t="shared" ca="1" si="1"/>
        <v>2.7441329725137581E-3</v>
      </c>
      <c r="U48" s="150">
        <f t="shared" ca="1" si="2"/>
        <v>9.780312855450421E-2</v>
      </c>
      <c r="V48" s="10">
        <f t="shared" si="3"/>
        <v>3.2133353416678536E-3</v>
      </c>
      <c r="W48" s="150">
        <f t="shared" si="4"/>
        <v>-5.2509985012788134E-3</v>
      </c>
    </row>
    <row r="49" spans="1:23">
      <c r="A49" s="1">
        <v>41891</v>
      </c>
      <c r="B49">
        <v>1177.08</v>
      </c>
      <c r="C49">
        <v>870500</v>
      </c>
      <c r="D49">
        <v>194.76999999999998</v>
      </c>
      <c r="E49">
        <v>71</v>
      </c>
      <c r="F49">
        <v>0.81312603699379338</v>
      </c>
      <c r="G49">
        <v>0.11382326267734447</v>
      </c>
      <c r="H49">
        <v>4</v>
      </c>
      <c r="I49">
        <v>-1</v>
      </c>
      <c r="J49">
        <v>-21.779999999999973</v>
      </c>
      <c r="K49">
        <v>1446.1300000000003</v>
      </c>
      <c r="L49">
        <v>80</v>
      </c>
      <c r="M49">
        <v>-42</v>
      </c>
      <c r="N49">
        <v>0.87234042553191493</v>
      </c>
      <c r="O49">
        <v>0.14285714285714285</v>
      </c>
      <c r="T49" s="10">
        <f t="shared" ca="1" si="1"/>
        <v>2.7441329725137581E-3</v>
      </c>
      <c r="U49" s="150">
        <f t="shared" ca="1" si="2"/>
        <v>0.10054726152701797</v>
      </c>
      <c r="V49" s="10">
        <f t="shared" si="3"/>
        <v>-1.8167258895951131E-2</v>
      </c>
      <c r="W49" s="150">
        <f t="shared" si="4"/>
        <v>-2.3418257397229945E-2</v>
      </c>
    </row>
    <row r="50" spans="1:23">
      <c r="A50" s="1">
        <v>41892</v>
      </c>
      <c r="B50">
        <v>1188.6400000000001</v>
      </c>
      <c r="C50">
        <v>685400</v>
      </c>
      <c r="D50">
        <v>206.33000000000015</v>
      </c>
      <c r="E50">
        <v>72</v>
      </c>
      <c r="F50">
        <v>0.80789241893525043</v>
      </c>
      <c r="G50">
        <v>9.221913091596598E-2</v>
      </c>
      <c r="H50">
        <v>4</v>
      </c>
      <c r="I50">
        <v>-1</v>
      </c>
      <c r="J50">
        <v>-11.560000000000173</v>
      </c>
      <c r="K50">
        <v>1434.5700000000002</v>
      </c>
      <c r="L50">
        <v>79</v>
      </c>
      <c r="M50">
        <v>-43</v>
      </c>
      <c r="N50">
        <v>0.86170212765957444</v>
      </c>
      <c r="O50">
        <v>0.125</v>
      </c>
      <c r="T50" s="10">
        <f t="shared" ca="1" si="1"/>
        <v>1.984222102100554E-3</v>
      </c>
      <c r="U50" s="150">
        <f t="shared" ca="1" si="2"/>
        <v>0.10253148362911853</v>
      </c>
      <c r="V50" s="10">
        <f t="shared" si="3"/>
        <v>-9.820912767186744E-3</v>
      </c>
      <c r="W50" s="150">
        <f t="shared" si="4"/>
        <v>-3.3239170164416687E-2</v>
      </c>
    </row>
    <row r="51" spans="1:23">
      <c r="A51" s="1">
        <v>41893</v>
      </c>
      <c r="B51">
        <v>1176.8499999999999</v>
      </c>
      <c r="C51">
        <v>619200</v>
      </c>
      <c r="D51">
        <v>194.53999999999996</v>
      </c>
      <c r="E51">
        <v>73</v>
      </c>
      <c r="F51">
        <v>0.8077746369241483</v>
      </c>
      <c r="G51">
        <v>7.2905298430606988E-2</v>
      </c>
      <c r="H51">
        <v>4</v>
      </c>
      <c r="I51">
        <v>-1</v>
      </c>
      <c r="J51">
        <v>11.790000000000191</v>
      </c>
      <c r="K51">
        <v>1446.3600000000004</v>
      </c>
      <c r="L51">
        <v>78</v>
      </c>
      <c r="M51">
        <v>-44</v>
      </c>
      <c r="N51">
        <v>0.85106382978723405</v>
      </c>
      <c r="O51">
        <v>0.10714285714285714</v>
      </c>
      <c r="T51" s="10">
        <f t="shared" ca="1" si="1"/>
        <v>1.984222102100554E-3</v>
      </c>
      <c r="U51" s="150">
        <f t="shared" ca="1" si="2"/>
        <v>0.10451570573121909</v>
      </c>
      <c r="V51" s="10">
        <f t="shared" si="3"/>
        <v>9.9188989096784478E-3</v>
      </c>
      <c r="W51" s="150">
        <f t="shared" si="4"/>
        <v>-2.3320271254738241E-2</v>
      </c>
    </row>
    <row r="52" spans="1:23">
      <c r="A52" s="1">
        <v>41894</v>
      </c>
      <c r="B52">
        <v>1163.94</v>
      </c>
      <c r="C52">
        <v>791900</v>
      </c>
      <c r="D52">
        <v>181.63000000000011</v>
      </c>
      <c r="E52">
        <v>74</v>
      </c>
      <c r="F52">
        <v>0.79512587312316918</v>
      </c>
      <c r="G52">
        <v>8.1090428393562564E-2</v>
      </c>
      <c r="H52">
        <v>4</v>
      </c>
      <c r="I52">
        <v>-1</v>
      </c>
      <c r="J52">
        <v>12.909999999999854</v>
      </c>
      <c r="K52">
        <v>1459.2700000000002</v>
      </c>
      <c r="L52">
        <v>77</v>
      </c>
      <c r="M52">
        <v>-45</v>
      </c>
      <c r="N52">
        <v>0.84042553191489366</v>
      </c>
      <c r="O52">
        <v>8.9285714285714288E-2</v>
      </c>
      <c r="T52" s="10">
        <f t="shared" ca="1" si="1"/>
        <v>1.984222102100554E-3</v>
      </c>
      <c r="U52" s="150">
        <f t="shared" ca="1" si="2"/>
        <v>0.10649992783331964</v>
      </c>
      <c r="V52" s="10">
        <f t="shared" si="3"/>
        <v>1.0969962187194506E-2</v>
      </c>
      <c r="W52" s="150">
        <f t="shared" si="4"/>
        <v>-1.2350309067543735E-2</v>
      </c>
    </row>
    <row r="53" spans="1:23">
      <c r="A53" s="1">
        <v>41897</v>
      </c>
      <c r="B53">
        <v>1153.5899999999999</v>
      </c>
      <c r="C53">
        <v>829000</v>
      </c>
      <c r="D53">
        <v>171.27999999999997</v>
      </c>
      <c r="E53">
        <v>75</v>
      </c>
      <c r="F53">
        <v>0.78321452713083017</v>
      </c>
      <c r="G53">
        <v>9.7214750142183004E-2</v>
      </c>
      <c r="H53">
        <v>3</v>
      </c>
      <c r="I53">
        <v>1</v>
      </c>
      <c r="J53">
        <v>10.350000000000136</v>
      </c>
      <c r="K53">
        <v>1469.6200000000003</v>
      </c>
      <c r="L53">
        <v>76</v>
      </c>
      <c r="M53">
        <v>-44</v>
      </c>
      <c r="N53">
        <v>0.82978723404255317</v>
      </c>
      <c r="O53">
        <v>0.10714285714285714</v>
      </c>
      <c r="T53" s="10">
        <f t="shared" ca="1" si="1"/>
        <v>1.984222102100554E-3</v>
      </c>
      <c r="U53" s="150">
        <f t="shared" ca="1" si="2"/>
        <v>0.1084841499354202</v>
      </c>
      <c r="V53" s="10">
        <f t="shared" si="3"/>
        <v>8.8922109387082979E-3</v>
      </c>
      <c r="W53" s="150">
        <f t="shared" si="4"/>
        <v>-3.4580981288354368E-3</v>
      </c>
    </row>
    <row r="54" spans="1:23">
      <c r="A54" s="1">
        <v>41898</v>
      </c>
      <c r="B54">
        <v>1172.92</v>
      </c>
      <c r="C54">
        <v>810000</v>
      </c>
      <c r="D54">
        <v>151.94999999999982</v>
      </c>
      <c r="E54">
        <v>76</v>
      </c>
      <c r="F54">
        <v>0.78781314652082179</v>
      </c>
      <c r="G54">
        <v>9.8605837957483428E-2</v>
      </c>
      <c r="H54">
        <v>1</v>
      </c>
      <c r="I54">
        <v>1</v>
      </c>
      <c r="J54">
        <v>19.330000000000155</v>
      </c>
      <c r="K54">
        <v>1488.9500000000005</v>
      </c>
      <c r="L54">
        <v>77</v>
      </c>
      <c r="M54">
        <v>-43</v>
      </c>
      <c r="N54">
        <v>0.84042553191489366</v>
      </c>
      <c r="O54">
        <v>0.125</v>
      </c>
      <c r="T54" s="10">
        <f t="shared" ca="1" si="1"/>
        <v>2.7441329725137581E-3</v>
      </c>
      <c r="U54" s="150">
        <f t="shared" ca="1" si="2"/>
        <v>0.11122828290793396</v>
      </c>
      <c r="V54" s="10">
        <f t="shared" si="3"/>
        <v>1.675638658448856E-2</v>
      </c>
      <c r="W54" s="150">
        <f t="shared" si="4"/>
        <v>1.3298288455653123E-2</v>
      </c>
    </row>
    <row r="55" spans="1:23">
      <c r="A55" s="1">
        <v>41899</v>
      </c>
      <c r="B55">
        <v>1173.8</v>
      </c>
      <c r="C55">
        <v>644500</v>
      </c>
      <c r="D55">
        <v>151.06999999999994</v>
      </c>
      <c r="E55">
        <v>77</v>
      </c>
      <c r="F55">
        <v>0.79816260062680522</v>
      </c>
      <c r="G55">
        <v>8.4425964923067448E-2</v>
      </c>
      <c r="H55">
        <v>1</v>
      </c>
      <c r="I55">
        <v>1</v>
      </c>
      <c r="J55">
        <v>0.87999999999988177</v>
      </c>
      <c r="K55">
        <v>1489.8300000000004</v>
      </c>
      <c r="L55">
        <v>78</v>
      </c>
      <c r="M55">
        <v>-42</v>
      </c>
      <c r="N55">
        <v>0.85106382978723405</v>
      </c>
      <c r="O55">
        <v>0.14285714285714285</v>
      </c>
      <c r="T55" s="10">
        <f t="shared" ca="1" si="1"/>
        <v>2.2954677192640474E-3</v>
      </c>
      <c r="U55" s="150">
        <f t="shared" ca="1" si="2"/>
        <v>0.11352375062719801</v>
      </c>
      <c r="V55" s="10">
        <f t="shared" si="3"/>
        <v>7.5026429765020781E-4</v>
      </c>
      <c r="W55" s="150">
        <f t="shared" si="4"/>
        <v>1.404855275330333E-2</v>
      </c>
    </row>
    <row r="56" spans="1:23">
      <c r="A56" s="1">
        <v>41900</v>
      </c>
      <c r="B56">
        <v>1197.2</v>
      </c>
      <c r="C56">
        <v>871800</v>
      </c>
      <c r="D56">
        <v>127.66999999999985</v>
      </c>
      <c r="E56">
        <v>78</v>
      </c>
      <c r="F56">
        <v>0.81059628423359764</v>
      </c>
      <c r="G56">
        <v>8.9175645971993789E-2</v>
      </c>
      <c r="H56">
        <v>2</v>
      </c>
      <c r="I56">
        <v>1</v>
      </c>
      <c r="J56">
        <v>23.400000000000091</v>
      </c>
      <c r="K56">
        <v>1513.2300000000005</v>
      </c>
      <c r="L56">
        <v>79</v>
      </c>
      <c r="M56">
        <v>-43</v>
      </c>
      <c r="N56">
        <v>0.86170212765957444</v>
      </c>
      <c r="O56">
        <v>0.125</v>
      </c>
      <c r="T56" s="10">
        <f t="shared" ca="1" si="1"/>
        <v>2.2954677192640474E-3</v>
      </c>
      <c r="U56" s="150">
        <f t="shared" ca="1" si="2"/>
        <v>0.11581921834646206</v>
      </c>
      <c r="V56" s="10">
        <f t="shared" si="3"/>
        <v>1.9935253024365388E-2</v>
      </c>
      <c r="W56" s="150">
        <f t="shared" si="4"/>
        <v>3.398380577766872E-2</v>
      </c>
    </row>
    <row r="57" spans="1:23">
      <c r="A57" s="1">
        <v>41901</v>
      </c>
      <c r="B57">
        <v>1186.1199999999999</v>
      </c>
      <c r="C57">
        <v>841000</v>
      </c>
      <c r="D57">
        <v>138.75</v>
      </c>
      <c r="E57">
        <v>79</v>
      </c>
      <c r="F57">
        <v>0.81690530326307387</v>
      </c>
      <c r="G57">
        <v>0.10427778717124983</v>
      </c>
      <c r="H57">
        <v>1</v>
      </c>
      <c r="I57">
        <v>1</v>
      </c>
      <c r="J57">
        <v>-11.080000000000155</v>
      </c>
      <c r="K57">
        <v>1502.1500000000003</v>
      </c>
      <c r="L57">
        <v>80</v>
      </c>
      <c r="M57">
        <v>-42</v>
      </c>
      <c r="N57">
        <v>0.87234042553191493</v>
      </c>
      <c r="O57">
        <v>0.14285714285714285</v>
      </c>
      <c r="T57" s="10">
        <f t="shared" ca="1" si="1"/>
        <v>2.6454961331428589E-3</v>
      </c>
      <c r="U57" s="150">
        <f t="shared" ca="1" si="2"/>
        <v>0.11846471447960491</v>
      </c>
      <c r="V57" s="10">
        <f t="shared" si="3"/>
        <v>-9.2549281657201415E-3</v>
      </c>
      <c r="W57" s="150">
        <f t="shared" si="4"/>
        <v>2.4728877611948578E-2</v>
      </c>
    </row>
  </sheetData>
  <conditionalFormatting sqref="E3:E6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42578125" customWidth="1"/>
  </cols>
  <sheetData>
    <row r="1" spans="1:23">
      <c r="A1">
        <v>50</v>
      </c>
      <c r="B1">
        <v>22.779999999999994</v>
      </c>
      <c r="C1">
        <v>140</v>
      </c>
      <c r="D1">
        <v>0.33426265590608939</v>
      </c>
      <c r="E1">
        <v>0.42898756930187171</v>
      </c>
      <c r="F1">
        <v>1.6208733690241595</v>
      </c>
      <c r="G1">
        <v>0.26255016958485</v>
      </c>
      <c r="H1">
        <v>0.98876345061822224</v>
      </c>
      <c r="I1">
        <v>0.43871424628605699</v>
      </c>
      <c r="J1">
        <v>1.8537546487073739</v>
      </c>
      <c r="K1">
        <v>-3.4089900230388138E-2</v>
      </c>
      <c r="L1">
        <v>-2.4929676864707106E-2</v>
      </c>
      <c r="M1">
        <v>2.0724290984587605E-2</v>
      </c>
      <c r="N1">
        <v>3.1632814065260612E-2</v>
      </c>
      <c r="O1">
        <v>0.18681562204524593</v>
      </c>
      <c r="P1">
        <v>0.4572025052192063</v>
      </c>
      <c r="Q1">
        <v>-0.34841336116910204</v>
      </c>
      <c r="R1">
        <v>0.52609603340292277</v>
      </c>
      <c r="S1">
        <v>1.3122415962610101</v>
      </c>
    </row>
    <row r="2" spans="1:23">
      <c r="A2">
        <v>5</v>
      </c>
      <c r="B2">
        <v>9</v>
      </c>
      <c r="C2">
        <v>3.7752412539086091</v>
      </c>
      <c r="E2">
        <v>0.4</v>
      </c>
    </row>
    <row r="3" spans="1:23">
      <c r="A3">
        <v>2.9672773914049904E-3</v>
      </c>
      <c r="B3">
        <v>1.2086421066987563E-2</v>
      </c>
      <c r="C3">
        <v>1.9451582120048785</v>
      </c>
      <c r="D3">
        <v>228</v>
      </c>
      <c r="E3" s="2">
        <f>IF(C3&gt;=$E$2,SIGN(A3),0)</f>
        <v>1</v>
      </c>
      <c r="F3" s="3" t="s">
        <v>0</v>
      </c>
      <c r="G3">
        <f ca="1">OFFSET(B1,($A$1+5),0)</f>
        <v>101.79</v>
      </c>
    </row>
    <row r="4" spans="1:23">
      <c r="A4">
        <v>8.5149165682334963E-4</v>
      </c>
      <c r="B4">
        <v>1.6938346645536364E-2</v>
      </c>
      <c r="C4">
        <v>0.44138287197890774</v>
      </c>
      <c r="D4">
        <v>280</v>
      </c>
      <c r="E4" s="2">
        <f>IF(C4&gt;=$E$2,SIGN(A4),0)</f>
        <v>1</v>
      </c>
      <c r="F4" s="4" t="s">
        <v>1</v>
      </c>
      <c r="G4">
        <f ca="1">OFFSET(D1,($A$1+6),0)</f>
        <v>4.2000000000000171</v>
      </c>
    </row>
    <row r="5" spans="1:23">
      <c r="A5">
        <v>1.8374390376377579E-3</v>
      </c>
      <c r="B5">
        <v>2.0760207259848732E-2</v>
      </c>
      <c r="C5">
        <v>0.65842507641520853</v>
      </c>
      <c r="D5">
        <v>201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0.26032772259840015</v>
      </c>
      <c r="U5">
        <v>-0.21449121985947164</v>
      </c>
    </row>
    <row r="6" spans="1:23">
      <c r="A6">
        <v>-1.73420576886877E-3</v>
      </c>
      <c r="B6">
        <v>1.757793101945803E-2</v>
      </c>
      <c r="C6">
        <v>0.73027509350961384</v>
      </c>
      <c r="D6">
        <v>199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4</v>
      </c>
      <c r="I6">
        <f t="shared" ca="1" si="0"/>
        <v>-1</v>
      </c>
      <c r="J6">
        <f t="shared" ca="1" si="0"/>
        <v>-0.83000000000001251</v>
      </c>
      <c r="K6">
        <f t="shared" ca="1" si="0"/>
        <v>104.22000000000003</v>
      </c>
      <c r="L6">
        <f t="shared" ca="1" si="0"/>
        <v>118</v>
      </c>
      <c r="M6">
        <f t="shared" ca="1" si="0"/>
        <v>-44</v>
      </c>
      <c r="N6" s="9">
        <f ca="1">OFFSET(F1,($A$1+6),0)</f>
        <v>0.96845296624057686</v>
      </c>
      <c r="O6" s="10">
        <f ca="1">OFFSET(G1,($A$1+6),0)</f>
        <v>8.9431272409826248E-2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94.75</v>
      </c>
      <c r="C8">
        <v>34018000</v>
      </c>
      <c r="D8">
        <v>0.75</v>
      </c>
      <c r="E8">
        <v>4</v>
      </c>
      <c r="F8">
        <v>0.86025893149786958</v>
      </c>
      <c r="G8">
        <v>4.2596904743862317E-2</v>
      </c>
      <c r="H8">
        <v>4</v>
      </c>
      <c r="I8">
        <v>-1</v>
      </c>
      <c r="J8">
        <v>0.18000000000000682</v>
      </c>
      <c r="K8">
        <v>103.09000000000005</v>
      </c>
      <c r="L8">
        <v>107</v>
      </c>
      <c r="M8">
        <v>-51</v>
      </c>
      <c r="N8">
        <v>0.88800000000000001</v>
      </c>
      <c r="O8">
        <v>0.13432835820895522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95.97</v>
      </c>
      <c r="C9">
        <v>42810000</v>
      </c>
      <c r="D9">
        <v>1.9699999999999989</v>
      </c>
      <c r="E9">
        <v>5</v>
      </c>
      <c r="F9">
        <v>0.86355293346443784</v>
      </c>
      <c r="G9">
        <v>4.4406172808321702E-2</v>
      </c>
      <c r="H9">
        <v>1</v>
      </c>
      <c r="I9">
        <v>1</v>
      </c>
      <c r="J9">
        <v>-1.2199999999999989</v>
      </c>
      <c r="K9">
        <v>101.87000000000005</v>
      </c>
      <c r="L9">
        <v>108</v>
      </c>
      <c r="M9">
        <v>-50</v>
      </c>
      <c r="N9">
        <v>0.89600000000000002</v>
      </c>
      <c r="O9">
        <v>0.14925373134328357</v>
      </c>
      <c r="T9" s="10">
        <f ca="1">OFFSET($A$2,H8,0)*I8</f>
        <v>1.73420576886877E-3</v>
      </c>
      <c r="U9" s="150">
        <f ca="1">U8+T9</f>
        <v>1.73420576886877E-3</v>
      </c>
      <c r="V9" s="10">
        <f>J9/B8</f>
        <v>-1.2875989445910278E-2</v>
      </c>
      <c r="W9" s="150">
        <f>W8+V9</f>
        <v>-1.2875989445910278E-2</v>
      </c>
    </row>
    <row r="10" spans="1:23">
      <c r="A10" s="1">
        <v>41835</v>
      </c>
      <c r="B10">
        <v>94.85</v>
      </c>
      <c r="C10">
        <v>45477900</v>
      </c>
      <c r="D10">
        <v>3.0900000000000034</v>
      </c>
      <c r="E10">
        <v>6</v>
      </c>
      <c r="F10">
        <v>0.86561783021960004</v>
      </c>
      <c r="G10">
        <v>4.6543545206293155E-2</v>
      </c>
      <c r="H10">
        <v>1</v>
      </c>
      <c r="I10">
        <v>1</v>
      </c>
      <c r="J10">
        <v>-1.1200000000000045</v>
      </c>
      <c r="K10">
        <v>100.75000000000004</v>
      </c>
      <c r="L10">
        <v>109</v>
      </c>
      <c r="M10">
        <v>-49</v>
      </c>
      <c r="N10">
        <v>0.90400000000000003</v>
      </c>
      <c r="O10">
        <v>0.16417910447761194</v>
      </c>
      <c r="T10" s="10">
        <f t="shared" ref="T10:T57" ca="1" si="1">OFFSET($A$2,H9,0)*I9</f>
        <v>2.9672773914049904E-3</v>
      </c>
      <c r="U10" s="150">
        <f t="shared" ref="U10:U57" ca="1" si="2">U9+T10</f>
        <v>4.7014831602737606E-3</v>
      </c>
      <c r="V10" s="10">
        <f t="shared" ref="V10:V57" si="3">J10/B9</f>
        <v>-1.1670313639679113E-2</v>
      </c>
      <c r="W10" s="150">
        <f t="shared" ref="W10:W57" si="4">W9+V10</f>
        <v>-2.4546303085589392E-2</v>
      </c>
    </row>
    <row r="11" spans="1:23">
      <c r="A11" s="1">
        <v>41836</v>
      </c>
      <c r="B11">
        <v>94.31</v>
      </c>
      <c r="C11">
        <v>53502000</v>
      </c>
      <c r="D11">
        <v>3.6299999999999955</v>
      </c>
      <c r="E11">
        <v>7</v>
      </c>
      <c r="F11">
        <v>0.86492953130121264</v>
      </c>
      <c r="G11">
        <v>4.8116801536369366E-2</v>
      </c>
      <c r="H11">
        <v>3</v>
      </c>
      <c r="I11">
        <v>1</v>
      </c>
      <c r="J11">
        <v>-0.53999999999999204</v>
      </c>
      <c r="K11">
        <v>100.21000000000005</v>
      </c>
      <c r="L11">
        <v>108</v>
      </c>
      <c r="M11">
        <v>-48</v>
      </c>
      <c r="N11">
        <v>0.89600000000000002</v>
      </c>
      <c r="O11">
        <v>0.17910447761194029</v>
      </c>
      <c r="T11" s="10">
        <f t="shared" ca="1" si="1"/>
        <v>2.9672773914049904E-3</v>
      </c>
      <c r="U11" s="150">
        <f t="shared" ca="1" si="2"/>
        <v>7.6687605516787515E-3</v>
      </c>
      <c r="V11" s="10">
        <f t="shared" si="3"/>
        <v>-5.6931997891406646E-3</v>
      </c>
      <c r="W11" s="150">
        <f t="shared" si="4"/>
        <v>-3.0239502874730057E-2</v>
      </c>
    </row>
    <row r="12" spans="1:23">
      <c r="A12" s="1">
        <v>41837</v>
      </c>
      <c r="B12">
        <v>92.63</v>
      </c>
      <c r="C12">
        <v>57298000</v>
      </c>
      <c r="D12">
        <v>5.3100000000000023</v>
      </c>
      <c r="E12">
        <v>8</v>
      </c>
      <c r="F12">
        <v>0.85526057030481795</v>
      </c>
      <c r="G12">
        <v>4.772069047505683E-2</v>
      </c>
      <c r="H12">
        <v>3</v>
      </c>
      <c r="I12">
        <v>1</v>
      </c>
      <c r="J12">
        <v>-1.6800000000000068</v>
      </c>
      <c r="K12">
        <v>98.530000000000044</v>
      </c>
      <c r="L12">
        <v>107</v>
      </c>
      <c r="M12">
        <v>-47</v>
      </c>
      <c r="N12">
        <v>0.88800000000000001</v>
      </c>
      <c r="O12">
        <v>0.19402985074626866</v>
      </c>
      <c r="T12" s="10">
        <f t="shared" ca="1" si="1"/>
        <v>1.8374390376377579E-3</v>
      </c>
      <c r="U12" s="150">
        <f t="shared" ca="1" si="2"/>
        <v>9.5061995893165087E-3</v>
      </c>
      <c r="V12" s="10">
        <f t="shared" si="3"/>
        <v>-1.7813593468349133E-2</v>
      </c>
      <c r="W12" s="150">
        <f t="shared" si="4"/>
        <v>-4.8053096343079194E-2</v>
      </c>
    </row>
    <row r="13" spans="1:23">
      <c r="A13" s="1">
        <v>41838</v>
      </c>
      <c r="B13">
        <v>93.96</v>
      </c>
      <c r="C13">
        <v>49988000</v>
      </c>
      <c r="D13">
        <v>3.980000000000004</v>
      </c>
      <c r="E13">
        <v>9</v>
      </c>
      <c r="F13">
        <v>0.84503441494591913</v>
      </c>
      <c r="G13">
        <v>4.9238562340605745E-2</v>
      </c>
      <c r="H13">
        <v>4</v>
      </c>
      <c r="I13">
        <v>-1</v>
      </c>
      <c r="J13">
        <v>1.3299999999999983</v>
      </c>
      <c r="K13">
        <v>99.860000000000042</v>
      </c>
      <c r="L13">
        <v>106</v>
      </c>
      <c r="M13">
        <v>-48</v>
      </c>
      <c r="N13">
        <v>0.88</v>
      </c>
      <c r="O13">
        <v>0.17910447761194029</v>
      </c>
      <c r="T13" s="10">
        <f t="shared" ca="1" si="1"/>
        <v>1.8374390376377579E-3</v>
      </c>
      <c r="U13" s="150">
        <f t="shared" ca="1" si="2"/>
        <v>1.1343638626954266E-2</v>
      </c>
      <c r="V13" s="10">
        <f t="shared" si="3"/>
        <v>1.4358199287487838E-2</v>
      </c>
      <c r="W13" s="150">
        <f t="shared" si="4"/>
        <v>-3.3694897055591352E-2</v>
      </c>
    </row>
    <row r="14" spans="1:23">
      <c r="A14" s="1">
        <v>41841</v>
      </c>
      <c r="B14">
        <v>93.48</v>
      </c>
      <c r="C14">
        <v>39079000</v>
      </c>
      <c r="D14">
        <v>3.5000000000000142</v>
      </c>
      <c r="E14">
        <v>10</v>
      </c>
      <c r="F14">
        <v>0.83997050147492625</v>
      </c>
      <c r="G14">
        <v>5.2916826959723724E-2</v>
      </c>
      <c r="H14">
        <v>3</v>
      </c>
      <c r="I14">
        <v>1</v>
      </c>
      <c r="J14">
        <v>0.47999999999998977</v>
      </c>
      <c r="K14">
        <v>100.34000000000003</v>
      </c>
      <c r="L14">
        <v>105</v>
      </c>
      <c r="M14">
        <v>-47</v>
      </c>
      <c r="N14">
        <v>0.872</v>
      </c>
      <c r="O14">
        <v>0.19402985074626866</v>
      </c>
      <c r="T14" s="10">
        <f t="shared" ca="1" si="1"/>
        <v>1.73420576886877E-3</v>
      </c>
      <c r="U14" s="150">
        <f t="shared" ca="1" si="2"/>
        <v>1.3077844395823036E-2</v>
      </c>
      <c r="V14" s="10">
        <f t="shared" si="3"/>
        <v>5.1085568326946548E-3</v>
      </c>
      <c r="W14" s="150">
        <f t="shared" si="4"/>
        <v>-2.8586340222896696E-2</v>
      </c>
    </row>
    <row r="15" spans="1:23">
      <c r="A15" s="1">
        <v>41842</v>
      </c>
      <c r="B15">
        <v>94.25</v>
      </c>
      <c r="C15">
        <v>55197000</v>
      </c>
      <c r="D15">
        <v>2.7300000000000182</v>
      </c>
      <c r="E15">
        <v>11</v>
      </c>
      <c r="F15">
        <v>0.84116683054736152</v>
      </c>
      <c r="G15">
        <v>5.6769191633451274E-2</v>
      </c>
      <c r="H15">
        <v>1</v>
      </c>
      <c r="I15">
        <v>1</v>
      </c>
      <c r="J15">
        <v>0.76999999999999602</v>
      </c>
      <c r="K15">
        <v>101.11000000000003</v>
      </c>
      <c r="L15">
        <v>106</v>
      </c>
      <c r="M15">
        <v>-46</v>
      </c>
      <c r="N15">
        <v>0.88</v>
      </c>
      <c r="O15">
        <v>0.20895522388059701</v>
      </c>
      <c r="T15" s="10">
        <f t="shared" ca="1" si="1"/>
        <v>1.8374390376377579E-3</v>
      </c>
      <c r="U15" s="150">
        <f t="shared" ca="1" si="2"/>
        <v>1.4915283433460793E-2</v>
      </c>
      <c r="V15" s="10">
        <f t="shared" si="3"/>
        <v>8.237056054771031E-3</v>
      </c>
      <c r="W15" s="150">
        <f t="shared" si="4"/>
        <v>-2.0349284168125665E-2</v>
      </c>
    </row>
    <row r="16" spans="1:23">
      <c r="A16" s="1">
        <v>41843</v>
      </c>
      <c r="B16">
        <v>96.71</v>
      </c>
      <c r="C16">
        <v>92918000</v>
      </c>
      <c r="D16">
        <v>0.27000000000002444</v>
      </c>
      <c r="E16">
        <v>12</v>
      </c>
      <c r="F16">
        <v>0.85501474926253673</v>
      </c>
      <c r="G16">
        <v>6.6323410401415553E-2</v>
      </c>
      <c r="H16">
        <v>1</v>
      </c>
      <c r="I16">
        <v>1</v>
      </c>
      <c r="J16">
        <v>2.4599999999999937</v>
      </c>
      <c r="K16">
        <v>103.57000000000002</v>
      </c>
      <c r="L16">
        <v>107</v>
      </c>
      <c r="M16">
        <v>-45</v>
      </c>
      <c r="N16">
        <v>0.88800000000000001</v>
      </c>
      <c r="O16">
        <v>0.22388059701492538</v>
      </c>
      <c r="T16" s="10">
        <f t="shared" ca="1" si="1"/>
        <v>2.9672773914049904E-3</v>
      </c>
      <c r="U16" s="150">
        <f t="shared" ca="1" si="2"/>
        <v>1.7882560824865782E-2</v>
      </c>
      <c r="V16" s="10">
        <f t="shared" si="3"/>
        <v>2.6100795755968104E-2</v>
      </c>
      <c r="W16" s="150">
        <f t="shared" si="4"/>
        <v>5.7515115878424387E-3</v>
      </c>
    </row>
    <row r="17" spans="1:23">
      <c r="A17" s="1">
        <v>41844</v>
      </c>
      <c r="B17">
        <v>96.55</v>
      </c>
      <c r="C17">
        <v>45729000</v>
      </c>
      <c r="D17">
        <v>0.43000000000002103</v>
      </c>
      <c r="E17">
        <v>13</v>
      </c>
      <c r="F17">
        <v>0.86879711569977047</v>
      </c>
      <c r="G17">
        <v>7.1508198770990947E-2</v>
      </c>
      <c r="H17">
        <v>1</v>
      </c>
      <c r="I17">
        <v>1</v>
      </c>
      <c r="J17">
        <v>-0.15999999999999659</v>
      </c>
      <c r="K17">
        <v>103.41000000000003</v>
      </c>
      <c r="L17">
        <v>108</v>
      </c>
      <c r="M17">
        <v>-44</v>
      </c>
      <c r="N17">
        <v>0.89600000000000002</v>
      </c>
      <c r="O17">
        <v>0.23880597014925373</v>
      </c>
      <c r="T17" s="10">
        <f t="shared" ca="1" si="1"/>
        <v>2.9672773914049904E-3</v>
      </c>
      <c r="U17" s="150">
        <f t="shared" ca="1" si="2"/>
        <v>2.0849838216270771E-2</v>
      </c>
      <c r="V17" s="10">
        <f t="shared" si="3"/>
        <v>-1.6544307724123317E-3</v>
      </c>
      <c r="W17" s="150">
        <f t="shared" si="4"/>
        <v>4.0970808154301066E-3</v>
      </c>
    </row>
    <row r="18" spans="1:23">
      <c r="A18" s="1">
        <v>41845</v>
      </c>
      <c r="B18">
        <v>97.19</v>
      </c>
      <c r="C18">
        <v>43469000</v>
      </c>
      <c r="D18">
        <v>0</v>
      </c>
      <c r="E18">
        <v>0</v>
      </c>
      <c r="F18">
        <v>0.88472631923959355</v>
      </c>
      <c r="G18">
        <v>7.318822648334132E-2</v>
      </c>
      <c r="H18">
        <v>1</v>
      </c>
      <c r="I18">
        <v>1</v>
      </c>
      <c r="J18">
        <v>0.64000000000000057</v>
      </c>
      <c r="K18">
        <v>104.05000000000003</v>
      </c>
      <c r="L18">
        <v>109</v>
      </c>
      <c r="M18">
        <v>-43</v>
      </c>
      <c r="N18">
        <v>0.90400000000000003</v>
      </c>
      <c r="O18">
        <v>0.2537313432835821</v>
      </c>
      <c r="T18" s="10">
        <f t="shared" ca="1" si="1"/>
        <v>2.9672773914049904E-3</v>
      </c>
      <c r="U18" s="150">
        <f t="shared" ca="1" si="2"/>
        <v>2.381711560767576E-2</v>
      </c>
      <c r="V18" s="10">
        <f t="shared" si="3"/>
        <v>6.6286897980321136E-3</v>
      </c>
      <c r="W18" s="150">
        <f t="shared" si="4"/>
        <v>1.0725770613462221E-2</v>
      </c>
    </row>
    <row r="19" spans="1:23">
      <c r="A19" s="1">
        <v>41848</v>
      </c>
      <c r="B19">
        <v>98.53</v>
      </c>
      <c r="C19">
        <v>55318000</v>
      </c>
      <c r="D19">
        <v>0</v>
      </c>
      <c r="E19">
        <v>0</v>
      </c>
      <c r="F19">
        <v>0.89954113405440839</v>
      </c>
      <c r="G19">
        <v>7.3601691293864666E-2</v>
      </c>
      <c r="H19">
        <v>1</v>
      </c>
      <c r="I19">
        <v>1</v>
      </c>
      <c r="J19">
        <v>1.3400000000000034</v>
      </c>
      <c r="K19">
        <v>105.39000000000003</v>
      </c>
      <c r="L19">
        <v>110</v>
      </c>
      <c r="M19">
        <v>-42</v>
      </c>
      <c r="N19">
        <v>0.91200000000000003</v>
      </c>
      <c r="O19">
        <v>0.26865671641791045</v>
      </c>
      <c r="T19" s="10">
        <f t="shared" ca="1" si="1"/>
        <v>2.9672773914049904E-3</v>
      </c>
      <c r="U19" s="150">
        <f t="shared" ca="1" si="2"/>
        <v>2.6784392999080749E-2</v>
      </c>
      <c r="V19" s="10">
        <f t="shared" si="3"/>
        <v>1.3787426689988717E-2</v>
      </c>
      <c r="W19" s="150">
        <f t="shared" si="4"/>
        <v>2.4513197303450938E-2</v>
      </c>
    </row>
    <row r="20" spans="1:23">
      <c r="A20" s="1">
        <v>41849</v>
      </c>
      <c r="B20">
        <v>97.89</v>
      </c>
      <c r="C20">
        <v>43143000</v>
      </c>
      <c r="D20">
        <v>0.64000000000000057</v>
      </c>
      <c r="E20">
        <v>1</v>
      </c>
      <c r="F20">
        <v>0.90665355621107846</v>
      </c>
      <c r="G20">
        <v>7.2062356364940169E-2</v>
      </c>
      <c r="H20">
        <v>1</v>
      </c>
      <c r="I20">
        <v>1</v>
      </c>
      <c r="J20">
        <v>-0.64000000000000057</v>
      </c>
      <c r="K20">
        <v>104.75000000000003</v>
      </c>
      <c r="L20">
        <v>111</v>
      </c>
      <c r="M20">
        <v>-41</v>
      </c>
      <c r="N20">
        <v>0.92</v>
      </c>
      <c r="O20">
        <v>0.28358208955223879</v>
      </c>
      <c r="T20" s="10">
        <f t="shared" ca="1" si="1"/>
        <v>2.9672773914049904E-3</v>
      </c>
      <c r="U20" s="150">
        <f t="shared" ca="1" si="2"/>
        <v>2.9751670390485738E-2</v>
      </c>
      <c r="V20" s="10">
        <f t="shared" si="3"/>
        <v>-6.4954836090530856E-3</v>
      </c>
      <c r="W20" s="150">
        <f t="shared" si="4"/>
        <v>1.8017713694397853E-2</v>
      </c>
    </row>
    <row r="21" spans="1:23">
      <c r="A21" s="1">
        <v>41850</v>
      </c>
      <c r="B21">
        <v>97.66</v>
      </c>
      <c r="C21">
        <v>33010000</v>
      </c>
      <c r="D21">
        <v>0.87000000000000455</v>
      </c>
      <c r="E21">
        <v>2</v>
      </c>
      <c r="F21">
        <v>0.91143887250081934</v>
      </c>
      <c r="G21">
        <v>6.8153217585539883E-2</v>
      </c>
      <c r="H21">
        <v>2</v>
      </c>
      <c r="I21">
        <v>1</v>
      </c>
      <c r="J21">
        <v>-0.23000000000000398</v>
      </c>
      <c r="K21">
        <v>104.52000000000002</v>
      </c>
      <c r="L21">
        <v>112</v>
      </c>
      <c r="M21">
        <v>-42</v>
      </c>
      <c r="N21">
        <v>0.92800000000000005</v>
      </c>
      <c r="O21">
        <v>0.26865671641791045</v>
      </c>
      <c r="T21" s="10">
        <f t="shared" ca="1" si="1"/>
        <v>2.9672773914049904E-3</v>
      </c>
      <c r="U21" s="150">
        <f t="shared" ca="1" si="2"/>
        <v>3.2718947781890731E-2</v>
      </c>
      <c r="V21" s="10">
        <f t="shared" si="3"/>
        <v>-2.3495760547553781E-3</v>
      </c>
      <c r="W21" s="150">
        <f t="shared" si="4"/>
        <v>1.5668137639642477E-2</v>
      </c>
    </row>
    <row r="22" spans="1:23">
      <c r="A22" s="1">
        <v>41851</v>
      </c>
      <c r="B22">
        <v>95.13</v>
      </c>
      <c r="C22">
        <v>56843000</v>
      </c>
      <c r="D22">
        <v>3.4000000000000057</v>
      </c>
      <c r="E22">
        <v>3</v>
      </c>
      <c r="F22">
        <v>0.90326122582759749</v>
      </c>
      <c r="G22">
        <v>6.4969113828449429E-2</v>
      </c>
      <c r="H22">
        <v>4</v>
      </c>
      <c r="I22">
        <v>-1</v>
      </c>
      <c r="J22">
        <v>-2.5300000000000011</v>
      </c>
      <c r="K22">
        <v>101.99000000000002</v>
      </c>
      <c r="L22">
        <v>111</v>
      </c>
      <c r="M22">
        <v>-43</v>
      </c>
      <c r="N22">
        <v>0.92</v>
      </c>
      <c r="O22">
        <v>0.2537313432835821</v>
      </c>
      <c r="T22" s="10">
        <f t="shared" ca="1" si="1"/>
        <v>8.5149165682334963E-4</v>
      </c>
      <c r="U22" s="150">
        <f t="shared" ca="1" si="2"/>
        <v>3.3570439438714079E-2</v>
      </c>
      <c r="V22" s="10">
        <f t="shared" si="3"/>
        <v>-2.5906205201720267E-2</v>
      </c>
      <c r="W22" s="150">
        <f t="shared" si="4"/>
        <v>-1.0238067562077791E-2</v>
      </c>
    </row>
    <row r="23" spans="1:23">
      <c r="A23" s="1">
        <v>41852</v>
      </c>
      <c r="B23">
        <v>95.65</v>
      </c>
      <c r="C23">
        <v>48511000</v>
      </c>
      <c r="D23">
        <v>3.9200000000000159</v>
      </c>
      <c r="E23">
        <v>4</v>
      </c>
      <c r="F23">
        <v>0.88929859062602434</v>
      </c>
      <c r="G23">
        <v>5.8980878165280276E-2</v>
      </c>
      <c r="H23">
        <v>4</v>
      </c>
      <c r="I23">
        <v>-1</v>
      </c>
      <c r="J23">
        <v>-0.52000000000001023</v>
      </c>
      <c r="K23">
        <v>101.47000000000001</v>
      </c>
      <c r="L23">
        <v>110</v>
      </c>
      <c r="M23">
        <v>-44</v>
      </c>
      <c r="N23">
        <v>0.91200000000000003</v>
      </c>
      <c r="O23">
        <v>0.23880597014925373</v>
      </c>
      <c r="T23" s="10">
        <f t="shared" ca="1" si="1"/>
        <v>1.73420576886877E-3</v>
      </c>
      <c r="U23" s="150">
        <f t="shared" ca="1" si="2"/>
        <v>3.5304645207582849E-2</v>
      </c>
      <c r="V23" s="10">
        <f t="shared" si="3"/>
        <v>-5.466204141700938E-3</v>
      </c>
      <c r="W23" s="150">
        <f t="shared" si="4"/>
        <v>-1.5704271703778729E-2</v>
      </c>
    </row>
    <row r="24" spans="1:23">
      <c r="A24" s="1">
        <v>41855</v>
      </c>
      <c r="B24">
        <v>95.12</v>
      </c>
      <c r="C24">
        <v>39958000</v>
      </c>
      <c r="D24">
        <v>3.3900000000000148</v>
      </c>
      <c r="E24">
        <v>5</v>
      </c>
      <c r="F24">
        <v>0.87692559816453619</v>
      </c>
      <c r="G24">
        <v>5.1564963190157069E-2</v>
      </c>
      <c r="H24">
        <v>4</v>
      </c>
      <c r="I24">
        <v>-1</v>
      </c>
      <c r="J24">
        <v>0.53000000000000114</v>
      </c>
      <c r="K24">
        <v>102.00000000000001</v>
      </c>
      <c r="L24">
        <v>109</v>
      </c>
      <c r="M24">
        <v>-45</v>
      </c>
      <c r="N24">
        <v>0.90400000000000003</v>
      </c>
      <c r="O24">
        <v>0.22388059701492538</v>
      </c>
      <c r="T24" s="10">
        <f t="shared" ca="1" si="1"/>
        <v>1.73420576886877E-3</v>
      </c>
      <c r="U24" s="150">
        <f t="shared" ca="1" si="2"/>
        <v>3.7038850976451619E-2</v>
      </c>
      <c r="V24" s="10">
        <f t="shared" si="3"/>
        <v>5.5410350235232733E-3</v>
      </c>
      <c r="W24" s="150">
        <f t="shared" si="4"/>
        <v>-1.0163236680255455E-2</v>
      </c>
    </row>
    <row r="25" spans="1:23">
      <c r="A25" s="1">
        <v>41856</v>
      </c>
      <c r="B25">
        <v>94.65</v>
      </c>
      <c r="C25">
        <v>55933000</v>
      </c>
      <c r="D25">
        <v>2.9200000000000159</v>
      </c>
      <c r="E25">
        <v>6</v>
      </c>
      <c r="F25">
        <v>0.8670435922648313</v>
      </c>
      <c r="G25">
        <v>5.2696384421981178E-2</v>
      </c>
      <c r="H25">
        <v>4</v>
      </c>
      <c r="I25">
        <v>-1</v>
      </c>
      <c r="J25">
        <v>0.46999999999999886</v>
      </c>
      <c r="K25">
        <v>102.47000000000001</v>
      </c>
      <c r="L25">
        <v>108</v>
      </c>
      <c r="M25">
        <v>-46</v>
      </c>
      <c r="N25">
        <v>0.89600000000000002</v>
      </c>
      <c r="O25">
        <v>0.20895522388059701</v>
      </c>
      <c r="T25" s="10">
        <f t="shared" ca="1" si="1"/>
        <v>1.73420576886877E-3</v>
      </c>
      <c r="U25" s="150">
        <f t="shared" ca="1" si="2"/>
        <v>3.8773056745320389E-2</v>
      </c>
      <c r="V25" s="10">
        <f t="shared" si="3"/>
        <v>4.9411269974768595E-3</v>
      </c>
      <c r="W25" s="150">
        <f t="shared" si="4"/>
        <v>-5.2221096827785958E-3</v>
      </c>
    </row>
    <row r="26" spans="1:23">
      <c r="A26" s="1">
        <v>41857</v>
      </c>
      <c r="B26">
        <v>94.49</v>
      </c>
      <c r="C26">
        <v>38558000</v>
      </c>
      <c r="D26">
        <v>2.7600000000000051</v>
      </c>
      <c r="E26">
        <v>7</v>
      </c>
      <c r="F26">
        <v>0.86330711242215696</v>
      </c>
      <c r="G26">
        <v>5.2373451192785241E-2</v>
      </c>
      <c r="H26">
        <v>3</v>
      </c>
      <c r="I26">
        <v>1</v>
      </c>
      <c r="J26">
        <v>0.1600000000000108</v>
      </c>
      <c r="K26">
        <v>102.63000000000002</v>
      </c>
      <c r="L26">
        <v>107</v>
      </c>
      <c r="M26">
        <v>-45</v>
      </c>
      <c r="N26">
        <v>0.88800000000000001</v>
      </c>
      <c r="O26">
        <v>0.22388059701492538</v>
      </c>
      <c r="T26" s="10">
        <f t="shared" ca="1" si="1"/>
        <v>1.73420576886877E-3</v>
      </c>
      <c r="U26" s="150">
        <f t="shared" ca="1" si="2"/>
        <v>4.0507262514189159E-2</v>
      </c>
      <c r="V26" s="10">
        <f t="shared" si="3"/>
        <v>1.6904384574750215E-3</v>
      </c>
      <c r="W26" s="150">
        <f t="shared" si="4"/>
        <v>-3.5316712253035745E-3</v>
      </c>
    </row>
    <row r="27" spans="1:23">
      <c r="A27" s="1">
        <v>41858</v>
      </c>
      <c r="B27">
        <v>94.48</v>
      </c>
      <c r="C27">
        <v>46711000</v>
      </c>
      <c r="D27">
        <v>2.769999999999996</v>
      </c>
      <c r="E27">
        <v>8</v>
      </c>
      <c r="F27">
        <v>0.85843985578498871</v>
      </c>
      <c r="G27">
        <v>5.165732030542896E-2</v>
      </c>
      <c r="H27">
        <v>4</v>
      </c>
      <c r="I27">
        <v>-1</v>
      </c>
      <c r="J27">
        <v>-9.9999999999909051E-3</v>
      </c>
      <c r="K27">
        <v>102.62000000000003</v>
      </c>
      <c r="L27">
        <v>106</v>
      </c>
      <c r="M27">
        <v>-46</v>
      </c>
      <c r="N27">
        <v>0.88</v>
      </c>
      <c r="O27">
        <v>0.20895522388059701</v>
      </c>
      <c r="T27" s="10">
        <f t="shared" ca="1" si="1"/>
        <v>1.8374390376377579E-3</v>
      </c>
      <c r="U27" s="150">
        <f t="shared" ca="1" si="2"/>
        <v>4.2344701551826916E-2</v>
      </c>
      <c r="V27" s="10">
        <f t="shared" si="3"/>
        <v>-1.0583130489989317E-4</v>
      </c>
      <c r="W27" s="150">
        <f t="shared" si="4"/>
        <v>-3.6375025302034679E-3</v>
      </c>
    </row>
    <row r="28" spans="1:23">
      <c r="A28" s="1">
        <v>41859</v>
      </c>
      <c r="B28">
        <v>94.74</v>
      </c>
      <c r="C28">
        <v>41865000</v>
      </c>
      <c r="D28">
        <v>3.0299999999999869</v>
      </c>
      <c r="E28">
        <v>9</v>
      </c>
      <c r="F28">
        <v>0.85691576532284497</v>
      </c>
      <c r="G28">
        <v>5.1912261709142378E-2</v>
      </c>
      <c r="H28">
        <v>4</v>
      </c>
      <c r="I28">
        <v>-1</v>
      </c>
      <c r="J28">
        <v>-0.25999999999999091</v>
      </c>
      <c r="K28">
        <v>102.36000000000004</v>
      </c>
      <c r="L28">
        <v>105</v>
      </c>
      <c r="M28">
        <v>-47</v>
      </c>
      <c r="N28">
        <v>0.872</v>
      </c>
      <c r="O28">
        <v>0.19402985074626866</v>
      </c>
      <c r="T28" s="10">
        <f t="shared" ca="1" si="1"/>
        <v>1.73420576886877E-3</v>
      </c>
      <c r="U28" s="150">
        <f t="shared" ca="1" si="2"/>
        <v>4.4078907320695686E-2</v>
      </c>
      <c r="V28" s="10">
        <f t="shared" si="3"/>
        <v>-2.7519051651142133E-3</v>
      </c>
      <c r="W28" s="150">
        <f t="shared" si="4"/>
        <v>-6.3894076953176816E-3</v>
      </c>
    </row>
    <row r="29" spans="1:23">
      <c r="A29" s="1">
        <v>41862</v>
      </c>
      <c r="B29">
        <v>95.99</v>
      </c>
      <c r="C29">
        <v>36585000</v>
      </c>
      <c r="D29">
        <v>4.2799999999999869</v>
      </c>
      <c r="E29">
        <v>10</v>
      </c>
      <c r="F29">
        <v>0.86171746968207152</v>
      </c>
      <c r="G29">
        <v>5.0584688717775501E-2</v>
      </c>
      <c r="H29">
        <v>1</v>
      </c>
      <c r="I29">
        <v>1</v>
      </c>
      <c r="J29">
        <v>-1.25</v>
      </c>
      <c r="K29">
        <v>101.11000000000004</v>
      </c>
      <c r="L29">
        <v>106</v>
      </c>
      <c r="M29">
        <v>-46</v>
      </c>
      <c r="N29">
        <v>0.88</v>
      </c>
      <c r="O29">
        <v>0.20895522388059701</v>
      </c>
      <c r="T29" s="10">
        <f t="shared" ca="1" si="1"/>
        <v>1.73420576886877E-3</v>
      </c>
      <c r="U29" s="150">
        <f t="shared" ca="1" si="2"/>
        <v>4.5813113089564456E-2</v>
      </c>
      <c r="V29" s="10">
        <f t="shared" si="3"/>
        <v>-1.3194004644289636E-2</v>
      </c>
      <c r="W29" s="150">
        <f t="shared" si="4"/>
        <v>-1.9583412339607316E-2</v>
      </c>
    </row>
    <row r="30" spans="1:23">
      <c r="A30" s="1">
        <v>41863</v>
      </c>
      <c r="B30">
        <v>95.97</v>
      </c>
      <c r="C30">
        <v>33795000</v>
      </c>
      <c r="D30">
        <v>4.2999999999999829</v>
      </c>
      <c r="E30">
        <v>11</v>
      </c>
      <c r="F30">
        <v>0.86904293674205191</v>
      </c>
      <c r="G30">
        <v>4.5615585320948601E-2</v>
      </c>
      <c r="H30">
        <v>2</v>
      </c>
      <c r="I30">
        <v>1</v>
      </c>
      <c r="J30">
        <v>-1.9999999999996021E-2</v>
      </c>
      <c r="K30">
        <v>101.09000000000005</v>
      </c>
      <c r="L30">
        <v>107</v>
      </c>
      <c r="M30">
        <v>-47</v>
      </c>
      <c r="N30">
        <v>0.88800000000000001</v>
      </c>
      <c r="O30">
        <v>0.19402985074626866</v>
      </c>
      <c r="T30" s="10">
        <f t="shared" ca="1" si="1"/>
        <v>2.9672773914049904E-3</v>
      </c>
      <c r="U30" s="150">
        <f t="shared" ca="1" si="2"/>
        <v>4.8780390480969445E-2</v>
      </c>
      <c r="V30" s="10">
        <f t="shared" si="3"/>
        <v>-2.0835503698297763E-4</v>
      </c>
      <c r="W30" s="150">
        <f t="shared" si="4"/>
        <v>-1.9791767376590292E-2</v>
      </c>
    </row>
    <row r="31" spans="1:23">
      <c r="A31" s="1">
        <v>41864</v>
      </c>
      <c r="B31">
        <v>97.24</v>
      </c>
      <c r="C31">
        <v>31916000</v>
      </c>
      <c r="D31">
        <v>3.0299999999999869</v>
      </c>
      <c r="E31">
        <v>12</v>
      </c>
      <c r="F31">
        <v>0.88010488364470663</v>
      </c>
      <c r="G31">
        <v>4.1135277951700244E-2</v>
      </c>
      <c r="H31">
        <v>2</v>
      </c>
      <c r="I31">
        <v>1</v>
      </c>
      <c r="J31">
        <v>1.269999999999996</v>
      </c>
      <c r="K31">
        <v>102.36000000000004</v>
      </c>
      <c r="L31">
        <v>108</v>
      </c>
      <c r="M31">
        <v>-48</v>
      </c>
      <c r="N31">
        <v>0.89600000000000002</v>
      </c>
      <c r="O31">
        <v>0.17910447761194029</v>
      </c>
      <c r="T31" s="10">
        <f t="shared" ca="1" si="1"/>
        <v>8.5149165682334963E-4</v>
      </c>
      <c r="U31" s="150">
        <f t="shared" ca="1" si="2"/>
        <v>4.9631882137792793E-2</v>
      </c>
      <c r="V31" s="10">
        <f t="shared" si="3"/>
        <v>1.3233302073564615E-2</v>
      </c>
      <c r="W31" s="150">
        <f t="shared" si="4"/>
        <v>-6.5584653030256769E-3</v>
      </c>
    </row>
    <row r="32" spans="1:23">
      <c r="A32" s="1">
        <v>41865</v>
      </c>
      <c r="B32">
        <v>97.5</v>
      </c>
      <c r="C32">
        <v>28116000</v>
      </c>
      <c r="D32">
        <v>2.7699999999999818</v>
      </c>
      <c r="E32">
        <v>13</v>
      </c>
      <c r="F32">
        <v>0.89119960668633236</v>
      </c>
      <c r="G32">
        <v>3.595407731516264E-2</v>
      </c>
      <c r="H32">
        <v>2</v>
      </c>
      <c r="I32">
        <v>1</v>
      </c>
      <c r="J32">
        <v>0.26000000000000512</v>
      </c>
      <c r="K32">
        <v>102.62000000000005</v>
      </c>
      <c r="L32">
        <v>109</v>
      </c>
      <c r="M32">
        <v>-49</v>
      </c>
      <c r="N32">
        <v>0.90400000000000003</v>
      </c>
      <c r="O32">
        <v>0.16417910447761194</v>
      </c>
      <c r="T32" s="10">
        <f t="shared" ca="1" si="1"/>
        <v>8.5149165682334963E-4</v>
      </c>
      <c r="U32" s="150">
        <f t="shared" ca="1" si="2"/>
        <v>5.0483373794616142E-2</v>
      </c>
      <c r="V32" s="10">
        <f t="shared" si="3"/>
        <v>2.673796791443903E-3</v>
      </c>
      <c r="W32" s="150">
        <f t="shared" si="4"/>
        <v>-3.8846685115817739E-3</v>
      </c>
    </row>
    <row r="33" spans="1:23">
      <c r="A33" s="1">
        <v>41866</v>
      </c>
      <c r="B33">
        <v>97.98</v>
      </c>
      <c r="C33">
        <v>48951000</v>
      </c>
      <c r="D33">
        <v>2.2899999999999778</v>
      </c>
      <c r="E33">
        <v>14</v>
      </c>
      <c r="F33">
        <v>0.90022943297279601</v>
      </c>
      <c r="G33">
        <v>3.2343469219374116E-2</v>
      </c>
      <c r="H33">
        <v>2</v>
      </c>
      <c r="I33">
        <v>1</v>
      </c>
      <c r="J33">
        <v>0.48000000000000398</v>
      </c>
      <c r="K33">
        <v>103.10000000000005</v>
      </c>
      <c r="L33">
        <v>110</v>
      </c>
      <c r="M33">
        <v>-50</v>
      </c>
      <c r="N33">
        <v>0.91200000000000003</v>
      </c>
      <c r="O33">
        <v>0.14925373134328357</v>
      </c>
      <c r="T33" s="10">
        <f t="shared" ca="1" si="1"/>
        <v>8.5149165682334963E-4</v>
      </c>
      <c r="U33" s="150">
        <f t="shared" ca="1" si="2"/>
        <v>5.133486545143949E-2</v>
      </c>
      <c r="V33" s="10">
        <f t="shared" si="3"/>
        <v>4.923076923076964E-3</v>
      </c>
      <c r="W33" s="150">
        <f t="shared" si="4"/>
        <v>1.0384084114951901E-3</v>
      </c>
    </row>
    <row r="34" spans="1:23">
      <c r="A34" s="1">
        <v>41869</v>
      </c>
      <c r="B34">
        <v>99.16</v>
      </c>
      <c r="C34">
        <v>47572000</v>
      </c>
      <c r="D34">
        <v>1.1099999999999852</v>
      </c>
      <c r="E34">
        <v>15</v>
      </c>
      <c r="F34">
        <v>0.91189773844641098</v>
      </c>
      <c r="G34">
        <v>3.273871594624763E-2</v>
      </c>
      <c r="H34">
        <v>2</v>
      </c>
      <c r="I34">
        <v>1</v>
      </c>
      <c r="J34">
        <v>1.1799999999999926</v>
      </c>
      <c r="K34">
        <v>104.28000000000004</v>
      </c>
      <c r="L34">
        <v>111</v>
      </c>
      <c r="M34">
        <v>-51</v>
      </c>
      <c r="N34">
        <v>0.92</v>
      </c>
      <c r="O34">
        <v>0.13432835820895522</v>
      </c>
      <c r="T34" s="10">
        <f t="shared" ca="1" si="1"/>
        <v>8.5149165682334963E-4</v>
      </c>
      <c r="U34" s="150">
        <f t="shared" ca="1" si="2"/>
        <v>5.2186357108262839E-2</v>
      </c>
      <c r="V34" s="10">
        <f t="shared" si="3"/>
        <v>1.2043274137579022E-2</v>
      </c>
      <c r="W34" s="150">
        <f t="shared" si="4"/>
        <v>1.3081682549074212E-2</v>
      </c>
    </row>
    <row r="35" spans="1:23">
      <c r="A35" s="1">
        <v>41870</v>
      </c>
      <c r="B35">
        <v>100.53</v>
      </c>
      <c r="C35">
        <v>69274700</v>
      </c>
      <c r="D35">
        <v>0</v>
      </c>
      <c r="E35">
        <v>0</v>
      </c>
      <c r="F35">
        <v>0.9254015077023926</v>
      </c>
      <c r="G35">
        <v>3.7448921373954967E-2</v>
      </c>
      <c r="H35">
        <v>1</v>
      </c>
      <c r="I35">
        <v>1</v>
      </c>
      <c r="J35">
        <v>1.3700000000000045</v>
      </c>
      <c r="K35">
        <v>105.65000000000005</v>
      </c>
      <c r="L35">
        <v>112</v>
      </c>
      <c r="M35">
        <v>-50</v>
      </c>
      <c r="N35">
        <v>0.92800000000000005</v>
      </c>
      <c r="O35">
        <v>0.14925373134328357</v>
      </c>
      <c r="T35" s="10">
        <f t="shared" ca="1" si="1"/>
        <v>8.5149165682334963E-4</v>
      </c>
      <c r="U35" s="150">
        <f t="shared" ca="1" si="2"/>
        <v>5.3037848765086187E-2</v>
      </c>
      <c r="V35" s="10">
        <f t="shared" si="3"/>
        <v>1.3816054860831026E-2</v>
      </c>
      <c r="W35" s="150">
        <f t="shared" si="4"/>
        <v>2.689773740990524E-2</v>
      </c>
    </row>
    <row r="36" spans="1:23">
      <c r="A36" s="1">
        <v>41871</v>
      </c>
      <c r="B36">
        <v>100.57</v>
      </c>
      <c r="C36">
        <v>52612800</v>
      </c>
      <c r="D36">
        <v>0</v>
      </c>
      <c r="E36">
        <v>0</v>
      </c>
      <c r="F36">
        <v>0.93964274008521786</v>
      </c>
      <c r="G36">
        <v>4.4365433596724353E-2</v>
      </c>
      <c r="H36">
        <v>1</v>
      </c>
      <c r="I36">
        <v>1</v>
      </c>
      <c r="J36">
        <v>3.9999999999992042E-2</v>
      </c>
      <c r="K36">
        <v>105.69000000000004</v>
      </c>
      <c r="L36">
        <v>113</v>
      </c>
      <c r="M36">
        <v>-49</v>
      </c>
      <c r="N36">
        <v>0.93600000000000005</v>
      </c>
      <c r="O36">
        <v>0.16417910447761194</v>
      </c>
      <c r="T36" s="10">
        <f t="shared" ca="1" si="1"/>
        <v>2.9672773914049904E-3</v>
      </c>
      <c r="U36" s="150">
        <f t="shared" ca="1" si="2"/>
        <v>5.6005126156491176E-2</v>
      </c>
      <c r="V36" s="10">
        <f t="shared" si="3"/>
        <v>3.9789117676307612E-4</v>
      </c>
      <c r="W36" s="150">
        <f t="shared" si="4"/>
        <v>2.7295628586668317E-2</v>
      </c>
    </row>
    <row r="37" spans="1:23">
      <c r="A37" s="1">
        <v>41872</v>
      </c>
      <c r="B37">
        <v>100.58</v>
      </c>
      <c r="C37">
        <v>33421900</v>
      </c>
      <c r="D37">
        <v>0</v>
      </c>
      <c r="E37">
        <v>0</v>
      </c>
      <c r="F37">
        <v>0.95047525401507704</v>
      </c>
      <c r="G37">
        <v>4.9505779528700791E-2</v>
      </c>
      <c r="H37">
        <v>1</v>
      </c>
      <c r="I37">
        <v>1</v>
      </c>
      <c r="J37">
        <v>1.0000000000005116E-2</v>
      </c>
      <c r="K37">
        <v>105.70000000000005</v>
      </c>
      <c r="L37">
        <v>114</v>
      </c>
      <c r="M37">
        <v>-48</v>
      </c>
      <c r="N37">
        <v>0.94399999999999995</v>
      </c>
      <c r="O37">
        <v>0.17910447761194029</v>
      </c>
      <c r="T37" s="10">
        <f t="shared" ca="1" si="1"/>
        <v>2.9672773914049904E-3</v>
      </c>
      <c r="U37" s="150">
        <f t="shared" ca="1" si="2"/>
        <v>5.8972403547896166E-2</v>
      </c>
      <c r="V37" s="10">
        <f t="shared" si="3"/>
        <v>9.9433230585712601E-5</v>
      </c>
      <c r="W37" s="150">
        <f t="shared" si="4"/>
        <v>2.739506181725403E-2</v>
      </c>
    </row>
    <row r="38" spans="1:23">
      <c r="A38" s="1">
        <v>41873</v>
      </c>
      <c r="B38">
        <v>101.32</v>
      </c>
      <c r="C38">
        <v>44102400</v>
      </c>
      <c r="D38">
        <v>0</v>
      </c>
      <c r="E38">
        <v>0</v>
      </c>
      <c r="F38">
        <v>0.95763684038020325</v>
      </c>
      <c r="G38">
        <v>5.3792602653312996E-2</v>
      </c>
      <c r="H38">
        <v>1</v>
      </c>
      <c r="I38">
        <v>1</v>
      </c>
      <c r="J38">
        <v>0.73999999999999488</v>
      </c>
      <c r="K38">
        <v>106.44000000000004</v>
      </c>
      <c r="L38">
        <v>115</v>
      </c>
      <c r="M38">
        <v>-47</v>
      </c>
      <c r="N38">
        <v>0.95199999999999996</v>
      </c>
      <c r="O38">
        <v>0.19402985074626866</v>
      </c>
      <c r="T38" s="10">
        <f t="shared" ca="1" si="1"/>
        <v>2.9672773914049904E-3</v>
      </c>
      <c r="U38" s="150">
        <f t="shared" ca="1" si="2"/>
        <v>6.1939680939301155E-2</v>
      </c>
      <c r="V38" s="10">
        <f t="shared" si="3"/>
        <v>7.357327500497066E-3</v>
      </c>
      <c r="W38" s="150">
        <f t="shared" si="4"/>
        <v>3.4752389317751098E-2</v>
      </c>
    </row>
    <row r="39" spans="1:23">
      <c r="A39" s="1">
        <v>41876</v>
      </c>
      <c r="B39">
        <v>101.54</v>
      </c>
      <c r="C39">
        <v>40144700</v>
      </c>
      <c r="D39">
        <v>0</v>
      </c>
      <c r="E39">
        <v>0</v>
      </c>
      <c r="F39">
        <v>0.96217633562766314</v>
      </c>
      <c r="G39">
        <v>5.5836328885513015E-2</v>
      </c>
      <c r="H39">
        <v>1</v>
      </c>
      <c r="I39">
        <v>1</v>
      </c>
      <c r="J39">
        <v>0.22000000000001307</v>
      </c>
      <c r="K39">
        <v>106.66000000000005</v>
      </c>
      <c r="L39">
        <v>116</v>
      </c>
      <c r="M39">
        <v>-46</v>
      </c>
      <c r="N39">
        <v>0.96</v>
      </c>
      <c r="O39">
        <v>0.20895522388059701</v>
      </c>
      <c r="T39" s="10">
        <f t="shared" ca="1" si="1"/>
        <v>2.9672773914049904E-3</v>
      </c>
      <c r="U39" s="150">
        <f t="shared" ca="1" si="2"/>
        <v>6.4906958330706144E-2</v>
      </c>
      <c r="V39" s="10">
        <f t="shared" si="3"/>
        <v>2.171338333991444E-3</v>
      </c>
      <c r="W39" s="150">
        <f t="shared" si="4"/>
        <v>3.6923727651742538E-2</v>
      </c>
    </row>
    <row r="40" spans="1:23">
      <c r="A40" s="1">
        <v>41877</v>
      </c>
      <c r="B40">
        <v>100.89</v>
      </c>
      <c r="C40">
        <v>33119800</v>
      </c>
      <c r="D40">
        <v>0.65000000000000568</v>
      </c>
      <c r="E40">
        <v>1</v>
      </c>
      <c r="F40">
        <v>0.96479842674532923</v>
      </c>
      <c r="G40">
        <v>5.4003503982011106E-2</v>
      </c>
      <c r="H40">
        <v>1</v>
      </c>
      <c r="I40">
        <v>1</v>
      </c>
      <c r="J40">
        <v>-0.65000000000000568</v>
      </c>
      <c r="K40">
        <v>106.01000000000005</v>
      </c>
      <c r="L40">
        <v>117</v>
      </c>
      <c r="M40">
        <v>-45</v>
      </c>
      <c r="N40">
        <v>0.96799999999999997</v>
      </c>
      <c r="O40">
        <v>0.22388059701492538</v>
      </c>
      <c r="T40" s="10">
        <f t="shared" ca="1" si="1"/>
        <v>2.9672773914049904E-3</v>
      </c>
      <c r="U40" s="150">
        <f t="shared" ca="1" si="2"/>
        <v>6.787423572211114E-2</v>
      </c>
      <c r="V40" s="10">
        <f t="shared" si="3"/>
        <v>-6.4014181603309593E-3</v>
      </c>
      <c r="W40" s="150">
        <f t="shared" si="4"/>
        <v>3.0522309491411579E-2</v>
      </c>
    </row>
    <row r="41" spans="1:23">
      <c r="A41" s="1">
        <v>41878</v>
      </c>
      <c r="B41">
        <v>102.13</v>
      </c>
      <c r="C41">
        <v>46827400</v>
      </c>
      <c r="D41">
        <v>0</v>
      </c>
      <c r="E41">
        <v>0</v>
      </c>
      <c r="F41">
        <v>0.96917404129793527</v>
      </c>
      <c r="G41">
        <v>4.9584169446507786E-2</v>
      </c>
      <c r="H41">
        <v>2</v>
      </c>
      <c r="I41">
        <v>1</v>
      </c>
      <c r="J41">
        <v>1.2399999999999949</v>
      </c>
      <c r="K41">
        <v>107.25000000000004</v>
      </c>
      <c r="L41">
        <v>118</v>
      </c>
      <c r="M41">
        <v>-46</v>
      </c>
      <c r="N41">
        <v>0.97599999999999998</v>
      </c>
      <c r="O41">
        <v>0.20895522388059701</v>
      </c>
      <c r="T41" s="10">
        <f t="shared" ca="1" si="1"/>
        <v>2.9672773914049904E-3</v>
      </c>
      <c r="U41" s="150">
        <f t="shared" ca="1" si="2"/>
        <v>7.0841513113516136E-2</v>
      </c>
      <c r="V41" s="10">
        <f t="shared" si="3"/>
        <v>1.2290613539498414E-2</v>
      </c>
      <c r="W41" s="150">
        <f t="shared" si="4"/>
        <v>4.2812923030909993E-2</v>
      </c>
    </row>
    <row r="42" spans="1:23">
      <c r="A42" s="1">
        <v>41879</v>
      </c>
      <c r="B42">
        <v>102.25</v>
      </c>
      <c r="C42">
        <v>68389800</v>
      </c>
      <c r="D42">
        <v>0</v>
      </c>
      <c r="E42">
        <v>0</v>
      </c>
      <c r="F42">
        <v>0.97318911832186183</v>
      </c>
      <c r="G42">
        <v>4.8975637020069906E-2</v>
      </c>
      <c r="H42">
        <v>2</v>
      </c>
      <c r="I42">
        <v>1</v>
      </c>
      <c r="J42">
        <v>0.12000000000000455</v>
      </c>
      <c r="K42">
        <v>107.37000000000005</v>
      </c>
      <c r="L42">
        <v>119</v>
      </c>
      <c r="M42">
        <v>-47</v>
      </c>
      <c r="N42">
        <v>0.98399999999999999</v>
      </c>
      <c r="O42">
        <v>0.19402985074626866</v>
      </c>
      <c r="T42" s="10">
        <f t="shared" ca="1" si="1"/>
        <v>8.5149165682334963E-4</v>
      </c>
      <c r="U42" s="150">
        <f t="shared" ca="1" si="2"/>
        <v>7.1693004770339491E-2</v>
      </c>
      <c r="V42" s="10">
        <f t="shared" si="3"/>
        <v>1.174973073533776E-3</v>
      </c>
      <c r="W42" s="150">
        <f t="shared" si="4"/>
        <v>4.3987896104443772E-2</v>
      </c>
    </row>
    <row r="43" spans="1:23">
      <c r="A43" s="1">
        <v>41880</v>
      </c>
      <c r="B43">
        <v>102.5</v>
      </c>
      <c r="C43">
        <v>44567000</v>
      </c>
      <c r="D43">
        <v>0</v>
      </c>
      <c r="E43">
        <v>0</v>
      </c>
      <c r="F43">
        <v>0.97856440511307752</v>
      </c>
      <c r="G43">
        <v>4.7646670661978092E-2</v>
      </c>
      <c r="H43">
        <v>2</v>
      </c>
      <c r="I43">
        <v>1</v>
      </c>
      <c r="J43">
        <v>0.25</v>
      </c>
      <c r="K43">
        <v>107.62000000000005</v>
      </c>
      <c r="L43">
        <v>120</v>
      </c>
      <c r="M43">
        <v>-48</v>
      </c>
      <c r="N43">
        <v>0.99199999999999999</v>
      </c>
      <c r="O43">
        <v>0.17910447761194029</v>
      </c>
      <c r="T43" s="10">
        <f t="shared" ca="1" si="1"/>
        <v>8.5149165682334963E-4</v>
      </c>
      <c r="U43" s="150">
        <f t="shared" ca="1" si="2"/>
        <v>7.2544496427162847E-2</v>
      </c>
      <c r="V43" s="10">
        <f t="shared" si="3"/>
        <v>2.4449877750611247E-3</v>
      </c>
      <c r="W43" s="150">
        <f t="shared" si="4"/>
        <v>4.6432883879504894E-2</v>
      </c>
    </row>
    <row r="44" spans="1:23">
      <c r="A44" s="1">
        <v>41884</v>
      </c>
      <c r="B44">
        <v>103.3</v>
      </c>
      <c r="C44">
        <v>53491400</v>
      </c>
      <c r="D44">
        <v>0</v>
      </c>
      <c r="E44">
        <v>0</v>
      </c>
      <c r="F44">
        <v>0.98706981317600795</v>
      </c>
      <c r="G44">
        <v>5.1081923182872829E-2</v>
      </c>
      <c r="H44">
        <v>2</v>
      </c>
      <c r="I44">
        <v>1</v>
      </c>
      <c r="J44">
        <v>0.79999999999999716</v>
      </c>
      <c r="K44">
        <v>108.42000000000004</v>
      </c>
      <c r="L44">
        <v>121</v>
      </c>
      <c r="M44">
        <v>-49</v>
      </c>
      <c r="N44">
        <v>1</v>
      </c>
      <c r="O44">
        <v>0.16417910447761194</v>
      </c>
      <c r="T44" s="10">
        <f t="shared" ca="1" si="1"/>
        <v>8.5149165682334963E-4</v>
      </c>
      <c r="U44" s="150">
        <f t="shared" ca="1" si="2"/>
        <v>7.3395988083986202E-2</v>
      </c>
      <c r="V44" s="10">
        <f t="shared" si="3"/>
        <v>7.80487804878046E-3</v>
      </c>
      <c r="W44" s="150">
        <f t="shared" si="4"/>
        <v>5.4237761928285354E-2</v>
      </c>
    </row>
    <row r="45" spans="1:23">
      <c r="A45" s="1">
        <v>41885</v>
      </c>
      <c r="B45">
        <v>98.94</v>
      </c>
      <c r="C45">
        <v>125233100</v>
      </c>
      <c r="D45">
        <v>4.3599999999999994</v>
      </c>
      <c r="E45">
        <v>1</v>
      </c>
      <c r="F45">
        <v>0.97833497214028176</v>
      </c>
      <c r="G45">
        <v>6.7456828543840122E-2</v>
      </c>
      <c r="H45">
        <v>3</v>
      </c>
      <c r="I45">
        <v>1</v>
      </c>
      <c r="J45">
        <v>-4.3599999999999994</v>
      </c>
      <c r="K45">
        <v>104.06000000000004</v>
      </c>
      <c r="L45">
        <v>120</v>
      </c>
      <c r="M45">
        <v>-48</v>
      </c>
      <c r="N45">
        <v>0.99199999999999999</v>
      </c>
      <c r="O45">
        <v>0.17910447761194029</v>
      </c>
      <c r="T45" s="10">
        <f t="shared" ca="1" si="1"/>
        <v>8.5149165682334963E-4</v>
      </c>
      <c r="U45" s="150">
        <f t="shared" ca="1" si="2"/>
        <v>7.4247479740809558E-2</v>
      </c>
      <c r="V45" s="10">
        <f t="shared" si="3"/>
        <v>-4.2207163601161661E-2</v>
      </c>
      <c r="W45" s="150">
        <f t="shared" si="4"/>
        <v>1.2030598327123693E-2</v>
      </c>
    </row>
    <row r="46" spans="1:23">
      <c r="A46" s="1">
        <v>41886</v>
      </c>
      <c r="B46">
        <v>98.12</v>
      </c>
      <c r="C46">
        <v>85594800</v>
      </c>
      <c r="D46">
        <v>5.1799999999999926</v>
      </c>
      <c r="E46">
        <v>2</v>
      </c>
      <c r="F46">
        <v>0.9589642740085218</v>
      </c>
      <c r="G46">
        <v>8.4583973108469268E-2</v>
      </c>
      <c r="H46">
        <v>3</v>
      </c>
      <c r="I46">
        <v>1</v>
      </c>
      <c r="J46">
        <v>-0.81999999999999318</v>
      </c>
      <c r="K46">
        <v>103.24000000000005</v>
      </c>
      <c r="L46">
        <v>119</v>
      </c>
      <c r="M46">
        <v>-47</v>
      </c>
      <c r="N46">
        <v>0.98399999999999999</v>
      </c>
      <c r="O46">
        <v>0.19402985074626866</v>
      </c>
      <c r="T46" s="10">
        <f t="shared" ca="1" si="1"/>
        <v>1.8374390376377579E-3</v>
      </c>
      <c r="U46" s="150">
        <f t="shared" ca="1" si="2"/>
        <v>7.6084918778447322E-2</v>
      </c>
      <c r="V46" s="10">
        <f t="shared" si="3"/>
        <v>-8.2878512229633428E-3</v>
      </c>
      <c r="W46" s="150">
        <f t="shared" si="4"/>
        <v>3.7427471041603499E-3</v>
      </c>
    </row>
    <row r="47" spans="1:23">
      <c r="A47" s="1">
        <v>41887</v>
      </c>
      <c r="B47">
        <v>98.97</v>
      </c>
      <c r="C47">
        <v>58353200</v>
      </c>
      <c r="D47">
        <v>4.3299999999999983</v>
      </c>
      <c r="E47">
        <v>3</v>
      </c>
      <c r="F47">
        <v>0.93890527695837456</v>
      </c>
      <c r="G47">
        <v>9.8449536765173234E-2</v>
      </c>
      <c r="H47">
        <v>3</v>
      </c>
      <c r="I47">
        <v>1</v>
      </c>
      <c r="J47">
        <v>0.84999999999999432</v>
      </c>
      <c r="K47">
        <v>104.09000000000005</v>
      </c>
      <c r="L47">
        <v>118</v>
      </c>
      <c r="M47">
        <v>-46</v>
      </c>
      <c r="N47">
        <v>0.97599999999999998</v>
      </c>
      <c r="O47">
        <v>0.20895522388059701</v>
      </c>
      <c r="T47" s="10">
        <f t="shared" ca="1" si="1"/>
        <v>1.8374390376377579E-3</v>
      </c>
      <c r="U47" s="150">
        <f t="shared" ca="1" si="2"/>
        <v>7.7922357816085086E-2</v>
      </c>
      <c r="V47" s="10">
        <f t="shared" si="3"/>
        <v>8.6628618018751973E-3</v>
      </c>
      <c r="W47" s="150">
        <f t="shared" si="4"/>
        <v>1.2405608906035547E-2</v>
      </c>
    </row>
    <row r="48" spans="1:23">
      <c r="A48" s="1">
        <v>41890</v>
      </c>
      <c r="B48">
        <v>98.36</v>
      </c>
      <c r="C48">
        <v>46277800</v>
      </c>
      <c r="D48">
        <v>4.9399999999999977</v>
      </c>
      <c r="E48">
        <v>4</v>
      </c>
      <c r="F48">
        <v>0.92276302851524117</v>
      </c>
      <c r="G48">
        <v>0.10598584384114398</v>
      </c>
      <c r="H48">
        <v>3</v>
      </c>
      <c r="I48">
        <v>1</v>
      </c>
      <c r="J48">
        <v>-0.60999999999999943</v>
      </c>
      <c r="K48">
        <v>103.48000000000005</v>
      </c>
      <c r="L48">
        <v>117</v>
      </c>
      <c r="M48">
        <v>-45</v>
      </c>
      <c r="N48">
        <v>0.96799999999999997</v>
      </c>
      <c r="O48">
        <v>0.22388059701492538</v>
      </c>
      <c r="T48" s="10">
        <f t="shared" ca="1" si="1"/>
        <v>1.8374390376377579E-3</v>
      </c>
      <c r="U48" s="150">
        <f t="shared" ca="1" si="2"/>
        <v>7.975979685372285E-2</v>
      </c>
      <c r="V48" s="10">
        <f t="shared" si="3"/>
        <v>-6.1634838840052483E-3</v>
      </c>
      <c r="W48" s="150">
        <f t="shared" si="4"/>
        <v>6.2421250220302989E-3</v>
      </c>
    </row>
    <row r="49" spans="1:23">
      <c r="A49" s="1">
        <v>41891</v>
      </c>
      <c r="B49">
        <v>97.99</v>
      </c>
      <c r="C49">
        <v>189560600</v>
      </c>
      <c r="D49">
        <v>5.3100000000000023</v>
      </c>
      <c r="E49">
        <v>5</v>
      </c>
      <c r="F49">
        <v>0.92004260898066226</v>
      </c>
      <c r="G49">
        <v>0.12700826802951343</v>
      </c>
      <c r="H49">
        <v>3</v>
      </c>
      <c r="I49">
        <v>1</v>
      </c>
      <c r="J49">
        <v>-0.37000000000000455</v>
      </c>
      <c r="K49">
        <v>103.11000000000004</v>
      </c>
      <c r="L49">
        <v>116</v>
      </c>
      <c r="M49">
        <v>-44</v>
      </c>
      <c r="N49">
        <v>0.96</v>
      </c>
      <c r="O49">
        <v>0.23880597014925373</v>
      </c>
      <c r="T49" s="10">
        <f t="shared" ca="1" si="1"/>
        <v>1.8374390376377579E-3</v>
      </c>
      <c r="U49" s="150">
        <f t="shared" ca="1" si="2"/>
        <v>8.1597235891360614E-2</v>
      </c>
      <c r="V49" s="10">
        <f t="shared" si="3"/>
        <v>-3.7616917446116772E-3</v>
      </c>
      <c r="W49" s="150">
        <f t="shared" si="4"/>
        <v>2.4804332774186217E-3</v>
      </c>
    </row>
    <row r="50" spans="1:23">
      <c r="A50" s="1">
        <v>41892</v>
      </c>
      <c r="B50">
        <v>101</v>
      </c>
      <c r="C50">
        <v>100741900</v>
      </c>
      <c r="D50">
        <v>2.2999999999999972</v>
      </c>
      <c r="E50">
        <v>6</v>
      </c>
      <c r="F50">
        <v>0.92787610619469019</v>
      </c>
      <c r="G50">
        <v>0.14500587561139555</v>
      </c>
      <c r="H50">
        <v>1</v>
      </c>
      <c r="I50">
        <v>1</v>
      </c>
      <c r="J50">
        <v>3.0100000000000051</v>
      </c>
      <c r="K50">
        <v>106.12000000000005</v>
      </c>
      <c r="L50">
        <v>117</v>
      </c>
      <c r="M50">
        <v>-43</v>
      </c>
      <c r="N50">
        <v>0.96799999999999997</v>
      </c>
      <c r="O50">
        <v>0.2537313432835821</v>
      </c>
      <c r="T50" s="10">
        <f t="shared" ca="1" si="1"/>
        <v>1.8374390376377579E-3</v>
      </c>
      <c r="U50" s="150">
        <f t="shared" ca="1" si="2"/>
        <v>8.3434674928998379E-2</v>
      </c>
      <c r="V50" s="10">
        <f t="shared" si="3"/>
        <v>3.0717420144912799E-2</v>
      </c>
      <c r="W50" s="150">
        <f t="shared" si="4"/>
        <v>3.3197853422331419E-2</v>
      </c>
    </row>
    <row r="51" spans="1:23">
      <c r="A51" s="1">
        <v>41893</v>
      </c>
      <c r="B51">
        <v>101.43</v>
      </c>
      <c r="C51">
        <v>62353100</v>
      </c>
      <c r="D51">
        <v>1.8699999999999903</v>
      </c>
      <c r="E51">
        <v>7</v>
      </c>
      <c r="F51">
        <v>0.94026548672566368</v>
      </c>
      <c r="G51">
        <v>0.15626583976685027</v>
      </c>
      <c r="H51">
        <v>1</v>
      </c>
      <c r="I51">
        <v>1</v>
      </c>
      <c r="J51">
        <v>0.43000000000000682</v>
      </c>
      <c r="K51">
        <v>106.55000000000005</v>
      </c>
      <c r="L51">
        <v>118</v>
      </c>
      <c r="M51">
        <v>-42</v>
      </c>
      <c r="N51">
        <v>0.97599999999999998</v>
      </c>
      <c r="O51">
        <v>0.26865671641791045</v>
      </c>
      <c r="T51" s="10">
        <f t="shared" ca="1" si="1"/>
        <v>2.9672773914049904E-3</v>
      </c>
      <c r="U51" s="150">
        <f t="shared" ca="1" si="2"/>
        <v>8.6401952320403375E-2</v>
      </c>
      <c r="V51" s="10">
        <f t="shared" si="3"/>
        <v>4.2574257425743254E-3</v>
      </c>
      <c r="W51" s="150">
        <f t="shared" si="4"/>
        <v>3.7455279164905743E-2</v>
      </c>
    </row>
    <row r="52" spans="1:23">
      <c r="A52" s="1">
        <v>41894</v>
      </c>
      <c r="B52">
        <v>101.66</v>
      </c>
      <c r="C52">
        <v>62626100</v>
      </c>
      <c r="D52">
        <v>1.6400000000000006</v>
      </c>
      <c r="E52">
        <v>8</v>
      </c>
      <c r="F52">
        <v>0.95671910848902009</v>
      </c>
      <c r="G52">
        <v>0.1566160591401467</v>
      </c>
      <c r="H52">
        <v>1</v>
      </c>
      <c r="I52">
        <v>1</v>
      </c>
      <c r="J52">
        <v>0.22999999999998977</v>
      </c>
      <c r="K52">
        <v>106.78000000000004</v>
      </c>
      <c r="L52">
        <v>119</v>
      </c>
      <c r="M52">
        <v>-41</v>
      </c>
      <c r="N52">
        <v>0.98399999999999999</v>
      </c>
      <c r="O52">
        <v>0.28358208955223879</v>
      </c>
      <c r="T52" s="10">
        <f t="shared" ca="1" si="1"/>
        <v>2.9672773914049904E-3</v>
      </c>
      <c r="U52" s="150">
        <f t="shared" ca="1" si="2"/>
        <v>8.9369229711808371E-2</v>
      </c>
      <c r="V52" s="10">
        <f t="shared" si="3"/>
        <v>2.2675736961450237E-3</v>
      </c>
      <c r="W52" s="150">
        <f t="shared" si="4"/>
        <v>3.9722852861050768E-2</v>
      </c>
    </row>
    <row r="53" spans="1:23">
      <c r="A53" s="1">
        <v>41897</v>
      </c>
      <c r="B53">
        <v>101.63</v>
      </c>
      <c r="C53">
        <v>61216500</v>
      </c>
      <c r="D53">
        <v>1.6700000000000017</v>
      </c>
      <c r="E53">
        <v>9</v>
      </c>
      <c r="F53">
        <v>0.96973123566043906</v>
      </c>
      <c r="G53">
        <v>0.1468360926092625</v>
      </c>
      <c r="H53">
        <v>1</v>
      </c>
      <c r="I53">
        <v>1</v>
      </c>
      <c r="J53">
        <v>-3.0000000000001137E-2</v>
      </c>
      <c r="K53">
        <v>106.75000000000004</v>
      </c>
      <c r="L53">
        <v>120</v>
      </c>
      <c r="M53">
        <v>-40</v>
      </c>
      <c r="N53">
        <v>0.99199999999999999</v>
      </c>
      <c r="O53">
        <v>0.29850746268656714</v>
      </c>
      <c r="T53" s="10">
        <f t="shared" ca="1" si="1"/>
        <v>2.9672773914049904E-3</v>
      </c>
      <c r="U53" s="150">
        <f t="shared" ca="1" si="2"/>
        <v>9.2336507103213367E-2</v>
      </c>
      <c r="V53" s="10">
        <f t="shared" si="3"/>
        <v>-2.9510131811923211E-4</v>
      </c>
      <c r="W53" s="150">
        <f t="shared" si="4"/>
        <v>3.9427751542931537E-2</v>
      </c>
    </row>
    <row r="54" spans="1:23">
      <c r="A54" s="1">
        <v>41898</v>
      </c>
      <c r="B54">
        <v>100.86</v>
      </c>
      <c r="C54">
        <v>66818200</v>
      </c>
      <c r="D54">
        <v>2.4399999999999977</v>
      </c>
      <c r="E54">
        <v>10</v>
      </c>
      <c r="F54">
        <v>0.96960013110455578</v>
      </c>
      <c r="G54">
        <v>0.14083688884010867</v>
      </c>
      <c r="H54">
        <v>4</v>
      </c>
      <c r="I54">
        <v>-1</v>
      </c>
      <c r="J54">
        <v>-0.76999999999999602</v>
      </c>
      <c r="K54">
        <v>105.98000000000005</v>
      </c>
      <c r="L54">
        <v>119</v>
      </c>
      <c r="M54">
        <v>-41</v>
      </c>
      <c r="N54">
        <v>0.98399999999999999</v>
      </c>
      <c r="O54">
        <v>0.28358208955223879</v>
      </c>
      <c r="T54" s="10">
        <f t="shared" ca="1" si="1"/>
        <v>2.9672773914049904E-3</v>
      </c>
      <c r="U54" s="150">
        <f t="shared" ca="1" si="2"/>
        <v>9.5303784494618363E-2</v>
      </c>
      <c r="V54" s="10">
        <f t="shared" si="3"/>
        <v>-7.5765030010823192E-3</v>
      </c>
      <c r="W54" s="150">
        <f t="shared" si="4"/>
        <v>3.1851248541849217E-2</v>
      </c>
    </row>
    <row r="55" spans="1:23">
      <c r="A55" s="1">
        <v>41899</v>
      </c>
      <c r="B55">
        <v>101.58</v>
      </c>
      <c r="C55">
        <v>60892400</v>
      </c>
      <c r="D55">
        <v>3.1599999999999966</v>
      </c>
      <c r="E55">
        <v>11</v>
      </c>
      <c r="F55">
        <v>0.96878072763028533</v>
      </c>
      <c r="G55">
        <v>0.13252787795240065</v>
      </c>
      <c r="H55">
        <v>4</v>
      </c>
      <c r="I55">
        <v>-1</v>
      </c>
      <c r="J55">
        <v>-0.71999999999999886</v>
      </c>
      <c r="K55">
        <v>105.26000000000005</v>
      </c>
      <c r="L55">
        <v>118</v>
      </c>
      <c r="M55">
        <v>-42</v>
      </c>
      <c r="N55">
        <v>0.97599999999999998</v>
      </c>
      <c r="O55">
        <v>0.26865671641791045</v>
      </c>
      <c r="T55" s="10">
        <f t="shared" ca="1" si="1"/>
        <v>1.73420576886877E-3</v>
      </c>
      <c r="U55" s="150">
        <f t="shared" ca="1" si="2"/>
        <v>9.7037990263487139E-2</v>
      </c>
      <c r="V55" s="10">
        <f t="shared" si="3"/>
        <v>-7.1386079714455567E-3</v>
      </c>
      <c r="W55" s="150">
        <f t="shared" si="4"/>
        <v>2.4712640570403659E-2</v>
      </c>
    </row>
    <row r="56" spans="1:23">
      <c r="A56" s="1">
        <v>41900</v>
      </c>
      <c r="B56">
        <v>101.79</v>
      </c>
      <c r="C56">
        <v>37023900</v>
      </c>
      <c r="D56">
        <v>3.3700000000000045</v>
      </c>
      <c r="E56">
        <v>12</v>
      </c>
      <c r="F56">
        <v>0.96912487708947881</v>
      </c>
      <c r="G56">
        <v>0.11419787044386775</v>
      </c>
      <c r="H56">
        <v>2</v>
      </c>
      <c r="I56">
        <v>1</v>
      </c>
      <c r="J56">
        <v>-0.21000000000000796</v>
      </c>
      <c r="K56">
        <v>105.05000000000004</v>
      </c>
      <c r="L56">
        <v>119</v>
      </c>
      <c r="M56">
        <v>-43</v>
      </c>
      <c r="N56">
        <v>0.98399999999999999</v>
      </c>
      <c r="O56">
        <v>0.2537313432835821</v>
      </c>
      <c r="T56" s="10">
        <f t="shared" ca="1" si="1"/>
        <v>1.73420576886877E-3</v>
      </c>
      <c r="U56" s="150">
        <f t="shared" ca="1" si="2"/>
        <v>9.8772196032355916E-2</v>
      </c>
      <c r="V56" s="10">
        <f t="shared" si="3"/>
        <v>-2.0673360897815315E-3</v>
      </c>
      <c r="W56" s="150">
        <f t="shared" si="4"/>
        <v>2.2645304480622127E-2</v>
      </c>
    </row>
    <row r="57" spans="1:23">
      <c r="A57" s="1">
        <v>41901</v>
      </c>
      <c r="B57">
        <v>100.96</v>
      </c>
      <c r="C57">
        <v>70838500</v>
      </c>
      <c r="D57">
        <v>4.2000000000000171</v>
      </c>
      <c r="E57">
        <v>13</v>
      </c>
      <c r="F57">
        <v>0.96845296624057686</v>
      </c>
      <c r="G57">
        <v>8.9431272409826248E-2</v>
      </c>
      <c r="H57">
        <v>4</v>
      </c>
      <c r="I57">
        <v>-1</v>
      </c>
      <c r="J57">
        <v>-0.83000000000001251</v>
      </c>
      <c r="K57">
        <v>104.22000000000003</v>
      </c>
      <c r="L57">
        <v>118</v>
      </c>
      <c r="M57">
        <v>-44</v>
      </c>
      <c r="N57">
        <v>0.97599999999999998</v>
      </c>
      <c r="O57">
        <v>0.23880597014925373</v>
      </c>
      <c r="T57" s="10">
        <f t="shared" ca="1" si="1"/>
        <v>8.5149165682334963E-4</v>
      </c>
      <c r="U57" s="150">
        <f t="shared" ca="1" si="2"/>
        <v>9.9623687689179272E-2</v>
      </c>
      <c r="V57" s="10">
        <f t="shared" si="3"/>
        <v>-8.1540426368013792E-3</v>
      </c>
      <c r="W57" s="150">
        <f t="shared" si="4"/>
        <v>1.4491261843820748E-2</v>
      </c>
    </row>
  </sheetData>
  <conditionalFormatting sqref="E3:E6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tabColor theme="9" tint="0.39997558519241921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  <col min="13" max="13" width="11.28515625" customWidth="1"/>
  </cols>
  <sheetData>
    <row r="1" spans="1:23">
      <c r="A1">
        <v>50</v>
      </c>
      <c r="B1">
        <v>19.19000000000004</v>
      </c>
      <c r="C1">
        <v>127</v>
      </c>
      <c r="D1">
        <v>0.17788283277716027</v>
      </c>
      <c r="E1">
        <v>0.99354126702892187</v>
      </c>
      <c r="F1">
        <v>1.6379010914216003</v>
      </c>
      <c r="G1">
        <v>0.61360737850928648</v>
      </c>
      <c r="H1">
        <v>1.0082168670085294</v>
      </c>
      <c r="I1">
        <v>0.94705759981440751</v>
      </c>
      <c r="J1">
        <v>-1.5883853635873451</v>
      </c>
      <c r="K1">
        <v>-8.0028225035966905E-2</v>
      </c>
      <c r="L1">
        <v>-5.2457820976888107E-2</v>
      </c>
      <c r="M1">
        <v>5.0219758403200872E-2</v>
      </c>
      <c r="N1">
        <v>7.2722869100821735E-2</v>
      </c>
      <c r="O1">
        <v>0.3728905151610028</v>
      </c>
      <c r="P1">
        <v>0.49193110647181648</v>
      </c>
      <c r="Q1">
        <v>-0.37176409185803766</v>
      </c>
      <c r="R1">
        <v>0.55114822546972864</v>
      </c>
      <c r="S1">
        <v>1.3232345921662223</v>
      </c>
    </row>
    <row r="2" spans="1:23">
      <c r="A2">
        <v>4</v>
      </c>
      <c r="B2">
        <v>3</v>
      </c>
      <c r="C2">
        <v>3.2563481191767365</v>
      </c>
      <c r="E2">
        <v>0.4</v>
      </c>
    </row>
    <row r="3" spans="1:23">
      <c r="A3">
        <v>3.506331764616879E-3</v>
      </c>
      <c r="B3">
        <v>3.4341222157177255E-2</v>
      </c>
      <c r="C3">
        <v>0.83687241386878908</v>
      </c>
      <c r="D3">
        <v>244</v>
      </c>
      <c r="E3" s="2">
        <f>IF(C3&gt;=$E$2,SIGN(A3),0)</f>
        <v>1</v>
      </c>
      <c r="F3" s="3" t="s">
        <v>0</v>
      </c>
      <c r="G3">
        <f ca="1">OFFSET(B1,($A$1+5),0)</f>
        <v>50.32</v>
      </c>
    </row>
    <row r="4" spans="1:23">
      <c r="A4">
        <v>6.36795234122591E-3</v>
      </c>
      <c r="B4">
        <v>4.2649170998213505E-2</v>
      </c>
      <c r="C4">
        <v>1.2777830089745976</v>
      </c>
      <c r="D4">
        <v>266</v>
      </c>
      <c r="E4" s="2">
        <f>IF(C4&gt;=$E$2,SIGN(A4),0)</f>
        <v>1</v>
      </c>
      <c r="F4" s="4" t="s">
        <v>1</v>
      </c>
      <c r="G4">
        <f ca="1">OFFSET(D1,($A$1+6),0)</f>
        <v>4.3099999999999881</v>
      </c>
    </row>
    <row r="5" spans="1:23">
      <c r="A5">
        <v>-3.4622262209761251E-3</v>
      </c>
      <c r="B5">
        <v>4.0015746588776338E-2</v>
      </c>
      <c r="C5">
        <v>0.61415379810793769</v>
      </c>
      <c r="D5">
        <v>183</v>
      </c>
      <c r="E5" s="2">
        <f>IF(C5&gt;=$E$2,SIGN(A5),0)</f>
        <v>-1</v>
      </c>
      <c r="F5" s="5" t="s">
        <v>2</v>
      </c>
      <c r="G5" s="6" t="str">
        <f ca="1">IF(OFFSET(G1,A1+5,0)-OFFSET(G1,A1+4,0)&gt;0,"r","f")</f>
        <v>f</v>
      </c>
      <c r="T5">
        <v>-8.9814031803139641E-2</v>
      </c>
      <c r="U5">
        <v>-0.43063452582919465</v>
      </c>
    </row>
    <row r="6" spans="1:23">
      <c r="A6">
        <v>2.6463775177144088E-3</v>
      </c>
      <c r="B6">
        <v>3.8596117546765604E-2</v>
      </c>
      <c r="C6">
        <v>0.52753889822541178</v>
      </c>
      <c r="D6">
        <v>215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4</v>
      </c>
      <c r="I6">
        <f t="shared" ca="1" si="0"/>
        <v>1</v>
      </c>
      <c r="J6">
        <f t="shared" ca="1" si="0"/>
        <v>-1.2999999999999972</v>
      </c>
      <c r="K6">
        <f t="shared" ca="1" si="0"/>
        <v>115.11999999999991</v>
      </c>
      <c r="L6">
        <f t="shared" ca="1" si="0"/>
        <v>116</v>
      </c>
      <c r="M6">
        <f t="shared" ca="1" si="0"/>
        <v>-62</v>
      </c>
      <c r="N6" s="9">
        <f ca="1">OFFSET(F1,($A$1+6),0)</f>
        <v>0.46950354609929085</v>
      </c>
      <c r="O6" s="10">
        <f ca="1">OFFSET(G1,($A$1+6),0)</f>
        <v>5.8569083551173975E-2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90</v>
      </c>
      <c r="O7" s="11" t="s">
        <v>91</v>
      </c>
    </row>
    <row r="8" spans="1:23">
      <c r="A8" s="1">
        <v>41831</v>
      </c>
      <c r="B8">
        <v>56.81</v>
      </c>
      <c r="C8">
        <v>2412400</v>
      </c>
      <c r="D8">
        <v>3.6800000000000637</v>
      </c>
      <c r="E8">
        <v>80</v>
      </c>
      <c r="F8">
        <v>0.54536719286204516</v>
      </c>
      <c r="G8">
        <v>6.852965874533283E-2</v>
      </c>
      <c r="H8">
        <v>4</v>
      </c>
      <c r="I8">
        <v>1</v>
      </c>
      <c r="J8">
        <v>0.85999999999999943</v>
      </c>
      <c r="K8">
        <v>113.40999999999987</v>
      </c>
      <c r="L8">
        <v>111</v>
      </c>
      <c r="M8">
        <v>-55</v>
      </c>
      <c r="N8">
        <v>0.88888888888888884</v>
      </c>
      <c r="O8">
        <v>0.1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57.61</v>
      </c>
      <c r="C9">
        <v>2254400</v>
      </c>
      <c r="D9">
        <v>2.8800000000000665</v>
      </c>
      <c r="E9">
        <v>81</v>
      </c>
      <c r="F9">
        <v>0.54669412033859532</v>
      </c>
      <c r="G9">
        <v>5.3451212395804179E-2</v>
      </c>
      <c r="H9">
        <v>1</v>
      </c>
      <c r="I9">
        <v>1</v>
      </c>
      <c r="J9">
        <v>0.79999999999999716</v>
      </c>
      <c r="K9">
        <v>114.20999999999987</v>
      </c>
      <c r="L9">
        <v>112</v>
      </c>
      <c r="M9">
        <v>-54</v>
      </c>
      <c r="N9">
        <v>0.89629629629629626</v>
      </c>
      <c r="O9">
        <v>0.11428571428571428</v>
      </c>
      <c r="T9" s="10">
        <f ca="1">OFFSET($A$2,H8,0)*I8</f>
        <v>2.6463775177144088E-3</v>
      </c>
      <c r="U9" s="150">
        <f ca="1">U8+T9</f>
        <v>2.6463775177144088E-3</v>
      </c>
      <c r="V9" s="10">
        <f>J9/B8</f>
        <v>1.4082027812004879E-2</v>
      </c>
      <c r="W9" s="150">
        <f>W8+V9</f>
        <v>1.4082027812004879E-2</v>
      </c>
    </row>
    <row r="10" spans="1:23">
      <c r="A10" s="1">
        <v>41835</v>
      </c>
      <c r="B10">
        <v>56.98</v>
      </c>
      <c r="C10">
        <v>2214000</v>
      </c>
      <c r="D10">
        <v>3.510000000000062</v>
      </c>
      <c r="E10">
        <v>82</v>
      </c>
      <c r="F10">
        <v>0.55114390299702598</v>
      </c>
      <c r="G10">
        <v>5.1098059122975992E-2</v>
      </c>
      <c r="H10">
        <v>2</v>
      </c>
      <c r="I10">
        <v>1</v>
      </c>
      <c r="J10">
        <v>-0.63000000000000256</v>
      </c>
      <c r="K10">
        <v>113.57999999999987</v>
      </c>
      <c r="L10">
        <v>113</v>
      </c>
      <c r="M10">
        <v>-55</v>
      </c>
      <c r="N10">
        <v>0.90370370370370368</v>
      </c>
      <c r="O10">
        <v>0.1</v>
      </c>
      <c r="T10" s="10">
        <f t="shared" ref="T10:T57" ca="1" si="1">OFFSET($A$2,H9,0)*I9</f>
        <v>3.506331764616879E-3</v>
      </c>
      <c r="U10" s="150">
        <f t="shared" ref="U10:U57" ca="1" si="2">U9+T10</f>
        <v>6.1527092823312878E-3</v>
      </c>
      <c r="V10" s="10">
        <f t="shared" ref="V10:V57" si="3">J10/B9</f>
        <v>-1.0935601458080238E-2</v>
      </c>
      <c r="W10" s="150">
        <f t="shared" ref="W10:W57" si="4">W9+V10</f>
        <v>3.1464263539246404E-3</v>
      </c>
    </row>
    <row r="11" spans="1:23">
      <c r="A11" s="1">
        <v>41836</v>
      </c>
      <c r="B11">
        <v>56.18</v>
      </c>
      <c r="C11">
        <v>2098700</v>
      </c>
      <c r="D11">
        <v>4.3100000000000591</v>
      </c>
      <c r="E11">
        <v>83</v>
      </c>
      <c r="F11">
        <v>0.54826126744452064</v>
      </c>
      <c r="G11">
        <v>4.9251355672475225E-2</v>
      </c>
      <c r="H11">
        <v>4</v>
      </c>
      <c r="I11">
        <v>1</v>
      </c>
      <c r="J11">
        <v>-0.79999999999999716</v>
      </c>
      <c r="K11">
        <v>112.77999999999987</v>
      </c>
      <c r="L11">
        <v>112</v>
      </c>
      <c r="M11">
        <v>-56</v>
      </c>
      <c r="N11">
        <v>0.89629629629629626</v>
      </c>
      <c r="O11">
        <v>8.5714285714285715E-2</v>
      </c>
      <c r="T11" s="10">
        <f t="shared" ca="1" si="1"/>
        <v>6.36795234122591E-3</v>
      </c>
      <c r="U11" s="150">
        <f t="shared" ca="1" si="2"/>
        <v>1.2520661623557198E-2</v>
      </c>
      <c r="V11" s="10">
        <f t="shared" si="3"/>
        <v>-1.404001404001399E-2</v>
      </c>
      <c r="W11" s="150">
        <f t="shared" si="4"/>
        <v>-1.089358768608935E-2</v>
      </c>
    </row>
    <row r="12" spans="1:23">
      <c r="A12" s="1">
        <v>41837</v>
      </c>
      <c r="B12">
        <v>56.02</v>
      </c>
      <c r="C12">
        <v>1876700</v>
      </c>
      <c r="D12">
        <v>4.4700000000000557</v>
      </c>
      <c r="E12">
        <v>84</v>
      </c>
      <c r="F12">
        <v>0.54188972775108679</v>
      </c>
      <c r="G12">
        <v>4.5250757895635756E-2</v>
      </c>
      <c r="H12">
        <v>4</v>
      </c>
      <c r="I12">
        <v>1</v>
      </c>
      <c r="J12">
        <v>-0.15999999999999659</v>
      </c>
      <c r="K12">
        <v>112.61999999999988</v>
      </c>
      <c r="L12">
        <v>111</v>
      </c>
      <c r="M12">
        <v>-57</v>
      </c>
      <c r="N12">
        <v>0.88888888888888884</v>
      </c>
      <c r="O12">
        <v>7.1428571428571425E-2</v>
      </c>
      <c r="T12" s="10">
        <f t="shared" ca="1" si="1"/>
        <v>2.6463775177144088E-3</v>
      </c>
      <c r="U12" s="150">
        <f t="shared" ca="1" si="2"/>
        <v>1.5167039141271606E-2</v>
      </c>
      <c r="V12" s="10">
        <f t="shared" si="3"/>
        <v>-2.8479886080455073E-3</v>
      </c>
      <c r="W12" s="150">
        <f t="shared" si="4"/>
        <v>-1.3741576294134857E-2</v>
      </c>
    </row>
    <row r="13" spans="1:23">
      <c r="A13" s="1">
        <v>41838</v>
      </c>
      <c r="B13">
        <v>57.27</v>
      </c>
      <c r="C13">
        <v>2124800</v>
      </c>
      <c r="D13">
        <v>3.2200000000000557</v>
      </c>
      <c r="E13">
        <v>85</v>
      </c>
      <c r="F13">
        <v>0.54270189887897513</v>
      </c>
      <c r="G13">
        <v>4.5560320901789068E-2</v>
      </c>
      <c r="H13">
        <v>2</v>
      </c>
      <c r="I13">
        <v>1</v>
      </c>
      <c r="J13">
        <v>1.25</v>
      </c>
      <c r="K13">
        <v>113.86999999999988</v>
      </c>
      <c r="L13">
        <v>112</v>
      </c>
      <c r="M13">
        <v>-58</v>
      </c>
      <c r="N13">
        <v>0.89629629629629626</v>
      </c>
      <c r="O13">
        <v>5.7142857142857141E-2</v>
      </c>
      <c r="T13" s="10">
        <f t="shared" ca="1" si="1"/>
        <v>2.6463775177144088E-3</v>
      </c>
      <c r="U13" s="150">
        <f t="shared" ca="1" si="2"/>
        <v>1.7813416658986014E-2</v>
      </c>
      <c r="V13" s="10">
        <f t="shared" si="3"/>
        <v>2.2313459478757586E-2</v>
      </c>
      <c r="W13" s="150">
        <f t="shared" si="4"/>
        <v>8.5718831846227292E-3</v>
      </c>
    </row>
    <row r="14" spans="1:23">
      <c r="A14" s="1">
        <v>41841</v>
      </c>
      <c r="B14">
        <v>56.6</v>
      </c>
      <c r="C14">
        <v>1525600</v>
      </c>
      <c r="D14">
        <v>3.8900000000000574</v>
      </c>
      <c r="E14">
        <v>86</v>
      </c>
      <c r="F14">
        <v>0.54557309540151</v>
      </c>
      <c r="G14">
        <v>4.1396046133190381E-2</v>
      </c>
      <c r="H14">
        <v>1</v>
      </c>
      <c r="I14">
        <v>1</v>
      </c>
      <c r="J14">
        <v>-0.67000000000000171</v>
      </c>
      <c r="K14">
        <v>113.19999999999987</v>
      </c>
      <c r="L14">
        <v>113</v>
      </c>
      <c r="M14">
        <v>-57</v>
      </c>
      <c r="N14">
        <v>0.90370370370370368</v>
      </c>
      <c r="O14">
        <v>7.1428571428571425E-2</v>
      </c>
      <c r="T14" s="10">
        <f t="shared" ca="1" si="1"/>
        <v>6.36795234122591E-3</v>
      </c>
      <c r="U14" s="150">
        <f t="shared" ca="1" si="2"/>
        <v>2.4181369000211922E-2</v>
      </c>
      <c r="V14" s="10">
        <f t="shared" si="3"/>
        <v>-1.1698969792212357E-2</v>
      </c>
      <c r="W14" s="150">
        <f t="shared" si="4"/>
        <v>-3.1270866075896273E-3</v>
      </c>
    </row>
    <row r="15" spans="1:23">
      <c r="A15" s="1">
        <v>41842</v>
      </c>
      <c r="B15">
        <v>53.95</v>
      </c>
      <c r="C15">
        <v>6794200</v>
      </c>
      <c r="D15">
        <v>6.5400000000000631</v>
      </c>
      <c r="E15">
        <v>87</v>
      </c>
      <c r="F15">
        <v>0.53770304278197212</v>
      </c>
      <c r="G15">
        <v>9.6778172605690271E-2</v>
      </c>
      <c r="H15">
        <v>4</v>
      </c>
      <c r="I15">
        <v>1</v>
      </c>
      <c r="J15">
        <v>-2.6499999999999986</v>
      </c>
      <c r="K15">
        <v>110.54999999999987</v>
      </c>
      <c r="L15">
        <v>112</v>
      </c>
      <c r="M15">
        <v>-58</v>
      </c>
      <c r="N15">
        <v>0.89629629629629626</v>
      </c>
      <c r="O15">
        <v>5.7142857142857141E-2</v>
      </c>
      <c r="T15" s="10">
        <f t="shared" ca="1" si="1"/>
        <v>3.506331764616879E-3</v>
      </c>
      <c r="U15" s="150">
        <f t="shared" ca="1" si="2"/>
        <v>2.76877007648288E-2</v>
      </c>
      <c r="V15" s="10">
        <f t="shared" si="3"/>
        <v>-4.6819787985865696E-2</v>
      </c>
      <c r="W15" s="150">
        <f t="shared" si="4"/>
        <v>-4.9946874593455322E-2</v>
      </c>
    </row>
    <row r="16" spans="1:23">
      <c r="A16" s="1">
        <v>41843</v>
      </c>
      <c r="B16">
        <v>53.85</v>
      </c>
      <c r="C16">
        <v>4264500</v>
      </c>
      <c r="D16">
        <v>6.6400000000000574</v>
      </c>
      <c r="E16">
        <v>88</v>
      </c>
      <c r="F16">
        <v>0.52293525509036842</v>
      </c>
      <c r="G16">
        <v>0.1292633112092646</v>
      </c>
      <c r="H16">
        <v>3</v>
      </c>
      <c r="I16">
        <v>-1</v>
      </c>
      <c r="J16">
        <v>-0.10000000000000142</v>
      </c>
      <c r="K16">
        <v>110.44999999999987</v>
      </c>
      <c r="L16">
        <v>111</v>
      </c>
      <c r="M16">
        <v>-57</v>
      </c>
      <c r="N16">
        <v>0.88888888888888884</v>
      </c>
      <c r="O16">
        <v>7.1428571428571425E-2</v>
      </c>
      <c r="T16" s="10">
        <f t="shared" ca="1" si="1"/>
        <v>2.6463775177144088E-3</v>
      </c>
      <c r="U16" s="150">
        <f t="shared" ca="1" si="2"/>
        <v>3.0334078282543208E-2</v>
      </c>
      <c r="V16" s="10">
        <f t="shared" si="3"/>
        <v>-1.8535681186283859E-3</v>
      </c>
      <c r="W16" s="150">
        <f t="shared" si="4"/>
        <v>-5.1800442712083707E-2</v>
      </c>
    </row>
    <row r="17" spans="1:23">
      <c r="A17" s="1">
        <v>41844</v>
      </c>
      <c r="B17">
        <v>53.16</v>
      </c>
      <c r="C17">
        <v>2836800</v>
      </c>
      <c r="D17">
        <v>5.9500000000000597</v>
      </c>
      <c r="E17">
        <v>89</v>
      </c>
      <c r="F17">
        <v>0.51101578586135898</v>
      </c>
      <c r="G17">
        <v>8.2325968659414286E-2</v>
      </c>
      <c r="H17">
        <v>3</v>
      </c>
      <c r="I17">
        <v>-1</v>
      </c>
      <c r="J17">
        <v>0.69000000000000483</v>
      </c>
      <c r="K17">
        <v>111.13999999999987</v>
      </c>
      <c r="L17">
        <v>110</v>
      </c>
      <c r="M17">
        <v>-56</v>
      </c>
      <c r="N17">
        <v>0.88148148148148153</v>
      </c>
      <c r="O17">
        <v>8.5714285714285715E-2</v>
      </c>
      <c r="T17" s="10">
        <f t="shared" ca="1" si="1"/>
        <v>3.4622262209761251E-3</v>
      </c>
      <c r="U17" s="150">
        <f t="shared" ca="1" si="2"/>
        <v>3.3796304503519337E-2</v>
      </c>
      <c r="V17" s="10">
        <f t="shared" si="3"/>
        <v>1.2813370473537694E-2</v>
      </c>
      <c r="W17" s="150">
        <f t="shared" si="4"/>
        <v>-3.8987072238546014E-2</v>
      </c>
    </row>
    <row r="18" spans="1:23">
      <c r="A18" s="1">
        <v>41845</v>
      </c>
      <c r="B18">
        <v>52.67</v>
      </c>
      <c r="C18">
        <v>2202800</v>
      </c>
      <c r="D18">
        <v>5.4600000000000648</v>
      </c>
      <c r="E18">
        <v>90</v>
      </c>
      <c r="F18">
        <v>0.50583390528483174</v>
      </c>
      <c r="G18">
        <v>5.7872863303618453E-2</v>
      </c>
      <c r="H18">
        <v>4</v>
      </c>
      <c r="I18">
        <v>1</v>
      </c>
      <c r="J18">
        <v>0.48999999999999488</v>
      </c>
      <c r="K18">
        <v>111.62999999999987</v>
      </c>
      <c r="L18">
        <v>109</v>
      </c>
      <c r="M18">
        <v>-57</v>
      </c>
      <c r="N18">
        <v>0.87407407407407411</v>
      </c>
      <c r="O18">
        <v>7.1428571428571425E-2</v>
      </c>
      <c r="T18" s="10">
        <f t="shared" ca="1" si="1"/>
        <v>3.4622262209761251E-3</v>
      </c>
      <c r="U18" s="150">
        <f t="shared" ca="1" si="2"/>
        <v>3.7258530724495462E-2</v>
      </c>
      <c r="V18" s="10">
        <f t="shared" si="3"/>
        <v>9.2174567343866615E-3</v>
      </c>
      <c r="W18" s="150">
        <f t="shared" si="4"/>
        <v>-2.9769615504159352E-2</v>
      </c>
    </row>
    <row r="19" spans="1:23">
      <c r="A19" s="1">
        <v>41848</v>
      </c>
      <c r="B19">
        <v>52</v>
      </c>
      <c r="C19">
        <v>2108200</v>
      </c>
      <c r="D19">
        <v>6.1300000000000665</v>
      </c>
      <c r="E19">
        <v>91</v>
      </c>
      <c r="F19">
        <v>0.49892473118279557</v>
      </c>
      <c r="G19">
        <v>4.9231192564794739E-2</v>
      </c>
      <c r="H19">
        <v>4</v>
      </c>
      <c r="I19">
        <v>1</v>
      </c>
      <c r="J19">
        <v>-0.67000000000000171</v>
      </c>
      <c r="K19">
        <v>110.95999999999987</v>
      </c>
      <c r="L19">
        <v>108</v>
      </c>
      <c r="M19">
        <v>-58</v>
      </c>
      <c r="N19">
        <v>0.8666666666666667</v>
      </c>
      <c r="O19">
        <v>5.7142857142857141E-2</v>
      </c>
      <c r="T19" s="10">
        <f t="shared" ca="1" si="1"/>
        <v>2.6463775177144088E-3</v>
      </c>
      <c r="U19" s="150">
        <f t="shared" ca="1" si="2"/>
        <v>3.9904908242209873E-2</v>
      </c>
      <c r="V19" s="10">
        <f t="shared" si="3"/>
        <v>-1.2720713878868459E-2</v>
      </c>
      <c r="W19" s="150">
        <f t="shared" si="4"/>
        <v>-4.2490329383027811E-2</v>
      </c>
    </row>
    <row r="20" spans="1:23">
      <c r="A20" s="1">
        <v>41849</v>
      </c>
      <c r="B20">
        <v>54.71</v>
      </c>
      <c r="C20">
        <v>4984100</v>
      </c>
      <c r="D20">
        <v>3.4200000000000585</v>
      </c>
      <c r="E20">
        <v>92</v>
      </c>
      <c r="F20">
        <v>0.50347746511095859</v>
      </c>
      <c r="G20">
        <v>8.2219222795223479E-2</v>
      </c>
      <c r="H20">
        <v>2</v>
      </c>
      <c r="I20">
        <v>1</v>
      </c>
      <c r="J20">
        <v>2.7100000000000009</v>
      </c>
      <c r="K20">
        <v>113.66999999999987</v>
      </c>
      <c r="L20">
        <v>109</v>
      </c>
      <c r="M20">
        <v>-59</v>
      </c>
      <c r="N20">
        <v>0.87407407407407411</v>
      </c>
      <c r="O20">
        <v>4.2857142857142858E-2</v>
      </c>
      <c r="T20" s="10">
        <f t="shared" ca="1" si="1"/>
        <v>2.6463775177144088E-3</v>
      </c>
      <c r="U20" s="150">
        <f t="shared" ca="1" si="2"/>
        <v>4.2551285759924284E-2</v>
      </c>
      <c r="V20" s="10">
        <f t="shared" si="3"/>
        <v>5.2115384615384633E-2</v>
      </c>
      <c r="W20" s="150">
        <f t="shared" si="4"/>
        <v>9.6250552323568217E-3</v>
      </c>
    </row>
    <row r="21" spans="1:23">
      <c r="A21" s="1">
        <v>41850</v>
      </c>
      <c r="B21">
        <v>56.07</v>
      </c>
      <c r="C21">
        <v>4920000</v>
      </c>
      <c r="D21">
        <v>2.0600000000000591</v>
      </c>
      <c r="E21">
        <v>93</v>
      </c>
      <c r="F21">
        <v>0.51824525280256228</v>
      </c>
      <c r="G21">
        <v>0.11556900289874325</v>
      </c>
      <c r="H21">
        <v>1</v>
      </c>
      <c r="I21">
        <v>1</v>
      </c>
      <c r="J21">
        <v>1.3599999999999994</v>
      </c>
      <c r="K21">
        <v>115.02999999999987</v>
      </c>
      <c r="L21">
        <v>110</v>
      </c>
      <c r="M21">
        <v>-58</v>
      </c>
      <c r="N21">
        <v>0.88148148148148153</v>
      </c>
      <c r="O21">
        <v>5.7142857142857141E-2</v>
      </c>
      <c r="T21" s="10">
        <f t="shared" ca="1" si="1"/>
        <v>6.36795234122591E-3</v>
      </c>
      <c r="U21" s="150">
        <f t="shared" ca="1" si="2"/>
        <v>4.8919238101150196E-2</v>
      </c>
      <c r="V21" s="10">
        <f t="shared" si="3"/>
        <v>2.4858343995613222E-2</v>
      </c>
      <c r="W21" s="150">
        <f t="shared" si="4"/>
        <v>3.4483399227970044E-2</v>
      </c>
    </row>
    <row r="22" spans="1:23">
      <c r="A22" s="1">
        <v>41851</v>
      </c>
      <c r="B22">
        <v>50.13</v>
      </c>
      <c r="C22">
        <v>12959400</v>
      </c>
      <c r="D22">
        <v>8.0000000000000568</v>
      </c>
      <c r="E22">
        <v>94</v>
      </c>
      <c r="F22">
        <v>0.5133836650652025</v>
      </c>
      <c r="G22">
        <v>0.21016125741883757</v>
      </c>
      <c r="H22">
        <v>3</v>
      </c>
      <c r="I22">
        <v>-1</v>
      </c>
      <c r="J22">
        <v>-5.9399999999999977</v>
      </c>
      <c r="K22">
        <v>109.08999999999988</v>
      </c>
      <c r="L22">
        <v>109</v>
      </c>
      <c r="M22">
        <v>-57</v>
      </c>
      <c r="N22">
        <v>0.87407407407407411</v>
      </c>
      <c r="O22">
        <v>7.1428571428571425E-2</v>
      </c>
      <c r="T22" s="10">
        <f t="shared" ca="1" si="1"/>
        <v>3.506331764616879E-3</v>
      </c>
      <c r="U22" s="150">
        <f t="shared" ca="1" si="2"/>
        <v>5.2425569865767074E-2</v>
      </c>
      <c r="V22" s="10">
        <f t="shared" si="3"/>
        <v>-0.10593900481540927</v>
      </c>
      <c r="W22" s="150">
        <f t="shared" si="4"/>
        <v>-7.1455605587439228E-2</v>
      </c>
    </row>
    <row r="23" spans="1:23">
      <c r="A23" s="1">
        <v>41852</v>
      </c>
      <c r="B23">
        <v>47.93</v>
      </c>
      <c r="C23">
        <v>6455300</v>
      </c>
      <c r="D23">
        <v>5.800000000000054</v>
      </c>
      <c r="E23">
        <v>95</v>
      </c>
      <c r="F23">
        <v>0.48332189430336309</v>
      </c>
      <c r="G23">
        <v>0.22837091578462956</v>
      </c>
      <c r="H23">
        <v>3</v>
      </c>
      <c r="I23">
        <v>-1</v>
      </c>
      <c r="J23">
        <v>2.2000000000000028</v>
      </c>
      <c r="K23">
        <v>111.28999999999988</v>
      </c>
      <c r="L23">
        <v>108</v>
      </c>
      <c r="M23">
        <v>-56</v>
      </c>
      <c r="N23">
        <v>0.8666666666666667</v>
      </c>
      <c r="O23">
        <v>8.5714285714285715E-2</v>
      </c>
      <c r="T23" s="10">
        <f t="shared" ca="1" si="1"/>
        <v>3.4622262209761251E-3</v>
      </c>
      <c r="U23" s="150">
        <f t="shared" ca="1" si="2"/>
        <v>5.5887796086743199E-2</v>
      </c>
      <c r="V23" s="10">
        <f t="shared" si="3"/>
        <v>4.3885896668661536E-2</v>
      </c>
      <c r="W23" s="150">
        <f t="shared" si="4"/>
        <v>-2.7569708918777691E-2</v>
      </c>
    </row>
    <row r="24" spans="1:23">
      <c r="A24" s="1">
        <v>41855</v>
      </c>
      <c r="B24">
        <v>47.27</v>
      </c>
      <c r="C24">
        <v>3434100</v>
      </c>
      <c r="D24">
        <v>5.1400000000000574</v>
      </c>
      <c r="E24">
        <v>96</v>
      </c>
      <c r="F24">
        <v>0.45060626858842373</v>
      </c>
      <c r="G24">
        <v>0.11539465132056495</v>
      </c>
      <c r="H24">
        <v>3</v>
      </c>
      <c r="I24">
        <v>-1</v>
      </c>
      <c r="J24">
        <v>0.65999999999999659</v>
      </c>
      <c r="K24">
        <v>111.94999999999987</v>
      </c>
      <c r="L24">
        <v>107</v>
      </c>
      <c r="M24">
        <v>-55</v>
      </c>
      <c r="N24">
        <v>0.85925925925925928</v>
      </c>
      <c r="O24">
        <v>0.1</v>
      </c>
      <c r="T24" s="10">
        <f t="shared" ca="1" si="1"/>
        <v>3.4622262209761251E-3</v>
      </c>
      <c r="U24" s="150">
        <f t="shared" ca="1" si="2"/>
        <v>5.9350022307719325E-2</v>
      </c>
      <c r="V24" s="10">
        <f t="shared" si="3"/>
        <v>1.3770081368662562E-2</v>
      </c>
      <c r="W24" s="150">
        <f t="shared" si="4"/>
        <v>-1.3799627550115129E-2</v>
      </c>
    </row>
    <row r="25" spans="1:23">
      <c r="A25" s="1">
        <v>41856</v>
      </c>
      <c r="B25">
        <v>46.89</v>
      </c>
      <c r="C25">
        <v>3857800</v>
      </c>
      <c r="D25">
        <v>4.760000000000062</v>
      </c>
      <c r="E25">
        <v>97</v>
      </c>
      <c r="F25">
        <v>0.43873255547929524</v>
      </c>
      <c r="G25">
        <v>8.4586608849943776E-2</v>
      </c>
      <c r="H25">
        <v>4</v>
      </c>
      <c r="I25">
        <v>1</v>
      </c>
      <c r="J25">
        <v>0.38000000000000256</v>
      </c>
      <c r="K25">
        <v>112.32999999999987</v>
      </c>
      <c r="L25">
        <v>106</v>
      </c>
      <c r="M25">
        <v>-56</v>
      </c>
      <c r="N25">
        <v>0.85185185185185186</v>
      </c>
      <c r="O25">
        <v>8.5714285714285715E-2</v>
      </c>
      <c r="T25" s="10">
        <f t="shared" ca="1" si="1"/>
        <v>3.4622262209761251E-3</v>
      </c>
      <c r="U25" s="150">
        <f t="shared" ca="1" si="2"/>
        <v>6.281224852869545E-2</v>
      </c>
      <c r="V25" s="10">
        <f t="shared" si="3"/>
        <v>8.0389253226148191E-3</v>
      </c>
      <c r="W25" s="150">
        <f t="shared" si="4"/>
        <v>-5.7607022275003097E-3</v>
      </c>
    </row>
    <row r="26" spans="1:23">
      <c r="A26" s="1">
        <v>41857</v>
      </c>
      <c r="B26">
        <v>47.79</v>
      </c>
      <c r="C26">
        <v>3615000</v>
      </c>
      <c r="D26">
        <v>3.8600000000000563</v>
      </c>
      <c r="E26">
        <v>98</v>
      </c>
      <c r="F26">
        <v>0.43781743308167453</v>
      </c>
      <c r="G26">
        <v>8.6732200720178773E-2</v>
      </c>
      <c r="H26">
        <v>4</v>
      </c>
      <c r="I26">
        <v>1</v>
      </c>
      <c r="J26">
        <v>0.89999999999999858</v>
      </c>
      <c r="K26">
        <v>113.22999999999988</v>
      </c>
      <c r="L26">
        <v>105</v>
      </c>
      <c r="M26">
        <v>-57</v>
      </c>
      <c r="N26">
        <v>0.84444444444444444</v>
      </c>
      <c r="O26">
        <v>7.1428571428571425E-2</v>
      </c>
      <c r="T26" s="10">
        <f t="shared" ca="1" si="1"/>
        <v>2.6463775177144088E-3</v>
      </c>
      <c r="U26" s="150">
        <f t="shared" ca="1" si="2"/>
        <v>6.5458626046409854E-2</v>
      </c>
      <c r="V26" s="10">
        <f t="shared" si="3"/>
        <v>1.9193857965451026E-2</v>
      </c>
      <c r="W26" s="150">
        <f t="shared" si="4"/>
        <v>1.3433155737950717E-2</v>
      </c>
    </row>
    <row r="27" spans="1:23">
      <c r="A27" s="1">
        <v>41858</v>
      </c>
      <c r="B27">
        <v>48.56</v>
      </c>
      <c r="C27">
        <v>3976000</v>
      </c>
      <c r="D27">
        <v>3.090000000000046</v>
      </c>
      <c r="E27">
        <v>99</v>
      </c>
      <c r="F27">
        <v>0.44327385037748795</v>
      </c>
      <c r="G27">
        <v>8.8134129736551214E-2</v>
      </c>
      <c r="H27">
        <v>1</v>
      </c>
      <c r="I27">
        <v>1</v>
      </c>
      <c r="J27">
        <v>0.77000000000000313</v>
      </c>
      <c r="K27">
        <v>113.99999999999989</v>
      </c>
      <c r="L27">
        <v>106</v>
      </c>
      <c r="M27">
        <v>-56</v>
      </c>
      <c r="N27">
        <v>0.85185185185185186</v>
      </c>
      <c r="O27">
        <v>8.5714285714285715E-2</v>
      </c>
      <c r="T27" s="10">
        <f t="shared" ca="1" si="1"/>
        <v>2.6463775177144088E-3</v>
      </c>
      <c r="U27" s="150">
        <f t="shared" ca="1" si="2"/>
        <v>6.8105003564124258E-2</v>
      </c>
      <c r="V27" s="10">
        <f t="shared" si="3"/>
        <v>1.6112157355095275E-2</v>
      </c>
      <c r="W27" s="150">
        <f t="shared" si="4"/>
        <v>2.9545313093045991E-2</v>
      </c>
    </row>
    <row r="28" spans="1:23">
      <c r="A28" s="1">
        <v>41859</v>
      </c>
      <c r="B28">
        <v>48.5</v>
      </c>
      <c r="C28">
        <v>1850100</v>
      </c>
      <c r="D28">
        <v>3.1500000000000483</v>
      </c>
      <c r="E28">
        <v>100</v>
      </c>
      <c r="F28">
        <v>0.44967970716083278</v>
      </c>
      <c r="G28">
        <v>6.7201265768736279E-2</v>
      </c>
      <c r="H28">
        <v>1</v>
      </c>
      <c r="I28">
        <v>1</v>
      </c>
      <c r="J28">
        <v>-6.0000000000002274E-2</v>
      </c>
      <c r="K28">
        <v>113.93999999999988</v>
      </c>
      <c r="L28">
        <v>107</v>
      </c>
      <c r="M28">
        <v>-55</v>
      </c>
      <c r="N28">
        <v>0.85925925925925928</v>
      </c>
      <c r="O28">
        <v>0.1</v>
      </c>
      <c r="T28" s="10">
        <f t="shared" ca="1" si="1"/>
        <v>3.506331764616879E-3</v>
      </c>
      <c r="U28" s="150">
        <f t="shared" ca="1" si="2"/>
        <v>7.1611335328741144E-2</v>
      </c>
      <c r="V28" s="10">
        <f t="shared" si="3"/>
        <v>-1.2355848434926332E-3</v>
      </c>
      <c r="W28" s="150">
        <f t="shared" si="4"/>
        <v>2.8309728249553356E-2</v>
      </c>
    </row>
    <row r="29" spans="1:23">
      <c r="A29" s="1">
        <v>41862</v>
      </c>
      <c r="B29">
        <v>49.16</v>
      </c>
      <c r="C29">
        <v>1859500</v>
      </c>
      <c r="D29">
        <v>2.4900000000000517</v>
      </c>
      <c r="E29">
        <v>101</v>
      </c>
      <c r="F29">
        <v>0.45431251429878733</v>
      </c>
      <c r="G29">
        <v>4.2098196706534273E-2</v>
      </c>
      <c r="H29">
        <v>2</v>
      </c>
      <c r="I29">
        <v>1</v>
      </c>
      <c r="J29">
        <v>0.65999999999999659</v>
      </c>
      <c r="K29">
        <v>114.59999999999988</v>
      </c>
      <c r="L29">
        <v>108</v>
      </c>
      <c r="M29">
        <v>-56</v>
      </c>
      <c r="N29">
        <v>0.8666666666666667</v>
      </c>
      <c r="O29">
        <v>8.5714285714285715E-2</v>
      </c>
      <c r="T29" s="10">
        <f t="shared" ca="1" si="1"/>
        <v>3.506331764616879E-3</v>
      </c>
      <c r="U29" s="150">
        <f t="shared" ca="1" si="2"/>
        <v>7.5117667093358029E-2</v>
      </c>
      <c r="V29" s="10">
        <f t="shared" si="3"/>
        <v>1.3608247422680343E-2</v>
      </c>
      <c r="W29" s="150">
        <f t="shared" si="4"/>
        <v>4.1917975672233695E-2</v>
      </c>
    </row>
    <row r="30" spans="1:23">
      <c r="A30" s="1">
        <v>41863</v>
      </c>
      <c r="B30">
        <v>48.69</v>
      </c>
      <c r="C30">
        <v>1859300</v>
      </c>
      <c r="D30">
        <v>2.9600000000000506</v>
      </c>
      <c r="E30">
        <v>102</v>
      </c>
      <c r="F30">
        <v>0.45551361244566452</v>
      </c>
      <c r="G30">
        <v>4.2207314701040416E-2</v>
      </c>
      <c r="H30">
        <v>2</v>
      </c>
      <c r="I30">
        <v>1</v>
      </c>
      <c r="J30">
        <v>-0.46999999999999886</v>
      </c>
      <c r="K30">
        <v>114.12999999999988</v>
      </c>
      <c r="L30">
        <v>109</v>
      </c>
      <c r="M30">
        <v>-57</v>
      </c>
      <c r="N30">
        <v>0.87407407407407411</v>
      </c>
      <c r="O30">
        <v>7.1428571428571425E-2</v>
      </c>
      <c r="T30" s="10">
        <f t="shared" ca="1" si="1"/>
        <v>6.36795234122591E-3</v>
      </c>
      <c r="U30" s="150">
        <f t="shared" ca="1" si="2"/>
        <v>8.1485619434583934E-2</v>
      </c>
      <c r="V30" s="10">
        <f t="shared" si="3"/>
        <v>-9.5606183889340706E-3</v>
      </c>
      <c r="W30" s="150">
        <f t="shared" si="4"/>
        <v>3.2357357283299623E-2</v>
      </c>
    </row>
    <row r="31" spans="1:23">
      <c r="A31" s="1">
        <v>41864</v>
      </c>
      <c r="B31">
        <v>49.56</v>
      </c>
      <c r="C31">
        <v>2172500</v>
      </c>
      <c r="D31">
        <v>2.090000000000046</v>
      </c>
      <c r="E31">
        <v>103</v>
      </c>
      <c r="F31">
        <v>0.45861358956760456</v>
      </c>
      <c r="G31">
        <v>4.5919698644564744E-2</v>
      </c>
      <c r="H31">
        <v>1</v>
      </c>
      <c r="I31">
        <v>1</v>
      </c>
      <c r="J31">
        <v>0.87000000000000455</v>
      </c>
      <c r="K31">
        <v>114.99999999999989</v>
      </c>
      <c r="L31">
        <v>110</v>
      </c>
      <c r="M31">
        <v>-56</v>
      </c>
      <c r="N31">
        <v>0.88148148148148153</v>
      </c>
      <c r="O31">
        <v>8.5714285714285715E-2</v>
      </c>
      <c r="T31" s="10">
        <f t="shared" ca="1" si="1"/>
        <v>6.36795234122591E-3</v>
      </c>
      <c r="U31" s="150">
        <f t="shared" ca="1" si="2"/>
        <v>8.7853571775809838E-2</v>
      </c>
      <c r="V31" s="10">
        <f t="shared" si="3"/>
        <v>1.7868145409735154E-2</v>
      </c>
      <c r="W31" s="150">
        <f t="shared" si="4"/>
        <v>5.0225502693034774E-2</v>
      </c>
    </row>
    <row r="32" spans="1:23">
      <c r="A32" s="1">
        <v>41865</v>
      </c>
      <c r="B32">
        <v>48.98</v>
      </c>
      <c r="C32">
        <v>2547700</v>
      </c>
      <c r="D32">
        <v>2.6700000000000585</v>
      </c>
      <c r="E32">
        <v>104</v>
      </c>
      <c r="F32">
        <v>0.45899107755662333</v>
      </c>
      <c r="G32">
        <v>5.4084571190002886E-2</v>
      </c>
      <c r="H32">
        <v>1</v>
      </c>
      <c r="I32">
        <v>1</v>
      </c>
      <c r="J32">
        <v>-0.5800000000000054</v>
      </c>
      <c r="K32">
        <v>114.41999999999987</v>
      </c>
      <c r="L32">
        <v>111</v>
      </c>
      <c r="M32">
        <v>-55</v>
      </c>
      <c r="N32">
        <v>0.88888888888888884</v>
      </c>
      <c r="O32">
        <v>0.1</v>
      </c>
      <c r="T32" s="10">
        <f t="shared" ca="1" si="1"/>
        <v>3.506331764616879E-3</v>
      </c>
      <c r="U32" s="150">
        <f t="shared" ca="1" si="2"/>
        <v>9.1359903540426723E-2</v>
      </c>
      <c r="V32" s="10">
        <f t="shared" si="3"/>
        <v>-1.1702986279257574E-2</v>
      </c>
      <c r="W32" s="150">
        <f t="shared" si="4"/>
        <v>3.85225164137772E-2</v>
      </c>
    </row>
    <row r="33" spans="1:23">
      <c r="A33" s="1">
        <v>41866</v>
      </c>
      <c r="B33">
        <v>48.93</v>
      </c>
      <c r="C33">
        <v>2691400</v>
      </c>
      <c r="D33">
        <v>2.7200000000000557</v>
      </c>
      <c r="E33">
        <v>105</v>
      </c>
      <c r="F33">
        <v>0.45915122397620678</v>
      </c>
      <c r="G33">
        <v>6.0239063293181072E-2</v>
      </c>
      <c r="H33">
        <v>1</v>
      </c>
      <c r="I33">
        <v>1</v>
      </c>
      <c r="J33">
        <v>-4.9999999999997158E-2</v>
      </c>
      <c r="K33">
        <v>114.36999999999988</v>
      </c>
      <c r="L33">
        <v>112</v>
      </c>
      <c r="M33">
        <v>-54</v>
      </c>
      <c r="N33">
        <v>0.89629629629629626</v>
      </c>
      <c r="O33">
        <v>0.11428571428571428</v>
      </c>
      <c r="T33" s="10">
        <f t="shared" ca="1" si="1"/>
        <v>3.506331764616879E-3</v>
      </c>
      <c r="U33" s="150">
        <f t="shared" ca="1" si="2"/>
        <v>9.4866235305043609E-2</v>
      </c>
      <c r="V33" s="10">
        <f t="shared" si="3"/>
        <v>-1.0208248264597214E-3</v>
      </c>
      <c r="W33" s="150">
        <f t="shared" si="4"/>
        <v>3.7501691587317476E-2</v>
      </c>
    </row>
    <row r="34" spans="1:23">
      <c r="A34" s="1">
        <v>41869</v>
      </c>
      <c r="B34">
        <v>49</v>
      </c>
      <c r="C34">
        <v>2101600</v>
      </c>
      <c r="D34">
        <v>2.6500000000000483</v>
      </c>
      <c r="E34">
        <v>106</v>
      </c>
      <c r="F34">
        <v>0.45717227179135195</v>
      </c>
      <c r="G34">
        <v>5.4948026624790661E-2</v>
      </c>
      <c r="H34">
        <v>3</v>
      </c>
      <c r="I34">
        <v>-1</v>
      </c>
      <c r="J34">
        <v>7.0000000000000284E-2</v>
      </c>
      <c r="K34">
        <v>114.43999999999988</v>
      </c>
      <c r="L34">
        <v>111</v>
      </c>
      <c r="M34">
        <v>-53</v>
      </c>
      <c r="N34">
        <v>0.88888888888888884</v>
      </c>
      <c r="O34">
        <v>0.12857142857142856</v>
      </c>
      <c r="T34" s="10">
        <f t="shared" ca="1" si="1"/>
        <v>3.506331764616879E-3</v>
      </c>
      <c r="U34" s="150">
        <f t="shared" ca="1" si="2"/>
        <v>9.8372567069660494E-2</v>
      </c>
      <c r="V34" s="10">
        <f t="shared" si="3"/>
        <v>1.4306151645207498E-3</v>
      </c>
      <c r="W34" s="150">
        <f t="shared" si="4"/>
        <v>3.8932306751838223E-2</v>
      </c>
    </row>
    <row r="35" spans="1:23">
      <c r="A35" s="1">
        <v>41870</v>
      </c>
      <c r="B35">
        <v>48.76</v>
      </c>
      <c r="C35">
        <v>1494100</v>
      </c>
      <c r="D35">
        <v>2.4100000000000392</v>
      </c>
      <c r="E35">
        <v>107</v>
      </c>
      <c r="F35">
        <v>0.45649736902310684</v>
      </c>
      <c r="G35">
        <v>4.0747268491941872E-2</v>
      </c>
      <c r="H35">
        <v>4</v>
      </c>
      <c r="I35">
        <v>1</v>
      </c>
      <c r="J35">
        <v>0.24000000000000199</v>
      </c>
      <c r="K35">
        <v>114.67999999999989</v>
      </c>
      <c r="L35">
        <v>110</v>
      </c>
      <c r="M35">
        <v>-54</v>
      </c>
      <c r="N35">
        <v>0.88148148148148153</v>
      </c>
      <c r="O35">
        <v>0.11428571428571428</v>
      </c>
      <c r="T35" s="10">
        <f t="shared" ca="1" si="1"/>
        <v>3.4622262209761251E-3</v>
      </c>
      <c r="U35" s="150">
        <f t="shared" ca="1" si="2"/>
        <v>0.10183479329063662</v>
      </c>
      <c r="V35" s="10">
        <f t="shared" si="3"/>
        <v>4.8979591836735099E-3</v>
      </c>
      <c r="W35" s="150">
        <f t="shared" si="4"/>
        <v>4.3830265935511731E-2</v>
      </c>
    </row>
    <row r="36" spans="1:23">
      <c r="A36" s="1">
        <v>41871</v>
      </c>
      <c r="B36">
        <v>49.22</v>
      </c>
      <c r="C36">
        <v>1799500</v>
      </c>
      <c r="D36">
        <v>1.9500000000000313</v>
      </c>
      <c r="E36">
        <v>108</v>
      </c>
      <c r="F36">
        <v>0.45721802791123312</v>
      </c>
      <c r="G36">
        <v>3.7164165650604188E-2</v>
      </c>
      <c r="H36">
        <v>2</v>
      </c>
      <c r="I36">
        <v>1</v>
      </c>
      <c r="J36">
        <v>0.46000000000000085</v>
      </c>
      <c r="K36">
        <v>115.1399999999999</v>
      </c>
      <c r="L36">
        <v>111</v>
      </c>
      <c r="M36">
        <v>-55</v>
      </c>
      <c r="N36">
        <v>0.88888888888888884</v>
      </c>
      <c r="O36">
        <v>0.1</v>
      </c>
      <c r="T36" s="10">
        <f t="shared" ca="1" si="1"/>
        <v>2.6463775177144088E-3</v>
      </c>
      <c r="U36" s="150">
        <f t="shared" ca="1" si="2"/>
        <v>0.10448117080835102</v>
      </c>
      <c r="V36" s="10">
        <f t="shared" si="3"/>
        <v>9.4339622641509621E-3</v>
      </c>
      <c r="W36" s="150">
        <f t="shared" si="4"/>
        <v>5.3264228199662693E-2</v>
      </c>
    </row>
    <row r="37" spans="1:23">
      <c r="A37" s="1">
        <v>41872</v>
      </c>
      <c r="B37">
        <v>49.32</v>
      </c>
      <c r="C37">
        <v>2055700</v>
      </c>
      <c r="D37">
        <v>1.8500000000000369</v>
      </c>
      <c r="E37">
        <v>109</v>
      </c>
      <c r="F37">
        <v>0.45884237016700968</v>
      </c>
      <c r="G37">
        <v>4.3825107576109801E-2</v>
      </c>
      <c r="H37">
        <v>2</v>
      </c>
      <c r="I37">
        <v>1</v>
      </c>
      <c r="J37">
        <v>0.10000000000000142</v>
      </c>
      <c r="K37">
        <v>115.2399999999999</v>
      </c>
      <c r="L37">
        <v>112</v>
      </c>
      <c r="M37">
        <v>-56</v>
      </c>
      <c r="N37">
        <v>0.89629629629629626</v>
      </c>
      <c r="O37">
        <v>8.5714285714285715E-2</v>
      </c>
      <c r="T37" s="10">
        <f t="shared" ca="1" si="1"/>
        <v>6.36795234122591E-3</v>
      </c>
      <c r="U37" s="150">
        <f t="shared" ca="1" si="2"/>
        <v>0.11084912314957693</v>
      </c>
      <c r="V37" s="10">
        <f t="shared" si="3"/>
        <v>2.0316944331572819E-3</v>
      </c>
      <c r="W37" s="150">
        <f t="shared" si="4"/>
        <v>5.5295922632819974E-2</v>
      </c>
    </row>
    <row r="38" spans="1:23">
      <c r="A38" s="1">
        <v>41873</v>
      </c>
      <c r="B38">
        <v>50.37</v>
      </c>
      <c r="C38">
        <v>4768100</v>
      </c>
      <c r="D38">
        <v>0.80000000000003979</v>
      </c>
      <c r="E38">
        <v>110</v>
      </c>
      <c r="F38">
        <v>0.46448181194234717</v>
      </c>
      <c r="G38">
        <v>7.9034637846864764E-2</v>
      </c>
      <c r="H38">
        <v>1</v>
      </c>
      <c r="I38">
        <v>1</v>
      </c>
      <c r="J38">
        <v>1.0499999999999972</v>
      </c>
      <c r="K38">
        <v>116.28999999999989</v>
      </c>
      <c r="L38">
        <v>113</v>
      </c>
      <c r="M38">
        <v>-55</v>
      </c>
      <c r="N38">
        <v>0.90370370370370368</v>
      </c>
      <c r="O38">
        <v>0.1</v>
      </c>
      <c r="T38" s="10">
        <f t="shared" ca="1" si="1"/>
        <v>6.36795234122591E-3</v>
      </c>
      <c r="U38" s="150">
        <f t="shared" ca="1" si="2"/>
        <v>0.11721707549080283</v>
      </c>
      <c r="V38" s="10">
        <f t="shared" si="3"/>
        <v>2.128953771289532E-2</v>
      </c>
      <c r="W38" s="150">
        <f t="shared" si="4"/>
        <v>7.6585460345715298E-2</v>
      </c>
    </row>
    <row r="39" spans="1:23">
      <c r="A39" s="1">
        <v>41876</v>
      </c>
      <c r="B39">
        <v>51.04</v>
      </c>
      <c r="C39">
        <v>2051400</v>
      </c>
      <c r="D39">
        <v>0.13000000000003809</v>
      </c>
      <c r="E39">
        <v>111</v>
      </c>
      <c r="F39">
        <v>0.47192862045298545</v>
      </c>
      <c r="G39">
        <v>7.8983637045084723E-2</v>
      </c>
      <c r="H39">
        <v>1</v>
      </c>
      <c r="I39">
        <v>1</v>
      </c>
      <c r="J39">
        <v>0.67000000000000171</v>
      </c>
      <c r="K39">
        <v>116.95999999999989</v>
      </c>
      <c r="L39">
        <v>114</v>
      </c>
      <c r="M39">
        <v>-54</v>
      </c>
      <c r="N39">
        <v>0.91111111111111109</v>
      </c>
      <c r="O39">
        <v>0.11428571428571428</v>
      </c>
      <c r="T39" s="10">
        <f t="shared" ca="1" si="1"/>
        <v>3.506331764616879E-3</v>
      </c>
      <c r="U39" s="150">
        <f t="shared" ca="1" si="2"/>
        <v>0.12072340725541972</v>
      </c>
      <c r="V39" s="10">
        <f t="shared" si="3"/>
        <v>1.3301568393885283E-2</v>
      </c>
      <c r="W39" s="150">
        <f t="shared" si="4"/>
        <v>8.9887028739600583E-2</v>
      </c>
    </row>
    <row r="40" spans="1:23">
      <c r="A40" s="1">
        <v>41877</v>
      </c>
      <c r="B40">
        <v>51.44</v>
      </c>
      <c r="C40">
        <v>2320900</v>
      </c>
      <c r="D40">
        <v>0</v>
      </c>
      <c r="E40">
        <v>0</v>
      </c>
      <c r="F40">
        <v>0.47997025852207736</v>
      </c>
      <c r="G40">
        <v>4.9958250506449815E-2</v>
      </c>
      <c r="H40">
        <v>2</v>
      </c>
      <c r="I40">
        <v>1</v>
      </c>
      <c r="J40">
        <v>0.39999999999999858</v>
      </c>
      <c r="K40">
        <v>117.3599999999999</v>
      </c>
      <c r="L40">
        <v>115</v>
      </c>
      <c r="M40">
        <v>-55</v>
      </c>
      <c r="N40">
        <v>0.91851851851851851</v>
      </c>
      <c r="O40">
        <v>0.1</v>
      </c>
      <c r="T40" s="10">
        <f t="shared" ca="1" si="1"/>
        <v>3.506331764616879E-3</v>
      </c>
      <c r="U40" s="150">
        <f t="shared" ca="1" si="2"/>
        <v>0.1242297390200366</v>
      </c>
      <c r="V40" s="10">
        <f t="shared" si="3"/>
        <v>7.8369905956112568E-3</v>
      </c>
      <c r="W40" s="150">
        <f t="shared" si="4"/>
        <v>9.772401933521184E-2</v>
      </c>
    </row>
    <row r="41" spans="1:23">
      <c r="A41" s="1">
        <v>41878</v>
      </c>
      <c r="B41">
        <v>52.67</v>
      </c>
      <c r="C41">
        <v>4053800</v>
      </c>
      <c r="D41">
        <v>0</v>
      </c>
      <c r="E41">
        <v>0</v>
      </c>
      <c r="F41">
        <v>0.48832075040036588</v>
      </c>
      <c r="G41">
        <v>7.3708019223744092E-2</v>
      </c>
      <c r="H41">
        <v>2</v>
      </c>
      <c r="I41">
        <v>1</v>
      </c>
      <c r="J41">
        <v>1.230000000000004</v>
      </c>
      <c r="K41">
        <v>118.5899999999999</v>
      </c>
      <c r="L41">
        <v>116</v>
      </c>
      <c r="M41">
        <v>-56</v>
      </c>
      <c r="N41">
        <v>0.92592592592592593</v>
      </c>
      <c r="O41">
        <v>8.5714285714285715E-2</v>
      </c>
      <c r="T41" s="10">
        <f t="shared" ca="1" si="1"/>
        <v>6.36795234122591E-3</v>
      </c>
      <c r="U41" s="150">
        <f t="shared" ca="1" si="2"/>
        <v>0.13059769136126251</v>
      </c>
      <c r="V41" s="10">
        <f t="shared" si="3"/>
        <v>2.3911353032659486E-2</v>
      </c>
      <c r="W41" s="150">
        <f t="shared" si="4"/>
        <v>0.12163537236787132</v>
      </c>
    </row>
    <row r="42" spans="1:23">
      <c r="A42" s="1">
        <v>41879</v>
      </c>
      <c r="B42">
        <v>53.19</v>
      </c>
      <c r="C42">
        <v>3304100</v>
      </c>
      <c r="D42">
        <v>0</v>
      </c>
      <c r="E42">
        <v>0</v>
      </c>
      <c r="F42">
        <v>0.49710592541752457</v>
      </c>
      <c r="G42">
        <v>8.5369411854009619E-2</v>
      </c>
      <c r="H42">
        <v>1</v>
      </c>
      <c r="I42">
        <v>1</v>
      </c>
      <c r="J42">
        <v>0.51999999999999602</v>
      </c>
      <c r="K42">
        <v>119.1099999999999</v>
      </c>
      <c r="L42">
        <v>117</v>
      </c>
      <c r="M42">
        <v>-55</v>
      </c>
      <c r="N42">
        <v>0.93333333333333335</v>
      </c>
      <c r="O42">
        <v>0.1</v>
      </c>
      <c r="T42" s="10">
        <f t="shared" ca="1" si="1"/>
        <v>6.36795234122591E-3</v>
      </c>
      <c r="U42" s="150">
        <f t="shared" ca="1" si="2"/>
        <v>0.13696564370248843</v>
      </c>
      <c r="V42" s="10">
        <f t="shared" si="3"/>
        <v>9.8727928612112395E-3</v>
      </c>
      <c r="W42" s="150">
        <f t="shared" si="4"/>
        <v>0.13150816522908257</v>
      </c>
    </row>
    <row r="43" spans="1:23">
      <c r="A43" s="1">
        <v>41880</v>
      </c>
      <c r="B43">
        <v>53.51</v>
      </c>
      <c r="C43">
        <v>3670200</v>
      </c>
      <c r="D43">
        <v>0</v>
      </c>
      <c r="E43">
        <v>0</v>
      </c>
      <c r="F43">
        <v>0.50480439258750842</v>
      </c>
      <c r="G43">
        <v>8.0819665909166394E-2</v>
      </c>
      <c r="H43">
        <v>1</v>
      </c>
      <c r="I43">
        <v>1</v>
      </c>
      <c r="J43">
        <v>0.32000000000000028</v>
      </c>
      <c r="K43">
        <v>119.42999999999989</v>
      </c>
      <c r="L43">
        <v>118</v>
      </c>
      <c r="M43">
        <v>-54</v>
      </c>
      <c r="N43">
        <v>0.94074074074074077</v>
      </c>
      <c r="O43">
        <v>0.11428571428571428</v>
      </c>
      <c r="T43" s="10">
        <f t="shared" ca="1" si="1"/>
        <v>3.506331764616879E-3</v>
      </c>
      <c r="U43" s="150">
        <f t="shared" ca="1" si="2"/>
        <v>0.1404719754671053</v>
      </c>
      <c r="V43" s="10">
        <f t="shared" si="3"/>
        <v>6.0161684527166815E-3</v>
      </c>
      <c r="W43" s="150">
        <f t="shared" si="4"/>
        <v>0.13752433368179925</v>
      </c>
    </row>
    <row r="44" spans="1:23">
      <c r="A44" s="1">
        <v>41884</v>
      </c>
      <c r="B44">
        <v>52.7</v>
      </c>
      <c r="C44">
        <v>3160500</v>
      </c>
      <c r="D44">
        <v>0.81000000000000227</v>
      </c>
      <c r="E44">
        <v>1</v>
      </c>
      <c r="F44">
        <v>0.50527339281628925</v>
      </c>
      <c r="G44">
        <v>7.9116476342744366E-2</v>
      </c>
      <c r="H44">
        <v>2</v>
      </c>
      <c r="I44">
        <v>1</v>
      </c>
      <c r="J44">
        <v>-0.80999999999999517</v>
      </c>
      <c r="K44">
        <v>118.61999999999989</v>
      </c>
      <c r="L44">
        <v>119</v>
      </c>
      <c r="M44">
        <v>-55</v>
      </c>
      <c r="N44">
        <v>0.94814814814814818</v>
      </c>
      <c r="O44">
        <v>0.1</v>
      </c>
      <c r="T44" s="10">
        <f t="shared" ca="1" si="1"/>
        <v>3.506331764616879E-3</v>
      </c>
      <c r="U44" s="150">
        <f t="shared" ca="1" si="2"/>
        <v>0.14397830723172217</v>
      </c>
      <c r="V44" s="10">
        <f t="shared" si="3"/>
        <v>-1.5137357503270327E-2</v>
      </c>
      <c r="W44" s="150">
        <f t="shared" si="4"/>
        <v>0.12238697617852892</v>
      </c>
    </row>
    <row r="45" spans="1:23">
      <c r="A45" s="1">
        <v>41885</v>
      </c>
      <c r="B45">
        <v>51.83</v>
      </c>
      <c r="C45">
        <v>2486400</v>
      </c>
      <c r="D45">
        <v>1.6800000000000068</v>
      </c>
      <c r="E45">
        <v>2</v>
      </c>
      <c r="F45">
        <v>0.49967970716083276</v>
      </c>
      <c r="G45">
        <v>6.5075837006181775E-2</v>
      </c>
      <c r="H45">
        <v>4</v>
      </c>
      <c r="I45">
        <v>1</v>
      </c>
      <c r="J45">
        <v>-0.87000000000000455</v>
      </c>
      <c r="K45">
        <v>117.74999999999989</v>
      </c>
      <c r="L45">
        <v>118</v>
      </c>
      <c r="M45">
        <v>-56</v>
      </c>
      <c r="N45">
        <v>0.94074074074074077</v>
      </c>
      <c r="O45">
        <v>8.5714285714285715E-2</v>
      </c>
      <c r="T45" s="10">
        <f t="shared" ca="1" si="1"/>
        <v>6.36795234122591E-3</v>
      </c>
      <c r="U45" s="150">
        <f t="shared" ca="1" si="2"/>
        <v>0.15034625957294809</v>
      </c>
      <c r="V45" s="10">
        <f t="shared" si="3"/>
        <v>-1.6508538899430825E-2</v>
      </c>
      <c r="W45" s="150">
        <f t="shared" si="4"/>
        <v>0.1058784372790981</v>
      </c>
    </row>
    <row r="46" spans="1:23">
      <c r="A46" s="1">
        <v>41886</v>
      </c>
      <c r="B46">
        <v>51.51</v>
      </c>
      <c r="C46">
        <v>2494400</v>
      </c>
      <c r="D46">
        <v>2</v>
      </c>
      <c r="E46">
        <v>3</v>
      </c>
      <c r="F46">
        <v>0.49182109357126502</v>
      </c>
      <c r="G46">
        <v>5.7175456990905253E-2</v>
      </c>
      <c r="H46">
        <v>4</v>
      </c>
      <c r="I46">
        <v>1</v>
      </c>
      <c r="J46">
        <v>-0.32000000000000028</v>
      </c>
      <c r="K46">
        <v>117.42999999999989</v>
      </c>
      <c r="L46">
        <v>117</v>
      </c>
      <c r="M46">
        <v>-57</v>
      </c>
      <c r="N46">
        <v>0.93333333333333335</v>
      </c>
      <c r="O46">
        <v>7.1428571428571425E-2</v>
      </c>
      <c r="T46" s="10">
        <f t="shared" ca="1" si="1"/>
        <v>2.6463775177144088E-3</v>
      </c>
      <c r="U46" s="150">
        <f t="shared" ca="1" si="2"/>
        <v>0.15299263709066249</v>
      </c>
      <c r="V46" s="10">
        <f t="shared" si="3"/>
        <v>-6.1740304842755221E-3</v>
      </c>
      <c r="W46" s="150">
        <f t="shared" si="4"/>
        <v>9.9704406794822578E-2</v>
      </c>
    </row>
    <row r="47" spans="1:23">
      <c r="A47" s="1">
        <v>41887</v>
      </c>
      <c r="B47">
        <v>51.31</v>
      </c>
      <c r="C47">
        <v>2406500</v>
      </c>
      <c r="D47">
        <v>2.1999999999999886</v>
      </c>
      <c r="E47">
        <v>4</v>
      </c>
      <c r="F47">
        <v>0.48668496911461911</v>
      </c>
      <c r="G47">
        <v>5.6227790929922528E-2</v>
      </c>
      <c r="H47">
        <v>4</v>
      </c>
      <c r="I47">
        <v>1</v>
      </c>
      <c r="J47">
        <v>-0.19999999999999574</v>
      </c>
      <c r="K47">
        <v>117.2299999999999</v>
      </c>
      <c r="L47">
        <v>116</v>
      </c>
      <c r="M47">
        <v>-58</v>
      </c>
      <c r="N47">
        <v>0.92592592592592593</v>
      </c>
      <c r="O47">
        <v>5.7142857142857141E-2</v>
      </c>
      <c r="T47" s="10">
        <f t="shared" ca="1" si="1"/>
        <v>2.6463775177144088E-3</v>
      </c>
      <c r="U47" s="150">
        <f t="shared" ca="1" si="2"/>
        <v>0.1556390146083769</v>
      </c>
      <c r="V47" s="10">
        <f t="shared" si="3"/>
        <v>-3.8827412152979178E-3</v>
      </c>
      <c r="W47" s="150">
        <f t="shared" si="4"/>
        <v>9.5821665579524665E-2</v>
      </c>
    </row>
    <row r="48" spans="1:23">
      <c r="A48" s="1">
        <v>41890</v>
      </c>
      <c r="B48">
        <v>51.55</v>
      </c>
      <c r="C48">
        <v>1979400</v>
      </c>
      <c r="D48">
        <v>1.9599999999999937</v>
      </c>
      <c r="E48">
        <v>5</v>
      </c>
      <c r="F48">
        <v>0.48549530999771212</v>
      </c>
      <c r="G48">
        <v>5.0119555367893698E-2</v>
      </c>
      <c r="H48">
        <v>4</v>
      </c>
      <c r="I48">
        <v>1</v>
      </c>
      <c r="J48">
        <v>0.23999999999999488</v>
      </c>
      <c r="K48">
        <v>117.4699999999999</v>
      </c>
      <c r="L48">
        <v>115</v>
      </c>
      <c r="M48">
        <v>-59</v>
      </c>
      <c r="N48">
        <v>0.91851851851851851</v>
      </c>
      <c r="O48">
        <v>4.2857142857142858E-2</v>
      </c>
      <c r="T48" s="10">
        <f t="shared" ca="1" si="1"/>
        <v>2.6463775177144088E-3</v>
      </c>
      <c r="U48" s="150">
        <f t="shared" ca="1" si="2"/>
        <v>0.1582853921260913</v>
      </c>
      <c r="V48" s="10">
        <f t="shared" si="3"/>
        <v>4.6774507893197204E-3</v>
      </c>
      <c r="W48" s="150">
        <f t="shared" si="4"/>
        <v>0.10049911636884439</v>
      </c>
    </row>
    <row r="49" spans="1:23">
      <c r="A49" s="1">
        <v>41891</v>
      </c>
      <c r="B49">
        <v>51.93</v>
      </c>
      <c r="C49">
        <v>1812200</v>
      </c>
      <c r="D49">
        <v>1.5799999999999841</v>
      </c>
      <c r="E49">
        <v>6</v>
      </c>
      <c r="F49">
        <v>0.48721116449325091</v>
      </c>
      <c r="G49">
        <v>4.3070770135828176E-2</v>
      </c>
      <c r="H49">
        <v>2</v>
      </c>
      <c r="I49">
        <v>1</v>
      </c>
      <c r="J49">
        <v>0.38000000000000256</v>
      </c>
      <c r="K49">
        <v>117.84999999999991</v>
      </c>
      <c r="L49">
        <v>116</v>
      </c>
      <c r="M49">
        <v>-60</v>
      </c>
      <c r="N49">
        <v>0.92592592592592593</v>
      </c>
      <c r="O49">
        <v>2.8571428571428571E-2</v>
      </c>
      <c r="T49" s="10">
        <f t="shared" ca="1" si="1"/>
        <v>2.6463775177144088E-3</v>
      </c>
      <c r="U49" s="150">
        <f t="shared" ca="1" si="2"/>
        <v>0.16093176964380571</v>
      </c>
      <c r="V49" s="10">
        <f t="shared" si="3"/>
        <v>7.3714839961203215E-3</v>
      </c>
      <c r="W49" s="150">
        <f t="shared" si="4"/>
        <v>0.10787060036496471</v>
      </c>
    </row>
    <row r="50" spans="1:23">
      <c r="A50" s="1">
        <v>41892</v>
      </c>
      <c r="B50">
        <v>52.85</v>
      </c>
      <c r="C50">
        <v>3762700</v>
      </c>
      <c r="D50">
        <v>0.65999999999998238</v>
      </c>
      <c r="E50">
        <v>7</v>
      </c>
      <c r="F50">
        <v>0.49293067947838015</v>
      </c>
      <c r="G50">
        <v>6.4221870092655398E-2</v>
      </c>
      <c r="H50">
        <v>2</v>
      </c>
      <c r="I50">
        <v>1</v>
      </c>
      <c r="J50">
        <v>0.92000000000000171</v>
      </c>
      <c r="K50">
        <v>118.76999999999991</v>
      </c>
      <c r="L50">
        <v>117</v>
      </c>
      <c r="M50">
        <v>-61</v>
      </c>
      <c r="N50">
        <v>0.93333333333333335</v>
      </c>
      <c r="O50">
        <v>1.4285714285714285E-2</v>
      </c>
      <c r="T50" s="10">
        <f t="shared" ca="1" si="1"/>
        <v>6.36795234122591E-3</v>
      </c>
      <c r="U50" s="150">
        <f t="shared" ca="1" si="2"/>
        <v>0.16729972198503162</v>
      </c>
      <c r="V50" s="10">
        <f t="shared" si="3"/>
        <v>1.7716156364336641E-2</v>
      </c>
      <c r="W50" s="150">
        <f t="shared" si="4"/>
        <v>0.12558675672930136</v>
      </c>
    </row>
    <row r="51" spans="1:23">
      <c r="A51" s="1">
        <v>41893</v>
      </c>
      <c r="B51">
        <v>52.79</v>
      </c>
      <c r="C51">
        <v>1562500</v>
      </c>
      <c r="D51">
        <v>0.71999999999998465</v>
      </c>
      <c r="E51">
        <v>8</v>
      </c>
      <c r="F51">
        <v>0.49823838938458009</v>
      </c>
      <c r="G51">
        <v>6.1260265393939688E-2</v>
      </c>
      <c r="H51">
        <v>1</v>
      </c>
      <c r="I51">
        <v>1</v>
      </c>
      <c r="J51">
        <v>-6.0000000000002274E-2</v>
      </c>
      <c r="K51">
        <v>118.70999999999991</v>
      </c>
      <c r="L51">
        <v>118</v>
      </c>
      <c r="M51">
        <v>-60</v>
      </c>
      <c r="N51">
        <v>0.94074074074074077</v>
      </c>
      <c r="O51">
        <v>2.8571428571428571E-2</v>
      </c>
      <c r="T51" s="10">
        <f t="shared" ca="1" si="1"/>
        <v>6.36795234122591E-3</v>
      </c>
      <c r="U51" s="150">
        <f t="shared" ca="1" si="2"/>
        <v>0.17366767432625754</v>
      </c>
      <c r="V51" s="10">
        <f t="shared" si="3"/>
        <v>-1.1352885525071385E-3</v>
      </c>
      <c r="W51" s="150">
        <f t="shared" si="4"/>
        <v>0.12445146817679423</v>
      </c>
    </row>
    <row r="52" spans="1:23">
      <c r="A52" s="1">
        <v>41894</v>
      </c>
      <c r="B52">
        <v>52.08</v>
      </c>
      <c r="C52">
        <v>2208300</v>
      </c>
      <c r="D52">
        <v>1.4299999999999784</v>
      </c>
      <c r="E52">
        <v>9</v>
      </c>
      <c r="F52">
        <v>0.4986845115534202</v>
      </c>
      <c r="G52">
        <v>4.2824068583031678E-2</v>
      </c>
      <c r="H52">
        <v>2</v>
      </c>
      <c r="I52">
        <v>1</v>
      </c>
      <c r="J52">
        <v>-0.71000000000000085</v>
      </c>
      <c r="K52">
        <v>117.99999999999991</v>
      </c>
      <c r="L52">
        <v>119</v>
      </c>
      <c r="M52">
        <v>-61</v>
      </c>
      <c r="N52">
        <v>0.94814814814814818</v>
      </c>
      <c r="O52">
        <v>1.4285714285714285E-2</v>
      </c>
      <c r="T52" s="10">
        <f t="shared" ca="1" si="1"/>
        <v>3.506331764616879E-3</v>
      </c>
      <c r="U52" s="150">
        <f t="shared" ca="1" si="2"/>
        <v>0.17717400609087441</v>
      </c>
      <c r="V52" s="10">
        <f t="shared" si="3"/>
        <v>-1.3449516953968571E-2</v>
      </c>
      <c r="W52" s="150">
        <f t="shared" si="4"/>
        <v>0.11100195122282566</v>
      </c>
    </row>
    <row r="53" spans="1:23">
      <c r="A53" s="1">
        <v>41897</v>
      </c>
      <c r="B53">
        <v>49.9</v>
      </c>
      <c r="C53">
        <v>3584300</v>
      </c>
      <c r="D53">
        <v>3.6099999999999852</v>
      </c>
      <c r="E53">
        <v>10</v>
      </c>
      <c r="F53">
        <v>0.48774879890185313</v>
      </c>
      <c r="G53">
        <v>6.6803933940914967E-2</v>
      </c>
      <c r="H53">
        <v>4</v>
      </c>
      <c r="I53">
        <v>1</v>
      </c>
      <c r="J53">
        <v>-2.1799999999999997</v>
      </c>
      <c r="K53">
        <v>115.81999999999991</v>
      </c>
      <c r="L53">
        <v>118</v>
      </c>
      <c r="M53">
        <v>-62</v>
      </c>
      <c r="N53">
        <v>0.94074074074074077</v>
      </c>
      <c r="O53">
        <v>0</v>
      </c>
      <c r="T53" s="10">
        <f t="shared" ca="1" si="1"/>
        <v>6.36795234122591E-3</v>
      </c>
      <c r="U53" s="150">
        <f t="shared" ca="1" si="2"/>
        <v>0.18354195843210033</v>
      </c>
      <c r="V53" s="10">
        <f t="shared" si="3"/>
        <v>-4.1858678955453144E-2</v>
      </c>
      <c r="W53" s="150">
        <f t="shared" si="4"/>
        <v>6.9143272267372519E-2</v>
      </c>
    </row>
    <row r="54" spans="1:23">
      <c r="A54" s="1">
        <v>41898</v>
      </c>
      <c r="B54">
        <v>50.41</v>
      </c>
      <c r="C54">
        <v>2255500</v>
      </c>
      <c r="D54">
        <v>3.0999999999999943</v>
      </c>
      <c r="E54">
        <v>11</v>
      </c>
      <c r="F54">
        <v>0.47708762296957208</v>
      </c>
      <c r="G54">
        <v>6.7363756695337812E-2</v>
      </c>
      <c r="H54">
        <v>3</v>
      </c>
      <c r="I54">
        <v>-1</v>
      </c>
      <c r="J54">
        <v>0.50999999999999801</v>
      </c>
      <c r="K54">
        <v>116.3299999999999</v>
      </c>
      <c r="L54">
        <v>117</v>
      </c>
      <c r="M54">
        <v>-61</v>
      </c>
      <c r="N54">
        <v>0.93333333333333335</v>
      </c>
      <c r="O54">
        <v>1.4285714285714285E-2</v>
      </c>
      <c r="T54" s="10">
        <f t="shared" ca="1" si="1"/>
        <v>2.6463775177144088E-3</v>
      </c>
      <c r="U54" s="150">
        <f t="shared" ca="1" si="2"/>
        <v>0.18618833594981474</v>
      </c>
      <c r="V54" s="10">
        <f t="shared" si="3"/>
        <v>1.0220440881763488E-2</v>
      </c>
      <c r="W54" s="150">
        <f t="shared" si="4"/>
        <v>7.9363713149136011E-2</v>
      </c>
    </row>
    <row r="55" spans="1:23">
      <c r="A55" s="1">
        <v>41899</v>
      </c>
      <c r="B55">
        <v>50.7</v>
      </c>
      <c r="C55">
        <v>2570200</v>
      </c>
      <c r="D55">
        <v>3.3900000000000006</v>
      </c>
      <c r="E55">
        <v>12</v>
      </c>
      <c r="F55">
        <v>0.47293525509036832</v>
      </c>
      <c r="G55">
        <v>5.5335869931350548E-2</v>
      </c>
      <c r="H55">
        <v>3</v>
      </c>
      <c r="I55">
        <v>-1</v>
      </c>
      <c r="J55">
        <v>-0.29000000000000625</v>
      </c>
      <c r="K55">
        <v>116.03999999999989</v>
      </c>
      <c r="L55">
        <v>116</v>
      </c>
      <c r="M55">
        <v>-60</v>
      </c>
      <c r="N55">
        <v>0.92592592592592593</v>
      </c>
      <c r="O55">
        <v>2.8571428571428571E-2</v>
      </c>
      <c r="T55" s="10">
        <f t="shared" ca="1" si="1"/>
        <v>3.4622262209761251E-3</v>
      </c>
      <c r="U55" s="150">
        <f t="shared" ca="1" si="2"/>
        <v>0.18965056217079085</v>
      </c>
      <c r="V55" s="10">
        <f t="shared" si="3"/>
        <v>-5.7528268200755066E-3</v>
      </c>
      <c r="W55" s="150">
        <f t="shared" si="4"/>
        <v>7.3610886329060501E-2</v>
      </c>
    </row>
    <row r="56" spans="1:23">
      <c r="A56" s="1">
        <v>41900</v>
      </c>
      <c r="B56">
        <v>50.32</v>
      </c>
      <c r="C56">
        <v>1494700</v>
      </c>
      <c r="D56">
        <v>3.0099999999999909</v>
      </c>
      <c r="E56">
        <v>13</v>
      </c>
      <c r="F56">
        <v>0.47470830473575831</v>
      </c>
      <c r="G56">
        <v>4.631228621175533E-2</v>
      </c>
      <c r="H56">
        <v>2</v>
      </c>
      <c r="I56">
        <v>1</v>
      </c>
      <c r="J56">
        <v>0.38000000000000256</v>
      </c>
      <c r="K56">
        <v>116.4199999999999</v>
      </c>
      <c r="L56">
        <v>117</v>
      </c>
      <c r="M56">
        <v>-61</v>
      </c>
      <c r="N56">
        <v>0.93333333333333335</v>
      </c>
      <c r="O56">
        <v>1.4285714285714285E-2</v>
      </c>
      <c r="T56" s="10">
        <f t="shared" ca="1" si="1"/>
        <v>3.4622262209761251E-3</v>
      </c>
      <c r="U56" s="150">
        <f t="shared" ca="1" si="2"/>
        <v>0.19311278839176699</v>
      </c>
      <c r="V56" s="10">
        <f t="shared" si="3"/>
        <v>7.4950690335306219E-3</v>
      </c>
      <c r="W56" s="150">
        <f t="shared" si="4"/>
        <v>8.1105955362591117E-2</v>
      </c>
    </row>
    <row r="57" spans="1:23">
      <c r="A57" s="1">
        <v>41901</v>
      </c>
      <c r="B57">
        <v>49.02</v>
      </c>
      <c r="C57">
        <v>3603600</v>
      </c>
      <c r="D57">
        <v>4.3099999999999881</v>
      </c>
      <c r="E57">
        <v>14</v>
      </c>
      <c r="F57">
        <v>0.46950354609929085</v>
      </c>
      <c r="G57">
        <v>5.8569083551173975E-2</v>
      </c>
      <c r="H57">
        <v>4</v>
      </c>
      <c r="I57">
        <v>1</v>
      </c>
      <c r="J57">
        <v>-1.2999999999999972</v>
      </c>
      <c r="K57">
        <v>115.11999999999991</v>
      </c>
      <c r="L57">
        <v>116</v>
      </c>
      <c r="M57">
        <v>-62</v>
      </c>
      <c r="N57">
        <v>0.92592592592592593</v>
      </c>
      <c r="O57">
        <v>0</v>
      </c>
      <c r="T57" s="10">
        <f t="shared" ca="1" si="1"/>
        <v>6.36795234122591E-3</v>
      </c>
      <c r="U57" s="150">
        <f t="shared" ca="1" si="2"/>
        <v>0.19948074073299291</v>
      </c>
      <c r="V57" s="10">
        <f t="shared" si="3"/>
        <v>-2.5834658187599308E-2</v>
      </c>
      <c r="W57" s="150">
        <f t="shared" si="4"/>
        <v>5.527129717499181E-2</v>
      </c>
    </row>
  </sheetData>
  <conditionalFormatting sqref="E3:E6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BL59"/>
  <sheetViews>
    <sheetView zoomScale="75" zoomScaleNormal="75" workbookViewId="0">
      <selection activeCell="H10" sqref="H10"/>
    </sheetView>
  </sheetViews>
  <sheetFormatPr defaultRowHeight="15"/>
  <cols>
    <col min="1" max="1" width="6.42578125" customWidth="1"/>
    <col min="2" max="2" width="7.5703125" customWidth="1"/>
    <col min="3" max="3" width="7.42578125" customWidth="1"/>
    <col min="4" max="4" width="4.5703125" customWidth="1"/>
    <col min="5" max="6" width="6.42578125" customWidth="1"/>
    <col min="7" max="7" width="7" customWidth="1"/>
    <col min="8" max="8" width="7.140625" customWidth="1"/>
    <col min="9" max="10" width="6.28515625" customWidth="1"/>
    <col min="11" max="11" width="6.5703125" customWidth="1"/>
    <col min="12" max="12" width="6.42578125" customWidth="1"/>
    <col min="13" max="13" width="7.28515625" customWidth="1"/>
    <col min="14" max="14" width="7.140625" customWidth="1"/>
    <col min="15" max="15" width="8.42578125" customWidth="1"/>
    <col min="16" max="16" width="6.42578125" customWidth="1"/>
    <col min="17" max="17" width="8" customWidth="1"/>
    <col min="18" max="18" width="6.42578125" customWidth="1"/>
    <col min="19" max="19" width="6.7109375" customWidth="1"/>
    <col min="20" max="20" width="9" customWidth="1"/>
    <col min="21" max="21" width="3.85546875" hidden="1" customWidth="1"/>
    <col min="22" max="22" width="9.5703125" customWidth="1"/>
    <col min="23" max="23" width="8.42578125" customWidth="1"/>
    <col min="24" max="24" width="7.85546875" customWidth="1"/>
    <col min="25" max="25" width="8.5703125" customWidth="1"/>
    <col min="26" max="26" width="8.7109375" customWidth="1"/>
    <col min="27" max="27" width="8.85546875" customWidth="1"/>
    <col min="28" max="28" width="7.5703125" customWidth="1"/>
    <col min="31" max="31" width="11.140625" customWidth="1"/>
    <col min="37" max="37" width="11.85546875" customWidth="1"/>
    <col min="49" max="49" width="0.140625" customWidth="1"/>
    <col min="50" max="50" width="12.28515625" customWidth="1"/>
    <col min="51" max="51" width="13.42578125" customWidth="1"/>
    <col min="52" max="52" width="6.7109375" customWidth="1"/>
    <col min="53" max="53" width="11.140625" customWidth="1"/>
    <col min="54" max="54" width="10.85546875" customWidth="1"/>
    <col min="57" max="57" width="10.42578125" bestFit="1" customWidth="1"/>
    <col min="59" max="59" width="11.42578125" customWidth="1"/>
    <col min="60" max="60" width="10.28515625" customWidth="1"/>
    <col min="61" max="61" width="11.42578125" customWidth="1"/>
    <col min="63" max="63" width="11" bestFit="1" customWidth="1"/>
    <col min="64" max="64" width="11.28515625" customWidth="1"/>
  </cols>
  <sheetData>
    <row r="1" spans="1:64" ht="15.75" thickBot="1">
      <c r="G1">
        <f ca="1">10%*G10</f>
        <v>8.4719999999999995</v>
      </c>
      <c r="H1" s="33">
        <f ca="1">-G1+G10</f>
        <v>76.248000000000005</v>
      </c>
      <c r="K1" s="12"/>
      <c r="M1" s="12">
        <f ca="1">COUNTIF(M5:M34,"&gt;0")/COUNT(M5:M34)</f>
        <v>0.66666666666666663</v>
      </c>
      <c r="N1" s="12">
        <f ca="1">COUNTIF(N5:N34,"&gt;0")/COUNT(N5:N34)</f>
        <v>0.7</v>
      </c>
      <c r="Q1">
        <f ca="1">G5*(1+O5)</f>
        <v>106.00754327951108</v>
      </c>
      <c r="V1">
        <v>30</v>
      </c>
      <c r="W1">
        <f>V1*10^4</f>
        <v>300000</v>
      </c>
      <c r="X1" s="13">
        <f>-NORMSINV(2%)</f>
        <v>2.0537489106318225</v>
      </c>
      <c r="Y1" s="14" t="s">
        <v>17</v>
      </c>
      <c r="AC1" s="15">
        <f>1-AD1</f>
        <v>0.4</v>
      </c>
      <c r="AD1" s="15">
        <v>0.6</v>
      </c>
      <c r="BA1" s="16">
        <f ca="1">BA2/-BA3</f>
        <v>10.132001221610668</v>
      </c>
      <c r="BB1" s="17">
        <f ca="1">OFFSET(BB$1,$BA$9+8,0)</f>
        <v>308.48000000000025</v>
      </c>
      <c r="BC1" s="17">
        <f t="shared" ref="BC1:BK1" ca="1" si="0">OFFSET(BC$1,$BA$9+8,0)</f>
        <v>79.229999999999052</v>
      </c>
      <c r="BD1" s="17">
        <f t="shared" ca="1" si="0"/>
        <v>246.47999999999973</v>
      </c>
      <c r="BE1" s="17">
        <f t="shared" ca="1" si="0"/>
        <v>0</v>
      </c>
      <c r="BF1" s="17">
        <f t="shared" ca="1" si="0"/>
        <v>-138.4599999999981</v>
      </c>
      <c r="BG1" s="17">
        <f t="shared" ca="1" si="0"/>
        <v>322.86999999999932</v>
      </c>
      <c r="BH1" s="17">
        <f t="shared" ca="1" si="0"/>
        <v>88.25</v>
      </c>
      <c r="BI1" s="17">
        <f t="shared" ca="1" si="0"/>
        <v>194.73999999999927</v>
      </c>
      <c r="BJ1" s="17">
        <f t="shared" ca="1" si="0"/>
        <v>-3.6800000000005753</v>
      </c>
      <c r="BK1" s="17">
        <f t="shared" ca="1" si="0"/>
        <v>172.71999999999991</v>
      </c>
      <c r="BL1" s="14">
        <f ca="1">SUM(BB1:BK1)</f>
        <v>1270.6299999999987</v>
      </c>
    </row>
    <row r="2" spans="1:64" ht="15.75" thickBot="1">
      <c r="C2" s="33">
        <f ca="1">(1+O5)*G5</f>
        <v>106.00754327951108</v>
      </c>
      <c r="E2" s="18"/>
      <c r="F2" s="190" t="s">
        <v>18</v>
      </c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2"/>
      <c r="V2" s="190" t="s">
        <v>19</v>
      </c>
      <c r="W2" s="191"/>
      <c r="X2" s="193" t="s">
        <v>20</v>
      </c>
      <c r="Y2" s="194"/>
      <c r="Z2" s="194"/>
      <c r="AA2" s="194"/>
      <c r="AB2" s="195"/>
      <c r="AC2" t="s">
        <v>21</v>
      </c>
      <c r="AD2" t="s">
        <v>22</v>
      </c>
      <c r="AZ2" s="9">
        <f ca="1">COUNTIF(AY10:AY59,"&gt;0")/50</f>
        <v>0.28000000000000003</v>
      </c>
      <c r="BA2" s="16">
        <f ca="1">AVERAGEIF(AY10:AY59,"&gt;0",AY10:AY59)</f>
        <v>896.53857142856998</v>
      </c>
      <c r="BB2" s="9">
        <f ca="1">COUNTIF(BB10:BB59,"&gt;0")/$BA$9</f>
        <v>0.5</v>
      </c>
      <c r="BC2" s="9">
        <f t="shared" ref="BC2:BK2" ca="1" si="1">COUNTIF(BC10:BC59,"&gt;0")/$BA$9</f>
        <v>0.65</v>
      </c>
      <c r="BD2" s="9">
        <f t="shared" ca="1" si="1"/>
        <v>0.65</v>
      </c>
      <c r="BE2" s="9">
        <f t="shared" ca="1" si="1"/>
        <v>0.2</v>
      </c>
      <c r="BF2" s="9">
        <f t="shared" ca="1" si="1"/>
        <v>0.6</v>
      </c>
      <c r="BG2" s="9">
        <f t="shared" ca="1" si="1"/>
        <v>0.5</v>
      </c>
      <c r="BH2" s="9">
        <f t="shared" ca="1" si="1"/>
        <v>0.4</v>
      </c>
      <c r="BI2" s="9">
        <f t="shared" ca="1" si="1"/>
        <v>0.65</v>
      </c>
      <c r="BJ2" s="9">
        <f t="shared" ca="1" si="1"/>
        <v>0.55000000000000004</v>
      </c>
      <c r="BK2" s="9">
        <f t="shared" ca="1" si="1"/>
        <v>0.6</v>
      </c>
    </row>
    <row r="3" spans="1:64" ht="31.5" customHeight="1" thickBot="1">
      <c r="A3" t="s">
        <v>23</v>
      </c>
      <c r="C3" s="19"/>
      <c r="D3" s="20">
        <f ca="1">SUM(D5:D14)</f>
        <v>3</v>
      </c>
      <c r="E3" s="21">
        <f ca="1">AVERAGE(E5:E14)</f>
        <v>0.79634515610613277</v>
      </c>
      <c r="F3" s="22">
        <f t="shared" ref="F3:T3" ca="1" si="2">AVERAGE(F5:F14)</f>
        <v>0.10545258226670126</v>
      </c>
      <c r="G3" s="22"/>
      <c r="H3" s="22">
        <f t="shared" ca="1" si="2"/>
        <v>0.537416136264944</v>
      </c>
      <c r="I3" s="22">
        <f t="shared" ca="1" si="2"/>
        <v>0.25650187310451972</v>
      </c>
      <c r="J3" s="23">
        <f ca="1">AVERAGE(J5:J14)</f>
        <v>3.43648096055938</v>
      </c>
      <c r="K3" s="22">
        <f t="shared" ca="1" si="2"/>
        <v>0.28091426316042423</v>
      </c>
      <c r="L3" s="23">
        <f t="shared" ca="1" si="2"/>
        <v>1.764933830775115</v>
      </c>
      <c r="M3" s="23">
        <f ca="1">AVERAGE(M5:M14)</f>
        <v>1.4299154722191796</v>
      </c>
      <c r="N3" s="23">
        <f t="shared" ca="1" si="2"/>
        <v>0.49632486464851089</v>
      </c>
      <c r="O3" s="24">
        <f t="shared" ca="1" si="2"/>
        <v>-2.958875093259573E-2</v>
      </c>
      <c r="P3" s="24">
        <f t="shared" ca="1" si="2"/>
        <v>2.477034204424276E-2</v>
      </c>
      <c r="Q3" s="24">
        <f t="shared" ca="1" si="2"/>
        <v>3.0063756040577205E-2</v>
      </c>
      <c r="R3" s="23">
        <f t="shared" ca="1" si="2"/>
        <v>1.3942526173072889</v>
      </c>
      <c r="S3" s="25">
        <f t="shared" ca="1" si="2"/>
        <v>0.48315234970815057</v>
      </c>
      <c r="T3" s="26">
        <f t="shared" ca="1" si="2"/>
        <v>0.21377078130825927</v>
      </c>
      <c r="U3" s="27">
        <f ca="1">SUM(U5:U14)</f>
        <v>72.280592815293247</v>
      </c>
      <c r="V3" s="28"/>
      <c r="W3" s="29"/>
      <c r="X3" s="140">
        <f ca="1">SUM(X5:X14)</f>
        <v>7671.661012626163</v>
      </c>
      <c r="Y3" s="30">
        <f ca="1">X3/W1</f>
        <v>2.5572203375420544E-2</v>
      </c>
      <c r="Z3" s="31"/>
      <c r="AA3" s="31"/>
      <c r="AB3" s="32"/>
      <c r="AC3" s="33">
        <f ca="1">MAX(J5:J50)</f>
        <v>5.0774238156748392</v>
      </c>
      <c r="AD3" s="33">
        <f ca="1">MAX(M5:M50)</f>
        <v>5.9221937773406204</v>
      </c>
      <c r="AF3" s="15">
        <f ca="1">SUM(AF5:AF14)</f>
        <v>1.13544884708793</v>
      </c>
      <c r="AX3" s="34"/>
      <c r="AY3" s="34"/>
      <c r="AZ3" s="9">
        <f ca="1">COUNTIF(AY10:AY59,"&lt;=0")/50</f>
        <v>0.72</v>
      </c>
      <c r="BA3" s="16">
        <f ca="1">AVERAGEIF(AY10:AY59,"&lt;=0",AY10:AY59)</f>
        <v>-88.485833333333204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</row>
    <row r="4" spans="1:64" ht="15.75" thickBot="1">
      <c r="A4" s="35" t="s">
        <v>24</v>
      </c>
      <c r="B4" s="36" t="s">
        <v>25</v>
      </c>
      <c r="C4" s="36" t="s">
        <v>11</v>
      </c>
      <c r="D4" s="35" t="s">
        <v>26</v>
      </c>
      <c r="E4" s="35" t="s">
        <v>94</v>
      </c>
      <c r="F4" s="36" t="s">
        <v>95</v>
      </c>
      <c r="G4" s="36" t="s">
        <v>27</v>
      </c>
      <c r="H4" s="36" t="s">
        <v>28</v>
      </c>
      <c r="I4" s="36" t="s">
        <v>29</v>
      </c>
      <c r="J4" s="36" t="s">
        <v>30</v>
      </c>
      <c r="K4" s="36" t="s">
        <v>31</v>
      </c>
      <c r="L4" s="36" t="s">
        <v>32</v>
      </c>
      <c r="M4" s="36" t="s">
        <v>33</v>
      </c>
      <c r="N4" s="36" t="s">
        <v>34</v>
      </c>
      <c r="O4" s="36" t="s">
        <v>35</v>
      </c>
      <c r="P4" s="36" t="s">
        <v>36</v>
      </c>
      <c r="Q4" s="36" t="s">
        <v>7</v>
      </c>
      <c r="R4" s="36" t="s">
        <v>37</v>
      </c>
      <c r="S4" s="36" t="s">
        <v>38</v>
      </c>
      <c r="T4" s="37" t="s">
        <v>39</v>
      </c>
      <c r="U4" s="38" t="s">
        <v>40</v>
      </c>
      <c r="V4" s="39" t="s">
        <v>41</v>
      </c>
      <c r="W4" s="40" t="s">
        <v>42</v>
      </c>
      <c r="X4" s="41" t="s">
        <v>43</v>
      </c>
      <c r="Y4" s="42" t="s">
        <v>44</v>
      </c>
      <c r="Z4" s="42" t="s">
        <v>45</v>
      </c>
      <c r="AA4" s="42" t="s">
        <v>46</v>
      </c>
      <c r="AB4" s="43" t="s">
        <v>47</v>
      </c>
      <c r="AC4" s="33">
        <f ca="1">MIN(J5:J50)</f>
        <v>2.0161517625754657</v>
      </c>
      <c r="AD4" s="33">
        <f ca="1">MIN(M5:M50)</f>
        <v>-5.2608355256256045</v>
      </c>
      <c r="AE4" s="33" t="s">
        <v>100</v>
      </c>
      <c r="AF4" s="44" t="s">
        <v>48</v>
      </c>
      <c r="AZ4" s="45">
        <f ca="1">(AZ2*BA1-AZ3)/BA1</f>
        <v>0.20893802672819431</v>
      </c>
      <c r="BA4" s="46"/>
      <c r="BB4" s="47">
        <f ca="1">SUM(BB10:BB59)</f>
        <v>2323.2400000000034</v>
      </c>
      <c r="BC4" s="162">
        <f t="shared" ref="BC4:BJ4" ca="1" si="3">SUM(BC10:BC59)</f>
        <v>996.63000000000056</v>
      </c>
      <c r="BD4" s="162">
        <f t="shared" ca="1" si="3"/>
        <v>1465.2299999999977</v>
      </c>
      <c r="BE4" s="162">
        <f ca="1">SUM(BE10:BE59)</f>
        <v>855.59999999999354</v>
      </c>
      <c r="BF4" s="162">
        <f t="shared" ca="1" si="3"/>
        <v>1348.4800000000055</v>
      </c>
      <c r="BG4" s="162">
        <f t="shared" ca="1" si="3"/>
        <v>770.21999999999048</v>
      </c>
      <c r="BH4" s="162">
        <f t="shared" ca="1" si="3"/>
        <v>893.08999999999037</v>
      </c>
      <c r="BI4" s="162">
        <f t="shared" ca="1" si="3"/>
        <v>714.76000000000067</v>
      </c>
      <c r="BJ4" s="162">
        <f t="shared" ca="1" si="3"/>
        <v>303.59999999999974</v>
      </c>
      <c r="BK4" s="162">
        <f ca="1">SUM(BK10:BK59)</f>
        <v>-304.79999999999734</v>
      </c>
      <c r="BL4" s="14">
        <f ca="1">SUM(BB4:BK4)</f>
        <v>9366.0499999999847</v>
      </c>
    </row>
    <row r="5" spans="1:64">
      <c r="A5" s="48">
        <f t="shared" ref="A5:A45" ca="1" si="4">AE5</f>
        <v>0.92067565342272795</v>
      </c>
      <c r="B5" s="182" t="s">
        <v>96</v>
      </c>
      <c r="C5" s="180">
        <f t="shared" ref="C5:C45" ca="1" si="5">INDIRECT($B5&amp;"!h6")</f>
        <v>1</v>
      </c>
      <c r="D5" s="49">
        <f t="shared" ref="D5:D45" ca="1" si="6">INDIRECT($B5&amp;"!i6")</f>
        <v>1</v>
      </c>
      <c r="E5" s="154">
        <f t="shared" ref="E5:E45" ca="1" si="7">INDIRECT($B5&amp;"!n6")</f>
        <v>0.97958606049885033</v>
      </c>
      <c r="F5" s="19">
        <f t="shared" ref="F5:F45" ca="1" si="8">INDIRECT($B5&amp;"!o6")</f>
        <v>3.1969938807803966E-2</v>
      </c>
      <c r="G5" s="19">
        <f t="shared" ref="G5:G45" ca="1" si="9">INDIRECT($B5&amp;"!G3")</f>
        <v>107.35</v>
      </c>
      <c r="H5" s="19">
        <f t="shared" ref="H5:H45" ca="1" si="10">INDIRECT($B5&amp;"!e1")</f>
        <v>0.2078827411535098</v>
      </c>
      <c r="I5" s="19">
        <f t="shared" ref="I5:I45" ca="1" si="11">INDIRECT($B5&amp;"!g1")</f>
        <v>0.18767779153883621</v>
      </c>
      <c r="J5" s="74">
        <f t="shared" ref="J5:J45" ca="1" si="12">INDIRECT($B5&amp;"!c2")</f>
        <v>3.2893102628949622</v>
      </c>
      <c r="K5" s="98">
        <f t="shared" ref="K5:K45" ca="1" si="13">H5-I5</f>
        <v>2.020494961467359E-2</v>
      </c>
      <c r="L5" s="75">
        <f t="shared" ref="L5:L45" ca="1" si="14">INDIRECT($B5&amp;"!f1")</f>
        <v>2.3099450833301809</v>
      </c>
      <c r="M5" s="74">
        <f t="shared" ref="M5:M45" ca="1" si="15">INDIRECT($B5&amp;"!i1")</f>
        <v>2.3817682669259277</v>
      </c>
      <c r="N5" s="75">
        <f t="shared" ref="N5:N45" ca="1" si="16">INDIRECT($B5&amp;"!j1")</f>
        <v>1.1325557533832511</v>
      </c>
      <c r="O5" s="19">
        <f t="shared" ref="O5:O45" ca="1" si="17">INDIRECT($B5&amp;"!l1")</f>
        <v>-1.2505418914661476E-2</v>
      </c>
      <c r="P5" s="19">
        <f t="shared" ref="P5:P45" ca="1" si="18">INDIRECT($B5&amp;"!m1")</f>
        <v>1.1482100103385479E-2</v>
      </c>
      <c r="Q5" s="58">
        <f t="shared" ref="Q5:Q45" ca="1" si="19">INDIRECT($B5&amp;"!g4")/G5</f>
        <v>0</v>
      </c>
      <c r="R5" s="19">
        <f t="shared" ref="R5:R45" ca="1" si="20">INDIRECT($B5&amp;"!s1")</f>
        <v>1.8661040787623073</v>
      </c>
      <c r="S5" s="19">
        <f t="shared" ref="S5:S45" ca="1" si="21">INDIRECT($B5&amp;"!r1")</f>
        <v>0.27557411273486432</v>
      </c>
      <c r="T5" s="79">
        <f t="shared" ref="T5:T45" ca="1" si="22">INDIRECT($B5&amp;"!o1")</f>
        <v>8.0162506608543405E-2</v>
      </c>
      <c r="U5" s="61">
        <f t="shared" ref="U5:U14" ca="1" si="23">1/T5</f>
        <v>12.47465981675558</v>
      </c>
      <c r="V5" s="62">
        <f ca="1">U5/$U$3</f>
        <v>0.17258657311560083</v>
      </c>
      <c r="W5" s="63">
        <f t="shared" ref="W5:W14" ca="1" si="24">$W$1/G5*V5</f>
        <v>482.30993884192128</v>
      </c>
      <c r="X5" s="64">
        <f ca="1">T5*G5*W5/10*$X$1*ABS(D5)</f>
        <v>852.40677918068479</v>
      </c>
      <c r="Y5" s="65">
        <f ca="1">W5*G5</f>
        <v>51775.971934680245</v>
      </c>
      <c r="Z5" s="61">
        <f t="shared" ref="Z5:Z14" ca="1" si="25">IF(D5&gt;=0,(Y5-X5)/W5,(Y5+X5)/W5)</f>
        <v>105.58265765323556</v>
      </c>
      <c r="AA5" s="66">
        <f t="shared" ref="AA5:AA14" ca="1" si="26">(Z5-G5)/G5</f>
        <v>-1.6463366062081389E-2</v>
      </c>
      <c r="AB5" s="67">
        <f ca="1">IF(D5&gt;0,P5,O5)</f>
        <v>1.1482100103385479E-2</v>
      </c>
      <c r="AC5" s="68">
        <f ca="1">(J5-$AC$4)/($AC$3-$AC$4)</f>
        <v>0.41589198158017088</v>
      </c>
      <c r="AD5" s="68">
        <f ca="1">(M5-$AD$4)/($AD$3-$AD$4)</f>
        <v>0.68341087065956108</v>
      </c>
      <c r="AE5" s="68">
        <f ca="1">INDIRECT($B5&amp;"!u5")</f>
        <v>0.92067565342272795</v>
      </c>
      <c r="AF5" s="9">
        <f ca="1">(R5*S5-(1-S5))/R5</f>
        <v>-0.11262818289786954</v>
      </c>
      <c r="AV5" s="142">
        <f ca="1">AV6/W1</f>
        <v>5.660466666666631E-3</v>
      </c>
      <c r="AY5" s="69">
        <f ca="1">AY7/AY6*15.81</f>
        <v>4.9679385453818057</v>
      </c>
      <c r="BA5" t="s">
        <v>32</v>
      </c>
      <c r="BB5" s="69">
        <f ca="1">BB7/BB6*15.81</f>
        <v>4.6997035852797504</v>
      </c>
      <c r="BC5" s="69">
        <f t="shared" ref="BC5:BK5" ca="1" si="27">BC7/BC6*15.81</f>
        <v>2.2657366932342153</v>
      </c>
      <c r="BD5" s="69">
        <f t="shared" ca="1" si="27"/>
        <v>4.0288624074861428</v>
      </c>
      <c r="BE5" s="69">
        <f t="shared" ca="1" si="27"/>
        <v>1.9107390932599904</v>
      </c>
      <c r="BF5" s="69">
        <f t="shared" ca="1" si="27"/>
        <v>3.5323971039112685</v>
      </c>
      <c r="BG5" s="69">
        <f t="shared" ca="1" si="27"/>
        <v>1.8627006210418391</v>
      </c>
      <c r="BH5" s="69">
        <f t="shared" ca="1" si="27"/>
        <v>2.933904366420359</v>
      </c>
      <c r="BI5" s="69">
        <f t="shared" ca="1" si="27"/>
        <v>1.4817824007029812</v>
      </c>
      <c r="BJ5" s="69">
        <f t="shared" ca="1" si="27"/>
        <v>1.1217763557565112</v>
      </c>
      <c r="BK5" s="69">
        <f t="shared" ca="1" si="27"/>
        <v>-0.49185232961635306</v>
      </c>
    </row>
    <row r="6" spans="1:64">
      <c r="A6" s="48">
        <f t="shared" ca="1" si="4"/>
        <v>0.88079649569798424</v>
      </c>
      <c r="B6" s="87" t="s">
        <v>64</v>
      </c>
      <c r="C6" s="70">
        <f t="shared" ca="1" si="5"/>
        <v>1</v>
      </c>
      <c r="D6" s="49">
        <f t="shared" ca="1" si="6"/>
        <v>1</v>
      </c>
      <c r="E6" s="71">
        <f t="shared" ca="1" si="7"/>
        <v>0.98600313141129481</v>
      </c>
      <c r="F6" s="72">
        <f t="shared" ca="1" si="8"/>
        <v>5.3171717737687293E-2</v>
      </c>
      <c r="G6" s="70">
        <f t="shared" ca="1" si="9"/>
        <v>81.180000000000007</v>
      </c>
      <c r="H6" s="62">
        <f t="shared" ca="1" si="10"/>
        <v>0.28323864229676832</v>
      </c>
      <c r="I6" s="73">
        <f t="shared" ca="1" si="11"/>
        <v>0.28323864229676832</v>
      </c>
      <c r="J6" s="74">
        <f t="shared" ca="1" si="12"/>
        <v>3.3318956122553711</v>
      </c>
      <c r="K6" s="73">
        <f t="shared" ca="1" si="13"/>
        <v>0</v>
      </c>
      <c r="L6" s="75">
        <f t="shared" ca="1" si="14"/>
        <v>1.5467459224836273</v>
      </c>
      <c r="M6" s="74">
        <f t="shared" ca="1" si="15"/>
        <v>2.6640359522680317</v>
      </c>
      <c r="N6" s="75">
        <f t="shared" ca="1" si="16"/>
        <v>2.6640359522680317</v>
      </c>
      <c r="O6" s="66">
        <f t="shared" ca="1" si="17"/>
        <v>-1.6005804710327011E-2</v>
      </c>
      <c r="P6" s="66">
        <f t="shared" ca="1" si="18"/>
        <v>1.6308449276384546E-2</v>
      </c>
      <c r="Q6" s="76">
        <f t="shared" ca="1" si="19"/>
        <v>1.0716925351071573E-2</v>
      </c>
      <c r="R6" s="77">
        <f t="shared" ca="1" si="20"/>
        <v>1.3084627237169608</v>
      </c>
      <c r="S6" s="78">
        <f t="shared" ca="1" si="21"/>
        <v>0.55114822546972864</v>
      </c>
      <c r="T6" s="79">
        <f t="shared" ca="1" si="22"/>
        <v>0.12257381733771663</v>
      </c>
      <c r="U6" s="61">
        <f t="shared" ca="1" si="23"/>
        <v>8.1583491623238729</v>
      </c>
      <c r="V6" s="62">
        <f t="shared" ref="V6:V14" ca="1" si="28">U6/$U$3</f>
        <v>0.11287053473913562</v>
      </c>
      <c r="W6" s="63">
        <f t="shared" ca="1" si="24"/>
        <v>417.11210177064157</v>
      </c>
      <c r="X6" s="64">
        <f t="shared" ref="X6:X14" ca="1" si="29">T6*G6*W6/10*$X$1*ABS(D6)</f>
        <v>852.40677918068479</v>
      </c>
      <c r="Y6" s="65">
        <f t="shared" ref="Y6:Y14" ca="1" si="30">W6*G6</f>
        <v>33861.160421740686</v>
      </c>
      <c r="Z6" s="61">
        <f t="shared" ca="1" si="25"/>
        <v>79.136408419793582</v>
      </c>
      <c r="AA6" s="66">
        <f t="shared" ca="1" si="26"/>
        <v>-2.5173584382932056E-2</v>
      </c>
      <c r="AB6" s="67">
        <f t="shared" ref="AB6:AB14" ca="1" si="31">IF(D6&gt;0,P6,O6)</f>
        <v>1.6308449276384546E-2</v>
      </c>
      <c r="AC6" s="68">
        <f t="shared" ref="AC6:AC36" ca="1" si="32">(J6-$AC$4)/($AC$3-$AC$4)</f>
        <v>0.42980297956458507</v>
      </c>
      <c r="AD6" s="68">
        <f t="shared" ref="AD6:AD36" ca="1" si="33">(M6-$AD$4)/($AD$3-$AD$4)</f>
        <v>0.70865158833050856</v>
      </c>
      <c r="AE6" s="68">
        <f t="shared" ref="AE6:AE45" ca="1" si="34">INDIRECT($B6&amp;"!u5")</f>
        <v>0.88079649569798424</v>
      </c>
      <c r="AF6" s="9">
        <f t="shared" ref="AF6:AF36" ca="1" si="35">(R6*S6-(1-S6))/R6</f>
        <v>0.20811073086291673</v>
      </c>
      <c r="AV6" s="14">
        <f ca="1">MAX(AV10:AV59)</f>
        <v>1698.1399999999892</v>
      </c>
      <c r="AY6" s="80">
        <f ca="1">STDEV(AY10:AY59)</f>
        <v>596.13157106241704</v>
      </c>
      <c r="BA6" t="s">
        <v>51</v>
      </c>
      <c r="BB6" s="33">
        <f ca="1">STDEV(BB10:BB59)</f>
        <v>156.30953626541822</v>
      </c>
      <c r="BC6" s="33">
        <f t="shared" ref="BC6:BK6" ca="1" si="36">STDEV(BC10:BC59)</f>
        <v>139.08694992716167</v>
      </c>
      <c r="BD6" s="33">
        <f t="shared" ca="1" si="36"/>
        <v>114.99666137496229</v>
      </c>
      <c r="BE6" s="33">
        <f t="shared" ca="1" si="36"/>
        <v>141.58956654747527</v>
      </c>
      <c r="BF6" s="33">
        <f t="shared" ca="1" si="36"/>
        <v>120.70822261967078</v>
      </c>
      <c r="BG6" s="33">
        <f t="shared" ca="1" si="36"/>
        <v>130.74756149690822</v>
      </c>
      <c r="BH6" s="33">
        <f t="shared" ca="1" si="36"/>
        <v>96.252305028110257</v>
      </c>
      <c r="BI6" s="33">
        <f t="shared" ca="1" si="36"/>
        <v>152.52381988932979</v>
      </c>
      <c r="BJ6" s="33">
        <f t="shared" ca="1" si="36"/>
        <v>85.577057768578044</v>
      </c>
      <c r="BK6" s="33">
        <f t="shared" ca="1" si="36"/>
        <v>195.94856869982547</v>
      </c>
    </row>
    <row r="7" spans="1:64">
      <c r="A7" s="48">
        <f t="shared" ca="1" si="4"/>
        <v>0.89551707573922301</v>
      </c>
      <c r="B7" s="84" t="s">
        <v>76</v>
      </c>
      <c r="C7" s="84">
        <f t="shared" ca="1" si="5"/>
        <v>1</v>
      </c>
      <c r="D7" s="160">
        <f t="shared" ca="1" si="6"/>
        <v>-1</v>
      </c>
      <c r="E7" s="161">
        <f t="shared" ca="1" si="7"/>
        <v>0.67111508452535762</v>
      </c>
      <c r="F7" s="96">
        <f t="shared" ca="1" si="8"/>
        <v>0.11722742810527584</v>
      </c>
      <c r="G7" s="70">
        <f t="shared" ca="1" si="9"/>
        <v>325</v>
      </c>
      <c r="H7" s="97">
        <f t="shared" ca="1" si="10"/>
        <v>0.5002383680877851</v>
      </c>
      <c r="I7" s="98">
        <f t="shared" ca="1" si="11"/>
        <v>0.21878766300020075</v>
      </c>
      <c r="J7" s="74">
        <f t="shared" ca="1" si="12"/>
        <v>3.3136143892068981</v>
      </c>
      <c r="K7" s="98">
        <f t="shared" ca="1" si="13"/>
        <v>0.28145070508758435</v>
      </c>
      <c r="L7" s="75">
        <f t="shared" ca="1" si="14"/>
        <v>1.5456583258647956</v>
      </c>
      <c r="M7" s="74">
        <f t="shared" ca="1" si="15"/>
        <v>0.93245280568701394</v>
      </c>
      <c r="N7" s="75">
        <f t="shared" ca="1" si="16"/>
        <v>0.32215276634648121</v>
      </c>
      <c r="O7" s="66">
        <f t="shared" ca="1" si="17"/>
        <v>-2.7836503281676542E-2</v>
      </c>
      <c r="P7" s="66">
        <f t="shared" ca="1" si="18"/>
        <v>2.4456311731427524E-2</v>
      </c>
      <c r="Q7" s="78">
        <f t="shared" ca="1" si="19"/>
        <v>5.4153846153849371E-3</v>
      </c>
      <c r="R7" s="77">
        <f t="shared" ca="1" si="20"/>
        <v>1.3057596082188851</v>
      </c>
      <c r="S7" s="78">
        <f t="shared" ca="1" si="21"/>
        <v>0.54488517745302711</v>
      </c>
      <c r="T7" s="79">
        <f t="shared" ca="1" si="22"/>
        <v>0.32632372273125915</v>
      </c>
      <c r="U7" s="61">
        <f t="shared" ca="1" si="23"/>
        <v>3.0644416275660737</v>
      </c>
      <c r="V7" s="62">
        <f t="shared" ca="1" si="28"/>
        <v>4.239646505662989E-2</v>
      </c>
      <c r="W7" s="63">
        <f ca="1">$W$1/G7*V7</f>
        <v>39.135198513812206</v>
      </c>
      <c r="X7" s="64">
        <f t="shared" ca="1" si="29"/>
        <v>852.40677918068479</v>
      </c>
      <c r="Y7" s="65">
        <f t="shared" ca="1" si="30"/>
        <v>12718.939516988967</v>
      </c>
      <c r="Z7" s="61">
        <f t="shared" ca="1" si="25"/>
        <v>346.78107717736094</v>
      </c>
      <c r="AA7" s="66">
        <f t="shared" ca="1" si="26"/>
        <v>6.701869900726444E-2</v>
      </c>
      <c r="AB7" s="67">
        <f t="shared" ca="1" si="31"/>
        <v>-2.7836503281676542E-2</v>
      </c>
      <c r="AC7" s="68">
        <f t="shared" ca="1" si="32"/>
        <v>0.42383120615425901</v>
      </c>
      <c r="AD7" s="68">
        <f t="shared" ca="1" si="33"/>
        <v>0.55381132996493976</v>
      </c>
      <c r="AE7" s="68">
        <f t="shared" ca="1" si="34"/>
        <v>0.89551707573922301</v>
      </c>
      <c r="AF7" s="9">
        <f t="shared" ca="1" si="35"/>
        <v>0.19634106590115427</v>
      </c>
      <c r="AV7">
        <f ca="1">OFFSET($AV$10,BA9-1,0)</f>
        <v>0</v>
      </c>
      <c r="AX7" s="82">
        <f ca="1">OFFSET($AX$10,BA9-1,0)</f>
        <v>9366.0499999999829</v>
      </c>
      <c r="AY7" s="80">
        <f ca="1">AVERAGE(AY10:AY59)</f>
        <v>187.32099999999966</v>
      </c>
      <c r="AZ7" s="83"/>
      <c r="BA7" t="s">
        <v>53</v>
      </c>
      <c r="BB7" s="17">
        <f ca="1">AVERAGE(BB10:BB59)</f>
        <v>46.464800000000068</v>
      </c>
      <c r="BC7" s="17">
        <f t="shared" ref="BC7:BK7" ca="1" si="37">AVERAGE(BC10:BC59)</f>
        <v>19.932600000000011</v>
      </c>
      <c r="BD7" s="17">
        <f t="shared" ca="1" si="37"/>
        <v>29.304599999999954</v>
      </c>
      <c r="BE7" s="17">
        <f t="shared" ca="1" si="37"/>
        <v>17.11199999999987</v>
      </c>
      <c r="BF7" s="17">
        <f t="shared" ca="1" si="37"/>
        <v>26.96960000000011</v>
      </c>
      <c r="BG7" s="17">
        <f t="shared" ca="1" si="37"/>
        <v>15.404399999999809</v>
      </c>
      <c r="BH7" s="17">
        <f t="shared" ca="1" si="37"/>
        <v>17.861799999999807</v>
      </c>
      <c r="BI7" s="17">
        <f t="shared" ca="1" si="37"/>
        <v>14.295200000000014</v>
      </c>
      <c r="BJ7" s="17">
        <f t="shared" ca="1" si="37"/>
        <v>6.0719999999999947</v>
      </c>
      <c r="BK7" s="17">
        <f t="shared" ca="1" si="37"/>
        <v>-6.0959999999999468</v>
      </c>
    </row>
    <row r="8" spans="1:64">
      <c r="A8" s="48">
        <f t="shared" ca="1" si="4"/>
        <v>0.87124662273292897</v>
      </c>
      <c r="B8" s="144" t="s">
        <v>78</v>
      </c>
      <c r="C8" s="70">
        <f t="shared" ca="1" si="5"/>
        <v>3</v>
      </c>
      <c r="D8" s="49">
        <f t="shared" ca="1" si="6"/>
        <v>0</v>
      </c>
      <c r="E8" s="71">
        <f t="shared" ca="1" si="7"/>
        <v>5.2298026850126703E-2</v>
      </c>
      <c r="F8" s="72">
        <f t="shared" ca="1" si="8"/>
        <v>6.2241220634007381E-2</v>
      </c>
      <c r="G8" s="70">
        <f t="shared" ca="1" si="9"/>
        <v>117.78</v>
      </c>
      <c r="H8" s="62">
        <f t="shared" ca="1" si="10"/>
        <v>0.22887078834770913</v>
      </c>
      <c r="I8" s="73">
        <f t="shared" ca="1" si="11"/>
        <v>-2.1533363666014171E-2</v>
      </c>
      <c r="J8" s="74">
        <f t="shared" ca="1" si="12"/>
        <v>2.7140923211785779</v>
      </c>
      <c r="K8" s="73">
        <f t="shared" ca="1" si="13"/>
        <v>0.25040415201372329</v>
      </c>
      <c r="L8" s="75">
        <f t="shared" ca="1" si="14"/>
        <v>1.5772239254147178</v>
      </c>
      <c r="M8" s="74">
        <f t="shared" ca="1" si="15"/>
        <v>2.3180232530233549</v>
      </c>
      <c r="N8" s="75">
        <f t="shared" ca="1" si="16"/>
        <v>-3.9372734931877935</v>
      </c>
      <c r="O8" s="158">
        <f t="shared" ca="1" si="17"/>
        <v>-1.881206136880648E-2</v>
      </c>
      <c r="P8" s="66">
        <f t="shared" ca="1" si="18"/>
        <v>1.3667150620606992E-2</v>
      </c>
      <c r="Q8" s="76">
        <f t="shared" ca="1" si="19"/>
        <v>2.0376974019361309E-3</v>
      </c>
      <c r="R8" s="77">
        <f t="shared" ca="1" si="20"/>
        <v>1.3659786268481902</v>
      </c>
      <c r="S8" s="78">
        <f t="shared" ca="1" si="21"/>
        <v>0.40187891440501045</v>
      </c>
      <c r="T8" s="79">
        <f t="shared" ca="1" si="22"/>
        <v>9.4763841148128108E-2</v>
      </c>
      <c r="U8" s="61">
        <f t="shared" ca="1" si="23"/>
        <v>10.552548185935931</v>
      </c>
      <c r="V8" s="62">
        <f t="shared" ca="1" si="28"/>
        <v>0.14599421193047002</v>
      </c>
      <c r="W8" s="63">
        <f t="shared" ca="1" si="24"/>
        <v>371.86503293548145</v>
      </c>
      <c r="X8" s="64">
        <f t="shared" ca="1" si="29"/>
        <v>0</v>
      </c>
      <c r="Y8" s="65">
        <f t="shared" ca="1" si="30"/>
        <v>43798.263579141007</v>
      </c>
      <c r="Z8" s="61">
        <f t="shared" ca="1" si="25"/>
        <v>117.78</v>
      </c>
      <c r="AA8" s="66">
        <f t="shared" ca="1" si="26"/>
        <v>0</v>
      </c>
      <c r="AB8" s="67">
        <f t="shared" ca="1" si="31"/>
        <v>-1.881206136880648E-2</v>
      </c>
      <c r="AC8" s="68">
        <f t="shared" ca="1" si="32"/>
        <v>0.22799037344507975</v>
      </c>
      <c r="AD8" s="68">
        <f t="shared" ca="1" si="33"/>
        <v>0.67771071445182707</v>
      </c>
      <c r="AE8" s="68">
        <f t="shared" ca="1" si="34"/>
        <v>0.87124662273292897</v>
      </c>
      <c r="AF8" s="9">
        <f t="shared" ca="1" si="35"/>
        <v>-3.5991103352934005E-2</v>
      </c>
      <c r="BA8" t="s">
        <v>42</v>
      </c>
      <c r="BB8">
        <f t="shared" ref="BB8:BK8" ca="1" si="38">ROUND(OFFSET($W$5,COLUMN(BB6)-COLUMN($BB$6),0),0)</f>
        <v>482</v>
      </c>
      <c r="BC8">
        <f t="shared" ca="1" si="38"/>
        <v>417</v>
      </c>
      <c r="BD8">
        <f t="shared" ca="1" si="38"/>
        <v>39</v>
      </c>
      <c r="BE8">
        <f t="shared" ca="1" si="38"/>
        <v>372</v>
      </c>
      <c r="BF8">
        <f t="shared" ca="1" si="38"/>
        <v>602</v>
      </c>
      <c r="BG8">
        <f t="shared" ca="1" si="38"/>
        <v>389</v>
      </c>
      <c r="BH8">
        <f t="shared" ca="1" si="38"/>
        <v>353</v>
      </c>
      <c r="BI8">
        <f t="shared" ca="1" si="38"/>
        <v>214</v>
      </c>
      <c r="BJ8">
        <f t="shared" ca="1" si="38"/>
        <v>184</v>
      </c>
      <c r="BK8">
        <f t="shared" ca="1" si="38"/>
        <v>127</v>
      </c>
    </row>
    <row r="9" spans="1:64">
      <c r="A9" s="48">
        <f t="shared" ca="1" si="4"/>
        <v>0.84463925013485108</v>
      </c>
      <c r="B9" s="87" t="s">
        <v>74</v>
      </c>
      <c r="C9" s="70">
        <f t="shared" ca="1" si="5"/>
        <v>2</v>
      </c>
      <c r="D9" s="49">
        <f t="shared" ca="1" si="6"/>
        <v>1</v>
      </c>
      <c r="E9" s="50">
        <f t="shared" ca="1" si="7"/>
        <v>0.96732616212063005</v>
      </c>
      <c r="F9" s="51">
        <f t="shared" ca="1" si="8"/>
        <v>0.10811093479515289</v>
      </c>
      <c r="G9" s="52">
        <f t="shared" ca="1" si="9"/>
        <v>48.98</v>
      </c>
      <c r="H9" s="53">
        <f t="shared" ca="1" si="10"/>
        <v>0.39885427738876522</v>
      </c>
      <c r="I9" s="54">
        <f t="shared" ca="1" si="11"/>
        <v>0.16204058244865657</v>
      </c>
      <c r="J9" s="55">
        <f t="shared" ca="1" si="12"/>
        <v>3.6038049310819957</v>
      </c>
      <c r="K9" s="54">
        <f t="shared" ca="1" si="13"/>
        <v>0.23681369494010865</v>
      </c>
      <c r="L9" s="56">
        <f t="shared" ca="1" si="14"/>
        <v>1.7213794864670442</v>
      </c>
      <c r="M9" s="55">
        <f t="shared" ca="1" si="15"/>
        <v>0.22859378815361336</v>
      </c>
      <c r="N9" s="56">
        <f t="shared" ca="1" si="16"/>
        <v>0.11302099675302454</v>
      </c>
      <c r="O9" s="57">
        <f t="shared" ca="1" si="17"/>
        <v>-2.3254578422269065E-2</v>
      </c>
      <c r="P9" s="57">
        <f t="shared" ca="1" si="18"/>
        <v>1.8756119098833908E-2</v>
      </c>
      <c r="Q9" s="58">
        <f t="shared" ca="1" si="19"/>
        <v>4.6957942017149222E-3</v>
      </c>
      <c r="R9" s="59">
        <f t="shared" ca="1" si="20"/>
        <v>1.3475909537856452</v>
      </c>
      <c r="S9" s="58">
        <f t="shared" ca="1" si="21"/>
        <v>0.55010438413361173</v>
      </c>
      <c r="T9" s="60">
        <f t="shared" ca="1" si="22"/>
        <v>0.14086990422353152</v>
      </c>
      <c r="U9" s="61">
        <f t="shared" ca="1" si="23"/>
        <v>7.0987483487829026</v>
      </c>
      <c r="V9" s="62">
        <f t="shared" ca="1" si="28"/>
        <v>9.8210986826341273E-2</v>
      </c>
      <c r="W9" s="63">
        <f t="shared" ca="1" si="24"/>
        <v>601.53728150066115</v>
      </c>
      <c r="X9" s="64">
        <f t="shared" ca="1" si="29"/>
        <v>852.40677918068502</v>
      </c>
      <c r="Y9" s="65">
        <f t="shared" ca="1" si="30"/>
        <v>29463.296047902382</v>
      </c>
      <c r="Z9" s="61">
        <f t="shared" ca="1" si="25"/>
        <v>47.562952702359233</v>
      </c>
      <c r="AA9" s="66">
        <f t="shared" ca="1" si="26"/>
        <v>-2.8931141233988645E-2</v>
      </c>
      <c r="AB9" s="67">
        <f t="shared" ca="1" si="31"/>
        <v>1.8756119098833908E-2</v>
      </c>
      <c r="AC9" s="68">
        <f t="shared" ca="1" si="32"/>
        <v>0.51862531031801518</v>
      </c>
      <c r="AD9" s="68">
        <f t="shared" ca="1" si="33"/>
        <v>0.49087140568639864</v>
      </c>
      <c r="AE9" s="68">
        <f t="shared" ca="1" si="34"/>
        <v>0.84463925013485108</v>
      </c>
      <c r="AF9" s="9">
        <f t="shared" ca="1" si="35"/>
        <v>0.21625262102809076</v>
      </c>
      <c r="AV9" t="s">
        <v>7</v>
      </c>
      <c r="AW9" t="s">
        <v>56</v>
      </c>
      <c r="AX9" t="s">
        <v>57</v>
      </c>
      <c r="AY9" t="s">
        <v>58</v>
      </c>
      <c r="BA9">
        <v>20</v>
      </c>
      <c r="BB9" s="136" t="str">
        <f t="shared" ref="BB9:BK9" ca="1" si="39">OFFSET($B$5,COLUMN(BB6)-COLUMN($BB$6),0)</f>
        <v>jnj</v>
      </c>
      <c r="BC9" s="136" t="str">
        <f t="shared" ca="1" si="39"/>
        <v>cvs</v>
      </c>
      <c r="BD9" s="136" t="str">
        <f t="shared" ca="1" si="39"/>
        <v>amzn</v>
      </c>
      <c r="BE9" s="136" t="str">
        <f t="shared" ca="1" si="39"/>
        <v>gld</v>
      </c>
      <c r="BF9" s="136" t="str">
        <f t="shared" ca="1" si="39"/>
        <v>txn</v>
      </c>
      <c r="BG9" s="136" t="str">
        <f t="shared" ca="1" si="39"/>
        <v>PM</v>
      </c>
      <c r="BH9" s="136" t="str">
        <f t="shared" ca="1" si="39"/>
        <v>dia</v>
      </c>
      <c r="BI9" s="136" t="str">
        <f t="shared" ca="1" si="39"/>
        <v>fb</v>
      </c>
      <c r="BJ9" s="136" t="str">
        <f t="shared" ca="1" si="39"/>
        <v>XIV</v>
      </c>
      <c r="BK9" s="136" t="str">
        <f t="shared" ca="1" si="39"/>
        <v>qihu</v>
      </c>
    </row>
    <row r="10" spans="1:64">
      <c r="A10" s="48">
        <f t="shared" ca="1" si="4"/>
        <v>0.81540752763804325</v>
      </c>
      <c r="B10" s="181" t="s">
        <v>75</v>
      </c>
      <c r="C10" s="84">
        <f t="shared" ca="1" si="5"/>
        <v>1</v>
      </c>
      <c r="D10" s="49">
        <f t="shared" ca="1" si="6"/>
        <v>1</v>
      </c>
      <c r="E10" s="161">
        <f t="shared" ca="1" si="7"/>
        <v>0.84185721030621852</v>
      </c>
      <c r="F10" s="96">
        <f t="shared" ca="1" si="8"/>
        <v>0.10648871618365278</v>
      </c>
      <c r="G10" s="70">
        <f t="shared" ca="1" si="9"/>
        <v>84.72</v>
      </c>
      <c r="H10" s="97">
        <f t="shared" ca="1" si="10"/>
        <v>0.26762615667005446</v>
      </c>
      <c r="I10" s="98">
        <f t="shared" ca="1" si="11"/>
        <v>0.15832474568033741</v>
      </c>
      <c r="J10" s="74">
        <f t="shared" ca="1" si="12"/>
        <v>3.3076301666269874</v>
      </c>
      <c r="K10" s="98">
        <f t="shared" ca="1" si="13"/>
        <v>0.10930141098971705</v>
      </c>
      <c r="L10" s="75">
        <f t="shared" ca="1" si="14"/>
        <v>1.5881833520333037</v>
      </c>
      <c r="M10" s="74">
        <f t="shared" ca="1" si="15"/>
        <v>0.93976116866981785</v>
      </c>
      <c r="N10" s="75">
        <f t="shared" ca="1" si="16"/>
        <v>0.36425393364948871</v>
      </c>
      <c r="O10" s="66">
        <f t="shared" ca="1" si="17"/>
        <v>-1.6361797149004036E-2</v>
      </c>
      <c r="P10" s="66">
        <f t="shared" ca="1" si="18"/>
        <v>1.4319016840470837E-2</v>
      </c>
      <c r="Q10" s="76">
        <f t="shared" ca="1" si="19"/>
        <v>6.0198300283286051E-2</v>
      </c>
      <c r="R10" s="77">
        <f t="shared" ca="1" si="20"/>
        <v>1.2694731834938751</v>
      </c>
      <c r="S10" s="78">
        <f t="shared" ca="1" si="21"/>
        <v>0.54279749478079331</v>
      </c>
      <c r="T10" s="79">
        <f t="shared" ca="1" si="22"/>
        <v>0.12584410899199622</v>
      </c>
      <c r="U10" s="61">
        <f t="shared" ca="1" si="23"/>
        <v>7.9463393877547404</v>
      </c>
      <c r="V10" s="62">
        <f t="shared" ca="1" si="28"/>
        <v>0.10993738537896221</v>
      </c>
      <c r="W10" s="63">
        <f t="shared" ca="1" si="24"/>
        <v>389.29669043541855</v>
      </c>
      <c r="X10" s="64">
        <f t="shared" ca="1" si="29"/>
        <v>852.40677918068502</v>
      </c>
      <c r="Y10" s="65">
        <f t="shared" ca="1" si="30"/>
        <v>32981.215613688662</v>
      </c>
      <c r="Z10" s="61">
        <f t="shared" ca="1" si="25"/>
        <v>82.530392946759221</v>
      </c>
      <c r="AA10" s="66">
        <f t="shared" ca="1" si="26"/>
        <v>-2.5845220175174429E-2</v>
      </c>
      <c r="AB10" s="67">
        <f t="shared" ca="1" si="31"/>
        <v>1.4319016840470837E-2</v>
      </c>
      <c r="AC10" s="68">
        <f t="shared" ca="1" si="32"/>
        <v>0.42187639048413522</v>
      </c>
      <c r="AD10" s="68">
        <f t="shared" ca="1" si="33"/>
        <v>0.55446485261831102</v>
      </c>
      <c r="AE10" s="68">
        <f t="shared" ca="1" si="34"/>
        <v>0.81540752763804325</v>
      </c>
      <c r="AF10" s="9">
        <f t="shared" ca="1" si="35"/>
        <v>0.18264612556408977</v>
      </c>
      <c r="AV10" s="14">
        <f ca="1">AW10-AX10</f>
        <v>0</v>
      </c>
      <c r="AW10" s="17">
        <f ca="1">AX10</f>
        <v>-528.52000000000623</v>
      </c>
      <c r="AX10" s="17">
        <f ca="1">SUM(AY10:$AY$10)</f>
        <v>-528.52000000000623</v>
      </c>
      <c r="AY10" s="14">
        <f ca="1">SUM(BB10:BK10)</f>
        <v>-528.52000000000623</v>
      </c>
      <c r="AZ10">
        <v>1</v>
      </c>
      <c r="BA10" s="1">
        <f ca="1">OFFSET(xiv!$A$8,xiv!$A$1-$BA$9+$AZ10-1,0)</f>
        <v>41873</v>
      </c>
      <c r="BB10" s="86">
        <f t="shared" ref="BB10:BK25" ca="1" si="40">OFFSET(INDIRECT(BB$9&amp;"!$j$8"),INDIRECT(BB$9&amp;"!$A$1")-$BA$9+$AZ10-1,0)*BB$8</f>
        <v>0</v>
      </c>
      <c r="BC10" s="86">
        <f t="shared" ca="1" si="40"/>
        <v>108.41999999999621</v>
      </c>
      <c r="BD10" s="86">
        <f t="shared" ca="1" si="40"/>
        <v>-51.480000000001951</v>
      </c>
      <c r="BE10" s="86">
        <f t="shared" ca="1" si="40"/>
        <v>-115.32000000000085</v>
      </c>
      <c r="BF10" s="86">
        <f t="shared" ca="1" si="40"/>
        <v>-90.299999999999145</v>
      </c>
      <c r="BG10" s="86">
        <f t="shared" ca="1" si="40"/>
        <v>-315.09000000000088</v>
      </c>
      <c r="BH10" s="86">
        <f t="shared" ca="1" si="40"/>
        <v>-109.4300000000008</v>
      </c>
      <c r="BI10" s="86">
        <f t="shared" ca="1" si="40"/>
        <v>0</v>
      </c>
      <c r="BJ10" s="86">
        <f t="shared" ca="1" si="40"/>
        <v>29.44000000000068</v>
      </c>
      <c r="BK10" s="86">
        <f t="shared" ca="1" si="40"/>
        <v>15.240000000000578</v>
      </c>
    </row>
    <row r="11" spans="1:64">
      <c r="A11" s="48">
        <f t="shared" ca="1" si="4"/>
        <v>0.75588827389820468</v>
      </c>
      <c r="B11" s="81" t="s">
        <v>66</v>
      </c>
      <c r="C11" s="70">
        <f t="shared" ca="1" si="5"/>
        <v>1</v>
      </c>
      <c r="D11" s="184">
        <f t="shared" ca="1" si="6"/>
        <v>1</v>
      </c>
      <c r="E11" s="50">
        <f t="shared" ca="1" si="7"/>
        <v>0.98083137056430414</v>
      </c>
      <c r="F11" s="51">
        <f t="shared" ca="1" si="8"/>
        <v>0.16159448894095474</v>
      </c>
      <c r="G11" s="52">
        <f t="shared" ca="1" si="9"/>
        <v>172.2</v>
      </c>
      <c r="H11" s="53">
        <f t="shared" ca="1" si="10"/>
        <v>0.17012155642664883</v>
      </c>
      <c r="I11" s="54">
        <f t="shared" ca="1" si="11"/>
        <v>0.15113770883335395</v>
      </c>
      <c r="J11" s="55">
        <f t="shared" ca="1" si="12"/>
        <v>2.9320750072264623</v>
      </c>
      <c r="K11" s="54">
        <f t="shared" ca="1" si="13"/>
        <v>1.8983847593294884E-2</v>
      </c>
      <c r="L11" s="56">
        <f t="shared" ca="1" si="14"/>
        <v>1.4834743378934958</v>
      </c>
      <c r="M11" s="55">
        <f t="shared" ca="1" si="15"/>
        <v>-0.24892166319261771</v>
      </c>
      <c r="N11" s="56">
        <f t="shared" ca="1" si="16"/>
        <v>1.6323314957253765</v>
      </c>
      <c r="O11" s="57">
        <f t="shared" ca="1" si="17"/>
        <v>-1.3705185676971628E-2</v>
      </c>
      <c r="P11" s="57">
        <f t="shared" ca="1" si="18"/>
        <v>1.0703771048389762E-2</v>
      </c>
      <c r="Q11" s="58">
        <f t="shared" ca="1" si="19"/>
        <v>1.5505226480836496E-2</v>
      </c>
      <c r="R11" s="59">
        <f t="shared" ca="1" si="20"/>
        <v>1.3808940299970591</v>
      </c>
      <c r="S11" s="58">
        <f t="shared" ca="1" si="21"/>
        <v>0.35073068893528186</v>
      </c>
      <c r="T11" s="60">
        <f t="shared" ca="1" si="22"/>
        <v>6.8196297397862565E-2</v>
      </c>
      <c r="U11" s="61">
        <f t="shared" ca="1" si="23"/>
        <v>14.663552687705629</v>
      </c>
      <c r="V11" s="62">
        <f t="shared" ca="1" si="28"/>
        <v>0.20286984537020966</v>
      </c>
      <c r="W11" s="63">
        <f t="shared" ca="1" si="24"/>
        <v>353.43178635925034</v>
      </c>
      <c r="X11" s="64">
        <f t="shared" ca="1" si="29"/>
        <v>852.40677918068502</v>
      </c>
      <c r="Y11" s="65">
        <f t="shared" ca="1" si="30"/>
        <v>60860.953611062905</v>
      </c>
      <c r="Z11" s="61">
        <f t="shared" ca="1" si="25"/>
        <v>169.78820000894245</v>
      </c>
      <c r="AA11" s="66">
        <f t="shared" ca="1" si="26"/>
        <v>-1.4005807148998461E-2</v>
      </c>
      <c r="AB11" s="67">
        <f t="shared" ca="1" si="31"/>
        <v>1.0703771048389762E-2</v>
      </c>
      <c r="AC11" s="68">
        <f t="shared" ca="1" si="32"/>
        <v>0.29919694452627088</v>
      </c>
      <c r="AD11" s="68">
        <f t="shared" ca="1" si="33"/>
        <v>0.44817139673447959</v>
      </c>
      <c r="AE11" s="68">
        <f t="shared" ca="1" si="34"/>
        <v>0.75588827389820468</v>
      </c>
      <c r="AF11" s="9">
        <f t="shared" ca="1" si="35"/>
        <v>-0.11944971373189514</v>
      </c>
      <c r="AV11" s="14">
        <f t="shared" ref="AV11:AV59" ca="1" si="41">AW11-AX11</f>
        <v>0</v>
      </c>
      <c r="AW11" s="17">
        <f ca="1">MAX(AX11,AW10)</f>
        <v>-481.46999999999912</v>
      </c>
      <c r="AX11" s="17">
        <f ca="1">SUM(AY$10:$AY11)</f>
        <v>-481.46999999999912</v>
      </c>
      <c r="AY11" s="14">
        <f t="shared" ref="AY11:AY59" ca="1" si="42">SUM(BB11:BK11)</f>
        <v>47.050000000007117</v>
      </c>
      <c r="AZ11">
        <v>2</v>
      </c>
      <c r="BA11" s="1">
        <f ca="1">OFFSET(xiv!$A$8,xiv!$A$1-$BA$9+$AZ11-1,0)</f>
        <v>41876</v>
      </c>
      <c r="BB11" s="86">
        <f t="shared" ca="1" si="40"/>
        <v>62.660000000004658</v>
      </c>
      <c r="BC11" s="86">
        <f t="shared" ca="1" si="40"/>
        <v>-12.510000000000474</v>
      </c>
      <c r="BD11" s="86">
        <f t="shared" ca="1" si="40"/>
        <v>94.770000000000266</v>
      </c>
      <c r="BE11" s="86">
        <f t="shared" ca="1" si="40"/>
        <v>0</v>
      </c>
      <c r="BF11" s="86">
        <f t="shared" ca="1" si="40"/>
        <v>391.30000000000342</v>
      </c>
      <c r="BG11" s="86">
        <f t="shared" ca="1" si="40"/>
        <v>330.64999999999782</v>
      </c>
      <c r="BH11" s="86">
        <f t="shared" ca="1" si="40"/>
        <v>0</v>
      </c>
      <c r="BI11" s="86">
        <f t="shared" ca="1" si="40"/>
        <v>96.300000000000608</v>
      </c>
      <c r="BJ11" s="86">
        <f t="shared" ca="1" si="40"/>
        <v>84.640000000000157</v>
      </c>
      <c r="BK11" s="86">
        <f t="shared" ca="1" si="40"/>
        <v>-1000.7599999999994</v>
      </c>
    </row>
    <row r="12" spans="1:64">
      <c r="A12" s="48">
        <f t="shared" ca="1" si="4"/>
        <v>0.67478546619467161</v>
      </c>
      <c r="B12" s="70" t="s">
        <v>49</v>
      </c>
      <c r="C12" s="70">
        <f t="shared" ca="1" si="5"/>
        <v>4</v>
      </c>
      <c r="D12" s="49">
        <f t="shared" ca="1" si="6"/>
        <v>-1</v>
      </c>
      <c r="E12" s="50">
        <f t="shared" ca="1" si="7"/>
        <v>0.97951839377325345</v>
      </c>
      <c r="F12" s="51">
        <f t="shared" ca="1" si="8"/>
        <v>5.5092611388183152E-2</v>
      </c>
      <c r="G12" s="52">
        <f t="shared" ca="1" si="9"/>
        <v>77</v>
      </c>
      <c r="H12" s="53">
        <f t="shared" ca="1" si="10"/>
        <v>0.98244093974398616</v>
      </c>
      <c r="I12" s="54">
        <f t="shared" ca="1" si="11"/>
        <v>0.42170753176540743</v>
      </c>
      <c r="J12" s="55">
        <f t="shared" ca="1" si="12"/>
        <v>3.8984273699270635</v>
      </c>
      <c r="K12" s="54">
        <f t="shared" ca="1" si="13"/>
        <v>0.56073340797857874</v>
      </c>
      <c r="L12" s="56">
        <f t="shared" ca="1" si="14"/>
        <v>1.9959477752372896</v>
      </c>
      <c r="M12" s="55">
        <f t="shared" ca="1" si="15"/>
        <v>3.1701959171457044</v>
      </c>
      <c r="N12" s="56">
        <f t="shared" ca="1" si="16"/>
        <v>3.7948552543691627</v>
      </c>
      <c r="O12" s="57">
        <f t="shared" ca="1" si="17"/>
        <v>-4.1287589288208922E-2</v>
      </c>
      <c r="P12" s="57">
        <f t="shared" ca="1" si="18"/>
        <v>3.8270888416885515E-2</v>
      </c>
      <c r="Q12" s="58">
        <f t="shared" ca="1" si="19"/>
        <v>1.298701298701963E-4</v>
      </c>
      <c r="R12" s="59">
        <f t="shared" ca="1" si="20"/>
        <v>1.4308218833358497</v>
      </c>
      <c r="S12" s="58">
        <f t="shared" ca="1" si="21"/>
        <v>0.51020408163265307</v>
      </c>
      <c r="T12" s="60">
        <f t="shared" ca="1" si="22"/>
        <v>0.25187528644500218</v>
      </c>
      <c r="U12" s="61">
        <f t="shared" ca="1" si="23"/>
        <v>3.9702188099281961</v>
      </c>
      <c r="V12" s="62">
        <f t="shared" ca="1" si="28"/>
        <v>5.4927867291760378E-2</v>
      </c>
      <c r="W12" s="63">
        <f t="shared" ca="1" si="24"/>
        <v>214.00467776010538</v>
      </c>
      <c r="X12" s="64">
        <f t="shared" ca="1" si="29"/>
        <v>852.40677918068502</v>
      </c>
      <c r="Y12" s="65">
        <f t="shared" ca="1" si="30"/>
        <v>16478.360187528113</v>
      </c>
      <c r="Z12" s="61">
        <f t="shared" ca="1" si="25"/>
        <v>80.983122182666548</v>
      </c>
      <c r="AA12" s="66">
        <f t="shared" ca="1" si="26"/>
        <v>5.172885951514998E-2</v>
      </c>
      <c r="AB12" s="67">
        <f t="shared" ca="1" si="31"/>
        <v>-4.1287589288208922E-2</v>
      </c>
      <c r="AC12" s="68">
        <f t="shared" ca="1" si="32"/>
        <v>0.61486714499807194</v>
      </c>
      <c r="AD12" s="68">
        <f t="shared" ca="1" si="33"/>
        <v>0.75391302431220786</v>
      </c>
      <c r="AE12" s="68">
        <f t="shared" ca="1" si="34"/>
        <v>0.67478546619467161</v>
      </c>
      <c r="AF12" s="9">
        <f t="shared" ca="1" si="35"/>
        <v>0.16788619841337638</v>
      </c>
      <c r="AV12" s="14">
        <f t="shared" ca="1" si="41"/>
        <v>0</v>
      </c>
      <c r="AW12" s="17">
        <f t="shared" ref="AW12:AW59" ca="1" si="43">MAX(AX12,AW11)</f>
        <v>-5.009999999997035</v>
      </c>
      <c r="AX12" s="17">
        <f ca="1">SUM(AY$10:$AY12)</f>
        <v>-5.009999999997035</v>
      </c>
      <c r="AY12" s="14">
        <f t="shared" ca="1" si="42"/>
        <v>476.46000000000208</v>
      </c>
      <c r="AZ12">
        <v>3</v>
      </c>
      <c r="BA12" s="1">
        <f ca="1">OFFSET(xiv!$A$8,xiv!$A$1-$BA$9+$AZ12-1,0)</f>
        <v>41877</v>
      </c>
      <c r="BB12" s="86">
        <f t="shared" ca="1" si="40"/>
        <v>101.21999999999699</v>
      </c>
      <c r="BC12" s="86">
        <f t="shared" ca="1" si="40"/>
        <v>58.380000000000237</v>
      </c>
      <c r="BD12" s="86">
        <f t="shared" ca="1" si="40"/>
        <v>304.59000000000009</v>
      </c>
      <c r="BE12" s="86">
        <f t="shared" ca="1" si="40"/>
        <v>0</v>
      </c>
      <c r="BF12" s="86">
        <f t="shared" ca="1" si="40"/>
        <v>72.240000000002738</v>
      </c>
      <c r="BG12" s="86">
        <f t="shared" ca="1" si="40"/>
        <v>27.230000000002875</v>
      </c>
      <c r="BH12" s="86">
        <f t="shared" ca="1" si="40"/>
        <v>0</v>
      </c>
      <c r="BI12" s="86">
        <f t="shared" ca="1" si="40"/>
        <v>201.15999999999951</v>
      </c>
      <c r="BJ12" s="86">
        <f t="shared" ca="1" si="40"/>
        <v>-69.920000000000471</v>
      </c>
      <c r="BK12" s="86">
        <f t="shared" ca="1" si="40"/>
        <v>-218.43999999999986</v>
      </c>
    </row>
    <row r="13" spans="1:64">
      <c r="A13" s="48">
        <f t="shared" ca="1" si="4"/>
        <v>0.56801485360641435</v>
      </c>
      <c r="B13" s="81" t="s">
        <v>77</v>
      </c>
      <c r="C13" s="70">
        <f t="shared" ca="1" si="5"/>
        <v>2</v>
      </c>
      <c r="D13" s="184">
        <f t="shared" ca="1" si="6"/>
        <v>1</v>
      </c>
      <c r="E13" s="71">
        <f t="shared" ca="1" si="7"/>
        <v>0.90362405928978196</v>
      </c>
      <c r="F13" s="72">
        <f t="shared" ca="1" si="8"/>
        <v>0.13926980538554784</v>
      </c>
      <c r="G13" s="70">
        <f t="shared" ca="1" si="9"/>
        <v>44.49</v>
      </c>
      <c r="H13" s="62">
        <f t="shared" ca="1" si="10"/>
        <v>1.011898350311182</v>
      </c>
      <c r="I13" s="73">
        <f t="shared" ca="1" si="11"/>
        <v>0.58967712134433603</v>
      </c>
      <c r="J13" s="74">
        <f t="shared" ca="1" si="12"/>
        <v>3.5297533833866419</v>
      </c>
      <c r="K13" s="73">
        <f t="shared" ca="1" si="13"/>
        <v>0.422221228966846</v>
      </c>
      <c r="L13" s="75">
        <f t="shared" ca="1" si="14"/>
        <v>1.6735623627922052</v>
      </c>
      <c r="M13" s="74">
        <f t="shared" ca="1" si="15"/>
        <v>0.15853929596210853</v>
      </c>
      <c r="N13" s="75">
        <f t="shared" ca="1" si="16"/>
        <v>0.17903694247507482</v>
      </c>
      <c r="O13" s="66">
        <f t="shared" ca="1" si="17"/>
        <v>-6.6756153546778052E-2</v>
      </c>
      <c r="P13" s="66">
        <f t="shared" ca="1" si="18"/>
        <v>4.8345576493133292E-2</v>
      </c>
      <c r="Q13" s="76">
        <f t="shared" ca="1" si="19"/>
        <v>6.9229040233760197E-2</v>
      </c>
      <c r="R13" s="77">
        <f t="shared" ca="1" si="20"/>
        <v>1.2532749055988068</v>
      </c>
      <c r="S13" s="78">
        <f t="shared" ca="1" si="21"/>
        <v>0.57620041753653439</v>
      </c>
      <c r="T13" s="79">
        <f t="shared" ca="1" si="22"/>
        <v>0.50640632549797604</v>
      </c>
      <c r="U13" s="61">
        <f t="shared" ca="1" si="23"/>
        <v>1.9746988725242467</v>
      </c>
      <c r="V13" s="62">
        <f t="shared" ca="1" si="28"/>
        <v>2.7319904217864087E-2</v>
      </c>
      <c r="W13" s="63">
        <f t="shared" ca="1" si="24"/>
        <v>184.22052742996686</v>
      </c>
      <c r="X13" s="64">
        <f t="shared" ca="1" si="29"/>
        <v>852.40677918068479</v>
      </c>
      <c r="Y13" s="65">
        <f t="shared" ca="1" si="30"/>
        <v>8195.9712653592269</v>
      </c>
      <c r="Z13" s="61">
        <f t="shared" ca="1" si="25"/>
        <v>39.86290012642737</v>
      </c>
      <c r="AA13" s="66">
        <f t="shared" ca="1" si="26"/>
        <v>-0.10400314393285305</v>
      </c>
      <c r="AB13" s="67">
        <f t="shared" ca="1" si="31"/>
        <v>4.8345576493133292E-2</v>
      </c>
      <c r="AC13" s="68">
        <f t="shared" ca="1" si="32"/>
        <v>0.49443551391609769</v>
      </c>
      <c r="AD13" s="68">
        <f t="shared" ca="1" si="33"/>
        <v>0.48460704830222157</v>
      </c>
      <c r="AE13" s="68">
        <f t="shared" ca="1" si="34"/>
        <v>0.56801485360641435</v>
      </c>
      <c r="AF13" s="9">
        <f t="shared" ca="1" si="35"/>
        <v>0.23804668879736618</v>
      </c>
      <c r="AV13" s="14">
        <f t="shared" ca="1" si="41"/>
        <v>644.49999999999136</v>
      </c>
      <c r="AW13" s="17">
        <f t="shared" ca="1" si="43"/>
        <v>-5.009999999997035</v>
      </c>
      <c r="AX13" s="17">
        <f ca="1">SUM(AY$10:$AY13)</f>
        <v>-649.50999999998839</v>
      </c>
      <c r="AY13" s="14">
        <f t="shared" ca="1" si="42"/>
        <v>-644.49999999999136</v>
      </c>
      <c r="AZ13">
        <v>4</v>
      </c>
      <c r="BA13" s="1">
        <f ca="1">OFFSET(xiv!$A$8,xiv!$A$1-$BA$9+$AZ13-1,0)</f>
        <v>41878</v>
      </c>
      <c r="BB13" s="86">
        <f t="shared" ca="1" si="40"/>
        <v>-106.03999999999945</v>
      </c>
      <c r="BC13" s="86">
        <f t="shared" ca="1" si="40"/>
        <v>33.360000000005215</v>
      </c>
      <c r="BD13" s="86">
        <f t="shared" ca="1" si="40"/>
        <v>52.650000000000887</v>
      </c>
      <c r="BE13" s="86">
        <f t="shared" ca="1" si="40"/>
        <v>11.160000000000423</v>
      </c>
      <c r="BF13" s="86">
        <f t="shared" ca="1" si="40"/>
        <v>174.57999999999947</v>
      </c>
      <c r="BG13" s="86">
        <f t="shared" ca="1" si="40"/>
        <v>3.8900000000019901</v>
      </c>
      <c r="BH13" s="86">
        <f t="shared" ca="1" si="40"/>
        <v>0</v>
      </c>
      <c r="BI13" s="86">
        <f t="shared" ca="1" si="40"/>
        <v>-284.61999999999966</v>
      </c>
      <c r="BJ13" s="86">
        <f t="shared" ca="1" si="40"/>
        <v>-57.040000000000418</v>
      </c>
      <c r="BK13" s="86">
        <f t="shared" ca="1" si="40"/>
        <v>-472.43999999999983</v>
      </c>
    </row>
    <row r="14" spans="1:64" ht="15.75" thickBot="1">
      <c r="A14" s="48">
        <f t="shared" ca="1" si="4"/>
        <v>0.55449865236536011</v>
      </c>
      <c r="B14" s="183" t="s">
        <v>103</v>
      </c>
      <c r="C14" s="88">
        <f t="shared" ca="1" si="5"/>
        <v>4</v>
      </c>
      <c r="D14" s="179">
        <f t="shared" ca="1" si="6"/>
        <v>-1</v>
      </c>
      <c r="E14" s="185">
        <f t="shared" ca="1" si="7"/>
        <v>0.6012920617215094</v>
      </c>
      <c r="F14" s="186">
        <f t="shared" ca="1" si="8"/>
        <v>0.21935896068874663</v>
      </c>
      <c r="G14" s="88">
        <f t="shared" ca="1" si="9"/>
        <v>77.989999999999995</v>
      </c>
      <c r="H14" s="90">
        <f t="shared" ca="1" si="10"/>
        <v>1.3229895422230307</v>
      </c>
      <c r="I14" s="187">
        <f t="shared" ca="1" si="11"/>
        <v>0.41396030780331461</v>
      </c>
      <c r="J14" s="151">
        <f t="shared" ca="1" si="12"/>
        <v>4.4442061618088395</v>
      </c>
      <c r="K14" s="187">
        <f t="shared" ca="1" si="13"/>
        <v>0.90902923441971606</v>
      </c>
      <c r="L14" s="152">
        <f t="shared" ca="1" si="14"/>
        <v>2.2072177362344911</v>
      </c>
      <c r="M14" s="151">
        <f t="shared" ca="1" si="15"/>
        <v>1.7547059375488392</v>
      </c>
      <c r="N14" s="152">
        <f t="shared" ca="1" si="16"/>
        <v>-1.3017209552969884</v>
      </c>
      <c r="O14" s="94">
        <f t="shared" ca="1" si="17"/>
        <v>-5.9362416967254097E-2</v>
      </c>
      <c r="P14" s="94">
        <f t="shared" ca="1" si="18"/>
        <v>5.1394036812909737E-2</v>
      </c>
      <c r="Q14" s="177">
        <f t="shared" ca="1" si="19"/>
        <v>0.13270932170791158</v>
      </c>
      <c r="R14" s="176">
        <f t="shared" ca="1" si="20"/>
        <v>1.4141661793153095</v>
      </c>
      <c r="S14" s="177">
        <f t="shared" ca="1" si="21"/>
        <v>0.52800000000000002</v>
      </c>
      <c r="T14" s="153">
        <f t="shared" ca="1" si="22"/>
        <v>0.42069200270057699</v>
      </c>
      <c r="U14" s="89">
        <f t="shared" ca="1" si="23"/>
        <v>2.3770359160160677</v>
      </c>
      <c r="V14" s="90">
        <f t="shared" ca="1" si="28"/>
        <v>3.288622607302593E-2</v>
      </c>
      <c r="W14" s="91">
        <f t="shared" ca="1" si="24"/>
        <v>126.50170306331297</v>
      </c>
      <c r="X14" s="92">
        <f t="shared" ca="1" si="29"/>
        <v>852.40677918068479</v>
      </c>
      <c r="Y14" s="93">
        <f t="shared" ca="1" si="30"/>
        <v>9865.8678219077774</v>
      </c>
      <c r="Z14" s="89">
        <f t="shared" ca="1" si="25"/>
        <v>84.728302793868806</v>
      </c>
      <c r="AA14" s="94">
        <f t="shared" ca="1" si="26"/>
        <v>8.6399574225782941E-2</v>
      </c>
      <c r="AB14" s="95">
        <f t="shared" ca="1" si="31"/>
        <v>-5.9362416967254097E-2</v>
      </c>
      <c r="AC14" s="68">
        <f ca="1">(J14-$AC$4)/($AC$3-$AC$4)</f>
        <v>0.79315211360424476</v>
      </c>
      <c r="AD14" s="68">
        <f ca="1">(M14-$AD$4)/($AD$3-$AD$4)</f>
        <v>0.62733819907935118</v>
      </c>
      <c r="AE14" s="68">
        <f t="shared" ca="1" si="34"/>
        <v>0.55449865236536011</v>
      </c>
      <c r="AF14" s="9">
        <f ca="1">(R14*S14-(1-S14))/R14</f>
        <v>0.19423441650363463</v>
      </c>
      <c r="AV14" s="14">
        <f t="shared" ca="1" si="41"/>
        <v>1698.1399999999892</v>
      </c>
      <c r="AW14" s="17">
        <f t="shared" ca="1" si="43"/>
        <v>-5.009999999997035</v>
      </c>
      <c r="AX14" s="17">
        <f ca="1">SUM(AY$10:$AY14)</f>
        <v>-1703.1499999999862</v>
      </c>
      <c r="AY14" s="14">
        <f t="shared" ca="1" si="42"/>
        <v>-1053.6399999999978</v>
      </c>
      <c r="AZ14">
        <v>5</v>
      </c>
      <c r="BA14" s="1">
        <f ca="1">OFFSET(xiv!$A$8,xiv!$A$1-$BA$9+$AZ14-1,0)</f>
        <v>41879</v>
      </c>
      <c r="BB14" s="86">
        <f t="shared" ca="1" si="40"/>
        <v>-130.13999999999808</v>
      </c>
      <c r="BC14" s="86">
        <f t="shared" ca="1" si="40"/>
        <v>0</v>
      </c>
      <c r="BD14" s="86">
        <f t="shared" ca="1" si="40"/>
        <v>-123.24000000000098</v>
      </c>
      <c r="BE14" s="86">
        <f t="shared" ca="1" si="40"/>
        <v>-252.96000000000254</v>
      </c>
      <c r="BF14" s="86">
        <f t="shared" ca="1" si="40"/>
        <v>-144.48000000000121</v>
      </c>
      <c r="BG14" s="86">
        <f t="shared" ca="1" si="40"/>
        <v>-3.8900000000019901</v>
      </c>
      <c r="BH14" s="86">
        <f t="shared" ca="1" si="40"/>
        <v>-84.719999999993178</v>
      </c>
      <c r="BI14" s="86">
        <f t="shared" ca="1" si="40"/>
        <v>-164.77999999999915</v>
      </c>
      <c r="BJ14" s="86">
        <f t="shared" ca="1" si="40"/>
        <v>-138</v>
      </c>
      <c r="BK14" s="86">
        <f t="shared" ca="1" si="40"/>
        <v>-11.430000000000433</v>
      </c>
    </row>
    <row r="15" spans="1:64">
      <c r="A15" s="48">
        <f t="shared" ca="1" si="4"/>
        <v>0.43111186772088184</v>
      </c>
      <c r="B15" s="163" t="s">
        <v>65</v>
      </c>
      <c r="C15" s="70">
        <f t="shared" ca="1" si="5"/>
        <v>2</v>
      </c>
      <c r="D15" s="164">
        <f t="shared" ca="1" si="6"/>
        <v>1</v>
      </c>
      <c r="E15" s="72">
        <f t="shared" ca="1" si="7"/>
        <v>0.98658775510204078</v>
      </c>
      <c r="F15" s="72">
        <f t="shared" ca="1" si="8"/>
        <v>5.8631628787878795E-2</v>
      </c>
      <c r="G15" s="70">
        <f t="shared" ca="1" si="9"/>
        <v>179.57</v>
      </c>
      <c r="H15" s="62">
        <f t="shared" ca="1" si="10"/>
        <v>0.32850335138536013</v>
      </c>
      <c r="I15" s="73">
        <f t="shared" ca="1" si="11"/>
        <v>0.31098285413896848</v>
      </c>
      <c r="J15" s="74">
        <f t="shared" ca="1" si="12"/>
        <v>3.8529754925082029</v>
      </c>
      <c r="K15" s="73">
        <f t="shared" ca="1" si="13"/>
        <v>1.7520497246391653E-2</v>
      </c>
      <c r="L15" s="75">
        <f t="shared" ca="1" si="14"/>
        <v>2.2450590276712177</v>
      </c>
      <c r="M15" s="74">
        <f t="shared" ca="1" si="15"/>
        <v>5.9221937773406204</v>
      </c>
      <c r="N15" s="75">
        <f t="shared" ca="1" si="16"/>
        <v>5.1175031328692349</v>
      </c>
      <c r="O15" s="66">
        <f t="shared" ca="1" si="17"/>
        <v>-1.6799871129849188E-2</v>
      </c>
      <c r="P15" s="66">
        <f t="shared" ca="1" si="18"/>
        <v>1.5910072940067039E-2</v>
      </c>
      <c r="Q15" s="76">
        <f t="shared" ca="1" si="19"/>
        <v>0</v>
      </c>
      <c r="R15" s="77">
        <f t="shared" ca="1" si="20"/>
        <v>1.5295854244865243</v>
      </c>
      <c r="S15" s="78">
        <f t="shared" ca="1" si="21"/>
        <v>0.44780793319415446</v>
      </c>
      <c r="T15" s="79">
        <f t="shared" ca="1" si="22"/>
        <v>0.12717024309377853</v>
      </c>
      <c r="AB15" s="86"/>
      <c r="AC15" s="68">
        <f t="shared" ca="1" si="32"/>
        <v>0.60001976239682842</v>
      </c>
      <c r="AD15" s="68">
        <f t="shared" ca="1" si="33"/>
        <v>1</v>
      </c>
      <c r="AE15" s="68">
        <f t="shared" ca="1" si="34"/>
        <v>0.43111186772088184</v>
      </c>
      <c r="AF15" s="9">
        <f t="shared" ca="1" si="35"/>
        <v>8.6800265386902609E-2</v>
      </c>
      <c r="AV15" s="14">
        <f t="shared" ca="1" si="41"/>
        <v>1037.1199999999956</v>
      </c>
      <c r="AW15" s="17">
        <f t="shared" ca="1" si="43"/>
        <v>-5.009999999997035</v>
      </c>
      <c r="AX15" s="17">
        <f ca="1">SUM(AY$10:$AY15)</f>
        <v>-1042.1299999999926</v>
      </c>
      <c r="AY15" s="14">
        <f t="shared" ca="1" si="42"/>
        <v>661.01999999999362</v>
      </c>
      <c r="AZ15">
        <v>6</v>
      </c>
      <c r="BA15" s="1">
        <f ca="1">OFFSET(xiv!$A$8,xiv!$A$1-$BA$9+$AZ15-1,0)</f>
        <v>41880</v>
      </c>
      <c r="BB15" s="86">
        <f t="shared" ca="1" si="40"/>
        <v>375.96000000000055</v>
      </c>
      <c r="BC15" s="86">
        <f t="shared" ca="1" si="40"/>
        <v>8.3399999999983407</v>
      </c>
      <c r="BD15" s="86">
        <f t="shared" ca="1" si="40"/>
        <v>-38.219999999998493</v>
      </c>
      <c r="BE15" s="86">
        <f t="shared" ca="1" si="40"/>
        <v>52.080000000000211</v>
      </c>
      <c r="BF15" s="86">
        <f t="shared" ca="1" si="40"/>
        <v>-96.319999999997947</v>
      </c>
      <c r="BG15" s="86">
        <f t="shared" ca="1" si="40"/>
        <v>124.47999999999735</v>
      </c>
      <c r="BH15" s="86">
        <f t="shared" ca="1" si="40"/>
        <v>38.829999999994783</v>
      </c>
      <c r="BI15" s="86">
        <f t="shared" ca="1" si="40"/>
        <v>205.43999999999866</v>
      </c>
      <c r="BJ15" s="86">
        <f t="shared" ca="1" si="40"/>
        <v>55.200000000000784</v>
      </c>
      <c r="BK15" s="86">
        <f t="shared" ca="1" si="40"/>
        <v>-64.77000000000065</v>
      </c>
    </row>
    <row r="16" spans="1:64">
      <c r="A16" s="48">
        <f t="shared" ca="1" si="4"/>
        <v>0.36489414271432558</v>
      </c>
      <c r="B16" s="84" t="s">
        <v>69</v>
      </c>
      <c r="C16" s="70">
        <f t="shared" ca="1" si="5"/>
        <v>3</v>
      </c>
      <c r="D16" s="138">
        <f t="shared" ca="1" si="6"/>
        <v>1</v>
      </c>
      <c r="E16" s="72">
        <f t="shared" ca="1" si="7"/>
        <v>0.98355076760888216</v>
      </c>
      <c r="F16" s="72">
        <f t="shared" ca="1" si="8"/>
        <v>2.6701327957373091E-2</v>
      </c>
      <c r="G16" s="70">
        <f t="shared" ca="1" si="9"/>
        <v>65.540000000000006</v>
      </c>
      <c r="H16" s="62">
        <f t="shared" ca="1" si="10"/>
        <v>0.57010464736804156</v>
      </c>
      <c r="I16" s="73">
        <f t="shared" ca="1" si="11"/>
        <v>0.40564973748346328</v>
      </c>
      <c r="J16" s="74">
        <f t="shared" ca="1" si="12"/>
        <v>3.9605864390149685</v>
      </c>
      <c r="K16" s="73">
        <f t="shared" ca="1" si="13"/>
        <v>0.16445490988457828</v>
      </c>
      <c r="L16" s="75">
        <f t="shared" ca="1" si="14"/>
        <v>1.841911241625507</v>
      </c>
      <c r="M16" s="74">
        <f t="shared" ca="1" si="15"/>
        <v>0.11937703530945712</v>
      </c>
      <c r="N16" s="75">
        <f t="shared" ca="1" si="16"/>
        <v>-2.5383593258967434E-2</v>
      </c>
      <c r="O16" s="66">
        <f t="shared" ca="1" si="17"/>
        <v>-2.7667534017106272E-2</v>
      </c>
      <c r="P16" s="66">
        <f t="shared" ca="1" si="18"/>
        <v>2.7284500887059859E-2</v>
      </c>
      <c r="Q16" s="76">
        <f t="shared" ca="1" si="19"/>
        <v>2.6396093988403868E-2</v>
      </c>
      <c r="R16" s="77">
        <f t="shared" ca="1" si="20"/>
        <v>1.4463485367782762</v>
      </c>
      <c r="S16" s="78">
        <f t="shared" ca="1" si="21"/>
        <v>0.55532359081419624</v>
      </c>
      <c r="T16" s="79">
        <f t="shared" ca="1" si="22"/>
        <v>0.13953978312801296</v>
      </c>
      <c r="AB16" s="86"/>
      <c r="AC16" s="68">
        <f t="shared" ca="1" si="32"/>
        <v>0.63517212541461876</v>
      </c>
      <c r="AD16" s="68">
        <f t="shared" ca="1" si="33"/>
        <v>0.48110511160942726</v>
      </c>
      <c r="AE16" s="68">
        <f t="shared" ca="1" si="34"/>
        <v>0.36489414271432558</v>
      </c>
      <c r="AF16" s="9">
        <f t="shared" ca="1" si="35"/>
        <v>0.24787597505740566</v>
      </c>
      <c r="AV16" s="14">
        <f t="shared" ca="1" si="41"/>
        <v>0</v>
      </c>
      <c r="AW16" s="17">
        <f t="shared" ca="1" si="43"/>
        <v>188.19000000000074</v>
      </c>
      <c r="AX16" s="17">
        <f ca="1">SUM(AY$10:$AY16)</f>
        <v>188.19000000000074</v>
      </c>
      <c r="AY16" s="14">
        <f t="shared" ca="1" si="42"/>
        <v>1230.3199999999933</v>
      </c>
      <c r="AZ16">
        <v>7</v>
      </c>
      <c r="BA16" s="1">
        <f ca="1">OFFSET(xiv!$A$8,xiv!$A$1-$BA$9+$AZ16-1,0)</f>
        <v>41884</v>
      </c>
      <c r="BB16" s="86">
        <f t="shared" ca="1" si="40"/>
        <v>0</v>
      </c>
      <c r="BC16" s="86">
        <f t="shared" ca="1" si="40"/>
        <v>116.76000000000047</v>
      </c>
      <c r="BD16" s="86">
        <f t="shared" ca="1" si="40"/>
        <v>130.25999999999902</v>
      </c>
      <c r="BE16" s="86">
        <f t="shared" ca="1" si="40"/>
        <v>822.11999999999762</v>
      </c>
      <c r="BF16" s="86">
        <f t="shared" ca="1" si="40"/>
        <v>-162.5400000000019</v>
      </c>
      <c r="BG16" s="86">
        <f t="shared" ca="1" si="40"/>
        <v>-35.010000000001327</v>
      </c>
      <c r="BH16" s="86">
        <f t="shared" ca="1" si="40"/>
        <v>-105.90000000000401</v>
      </c>
      <c r="BI16" s="86">
        <f t="shared" ca="1" si="40"/>
        <v>398.04000000000292</v>
      </c>
      <c r="BJ16" s="86">
        <f t="shared" ca="1" si="40"/>
        <v>-51.520000000000209</v>
      </c>
      <c r="BK16" s="86">
        <f t="shared" ca="1" si="40"/>
        <v>118.11000000000087</v>
      </c>
    </row>
    <row r="17" spans="1:63">
      <c r="A17" s="48">
        <f t="shared" ca="1" si="4"/>
        <v>0.32477803073826045</v>
      </c>
      <c r="B17" s="84" t="s">
        <v>79</v>
      </c>
      <c r="C17" s="84">
        <f t="shared" ca="1" si="5"/>
        <v>1</v>
      </c>
      <c r="D17" s="138">
        <f t="shared" ca="1" si="6"/>
        <v>1</v>
      </c>
      <c r="E17" s="96">
        <f t="shared" ca="1" si="7"/>
        <v>0.97334159950402965</v>
      </c>
      <c r="F17" s="96">
        <f t="shared" ca="1" si="8"/>
        <v>7.7645120678535157E-2</v>
      </c>
      <c r="G17" s="84">
        <f t="shared" ca="1" si="9"/>
        <v>53.24</v>
      </c>
      <c r="H17" s="97">
        <f t="shared" ca="1" si="10"/>
        <v>0.50963696296306771</v>
      </c>
      <c r="I17" s="98">
        <f t="shared" ca="1" si="11"/>
        <v>0.23130155638127367</v>
      </c>
      <c r="J17" s="74">
        <f t="shared" ca="1" si="12"/>
        <v>4.6036787260840955</v>
      </c>
      <c r="K17" s="98">
        <f t="shared" ca="1" si="13"/>
        <v>0.27833540658179401</v>
      </c>
      <c r="L17" s="75">
        <f t="shared" ca="1" si="14"/>
        <v>2.0552360510990457</v>
      </c>
      <c r="M17" s="74">
        <f t="shared" ca="1" si="15"/>
        <v>-3.0933943178563061</v>
      </c>
      <c r="N17" s="75">
        <f t="shared" ca="1" si="16"/>
        <v>1.727126025954973</v>
      </c>
      <c r="O17" s="99">
        <f t="shared" ca="1" si="17"/>
        <v>-2.2281292557707534E-2</v>
      </c>
      <c r="P17" s="99">
        <f t="shared" ca="1" si="18"/>
        <v>2.0355456741326421E-2</v>
      </c>
      <c r="Q17" s="100">
        <f t="shared" ca="1" si="19"/>
        <v>0.11344853493613863</v>
      </c>
      <c r="R17" s="101">
        <f t="shared" ca="1" si="20"/>
        <v>1.3905570060922541</v>
      </c>
      <c r="S17" s="78">
        <f t="shared" ca="1" si="21"/>
        <v>0.5365344467640919</v>
      </c>
      <c r="T17" s="79">
        <f t="shared" ca="1" si="22"/>
        <v>0.10750015088438307</v>
      </c>
      <c r="AB17" s="86"/>
      <c r="AC17" s="68">
        <f t="shared" ca="1" si="32"/>
        <v>0.84524567520514804</v>
      </c>
      <c r="AD17" s="68">
        <f t="shared" ca="1" si="33"/>
        <v>0.19381521312784172</v>
      </c>
      <c r="AE17" s="68">
        <f t="shared" ca="1" si="34"/>
        <v>0.32477803073826045</v>
      </c>
      <c r="AF17" s="9">
        <f t="shared" ca="1" si="35"/>
        <v>0.20323955039854136</v>
      </c>
      <c r="AV17" s="14">
        <f t="shared" ca="1" si="41"/>
        <v>0</v>
      </c>
      <c r="AW17" s="17">
        <f t="shared" ca="1" si="43"/>
        <v>1115.1200000000044</v>
      </c>
      <c r="AX17" s="17">
        <f ca="1">SUM(AY$10:$AY17)</f>
        <v>1115.1200000000044</v>
      </c>
      <c r="AY17" s="14">
        <f t="shared" ca="1" si="42"/>
        <v>926.93000000000359</v>
      </c>
      <c r="AZ17">
        <v>8</v>
      </c>
      <c r="BA17" s="1">
        <f ca="1">OFFSET(xiv!$A$8,xiv!$A$1-$BA$9+$AZ17-1,0)</f>
        <v>41885</v>
      </c>
      <c r="BB17" s="86">
        <f t="shared" ca="1" si="40"/>
        <v>0</v>
      </c>
      <c r="BC17" s="86">
        <f t="shared" ca="1" si="40"/>
        <v>262.7099999999981</v>
      </c>
      <c r="BD17" s="86">
        <f t="shared" ca="1" si="40"/>
        <v>131.81999999999982</v>
      </c>
      <c r="BE17" s="86">
        <f t="shared" ca="1" si="40"/>
        <v>0</v>
      </c>
      <c r="BF17" s="86">
        <f t="shared" ca="1" si="40"/>
        <v>264.88000000000289</v>
      </c>
      <c r="BG17" s="86">
        <f t="shared" ca="1" si="40"/>
        <v>-35.009999999995799</v>
      </c>
      <c r="BH17" s="86">
        <f t="shared" ca="1" si="40"/>
        <v>0</v>
      </c>
      <c r="BI17" s="86">
        <f t="shared" ca="1" si="40"/>
        <v>-181.90000000000182</v>
      </c>
      <c r="BJ17" s="86">
        <f t="shared" ca="1" si="40"/>
        <v>92</v>
      </c>
      <c r="BK17" s="86">
        <f t="shared" ca="1" si="40"/>
        <v>392.4300000000004</v>
      </c>
    </row>
    <row r="18" spans="1:63">
      <c r="A18" s="48">
        <f t="shared" ca="1" si="4"/>
        <v>0.21702003915096901</v>
      </c>
      <c r="B18" s="81" t="s">
        <v>83</v>
      </c>
      <c r="C18" s="70">
        <f t="shared" ca="1" si="5"/>
        <v>2</v>
      </c>
      <c r="D18" s="138">
        <f t="shared" ca="1" si="6"/>
        <v>1</v>
      </c>
      <c r="E18" s="72">
        <f t="shared" ca="1" si="7"/>
        <v>0.94813280789233823</v>
      </c>
      <c r="F18" s="72">
        <f t="shared" ca="1" si="8"/>
        <v>4.5663874387924394E-2</v>
      </c>
      <c r="G18" s="70">
        <f t="shared" ca="1" si="9"/>
        <v>597.27</v>
      </c>
      <c r="H18" s="62">
        <f t="shared" ca="1" si="10"/>
        <v>0.37674920257709232</v>
      </c>
      <c r="I18" s="73">
        <f t="shared" ca="1" si="11"/>
        <v>0.23168020585111987</v>
      </c>
      <c r="J18" s="74">
        <f t="shared" ca="1" si="12"/>
        <v>3.4929959746102659</v>
      </c>
      <c r="K18" s="73">
        <f t="shared" ca="1" si="13"/>
        <v>0.14506899672597245</v>
      </c>
      <c r="L18" s="75">
        <f t="shared" ca="1" si="14"/>
        <v>1.5723864704771469</v>
      </c>
      <c r="M18" s="74">
        <f t="shared" ca="1" si="15"/>
        <v>-1.9457628970251069</v>
      </c>
      <c r="N18" s="75">
        <f t="shared" ca="1" si="16"/>
        <v>1.2868574195552396</v>
      </c>
      <c r="O18" s="158">
        <f t="shared" ca="1" si="17"/>
        <v>-2.0800609507585503E-2</v>
      </c>
      <c r="P18" s="66">
        <f t="shared" ca="1" si="18"/>
        <v>1.8948996343420191E-2</v>
      </c>
      <c r="Q18" s="78">
        <f t="shared" ca="1" si="19"/>
        <v>0.22202688901166961</v>
      </c>
      <c r="R18" s="77">
        <f t="shared" ca="1" si="20"/>
        <v>1.2866807895768042</v>
      </c>
      <c r="S18" s="78">
        <f t="shared" ca="1" si="21"/>
        <v>0.53027139874739038</v>
      </c>
      <c r="T18" s="79">
        <f t="shared" ca="1" si="22"/>
        <v>0.17758557833608185</v>
      </c>
      <c r="AB18" s="86"/>
      <c r="AC18" s="68">
        <f t="shared" ca="1" si="32"/>
        <v>0.48242828027635593</v>
      </c>
      <c r="AD18" s="68">
        <f t="shared" ca="1" si="33"/>
        <v>0.29643780220813659</v>
      </c>
      <c r="AE18" s="68">
        <f t="shared" ca="1" si="34"/>
        <v>0.21702003915096901</v>
      </c>
      <c r="AF18" s="9">
        <f t="shared" ca="1" si="35"/>
        <v>0.16520136346140021</v>
      </c>
      <c r="AV18" s="14">
        <f t="shared" ca="1" si="41"/>
        <v>0</v>
      </c>
      <c r="AW18" s="17">
        <f t="shared" ca="1" si="43"/>
        <v>1132.2700000000004</v>
      </c>
      <c r="AX18" s="17">
        <f ca="1">SUM(AY$10:$AY18)</f>
        <v>1132.2700000000004</v>
      </c>
      <c r="AY18" s="14">
        <f t="shared" ca="1" si="42"/>
        <v>17.149999999996098</v>
      </c>
      <c r="AZ18">
        <v>9</v>
      </c>
      <c r="BA18" s="1">
        <f ca="1">OFFSET(xiv!$A$8,xiv!$A$1-$BA$9+$AZ18-1,0)</f>
        <v>41886</v>
      </c>
      <c r="BB18" s="86">
        <f t="shared" ca="1" si="40"/>
        <v>0</v>
      </c>
      <c r="BC18" s="86">
        <f t="shared" ca="1" si="40"/>
        <v>-20.849999999998815</v>
      </c>
      <c r="BD18" s="86">
        <f t="shared" ca="1" si="40"/>
        <v>271.04999999999956</v>
      </c>
      <c r="BE18" s="86">
        <f t="shared" ca="1" si="40"/>
        <v>0</v>
      </c>
      <c r="BF18" s="86">
        <f t="shared" ca="1" si="40"/>
        <v>-60.200000000000855</v>
      </c>
      <c r="BG18" s="86">
        <f t="shared" ca="1" si="40"/>
        <v>-159.49000000000422</v>
      </c>
      <c r="BH18" s="86">
        <f t="shared" ca="1" si="40"/>
        <v>-21.180000000000803</v>
      </c>
      <c r="BI18" s="86">
        <f t="shared" ca="1" si="40"/>
        <v>25.680000000000973</v>
      </c>
      <c r="BJ18" s="86">
        <f t="shared" ca="1" si="40"/>
        <v>20.239999999999895</v>
      </c>
      <c r="BK18" s="86">
        <f t="shared" ca="1" si="40"/>
        <v>-38.099999999999639</v>
      </c>
    </row>
    <row r="19" spans="1:63">
      <c r="A19" s="48">
        <f t="shared" ca="1" si="4"/>
        <v>0.14365491867611227</v>
      </c>
      <c r="B19" s="70" t="s">
        <v>55</v>
      </c>
      <c r="C19" s="70">
        <f t="shared" ca="1" si="5"/>
        <v>2</v>
      </c>
      <c r="D19" s="138">
        <f t="shared" ca="1" si="6"/>
        <v>1</v>
      </c>
      <c r="E19" s="51">
        <f t="shared" ca="1" si="7"/>
        <v>0.95802439318922838</v>
      </c>
      <c r="F19" s="51">
        <f t="shared" ca="1" si="8"/>
        <v>5.0468459218379016E-2</v>
      </c>
      <c r="G19" s="52">
        <f t="shared" ca="1" si="9"/>
        <v>94.52</v>
      </c>
      <c r="H19" s="53">
        <f t="shared" ca="1" si="10"/>
        <v>0.70355699800310845</v>
      </c>
      <c r="I19" s="54">
        <f t="shared" ca="1" si="11"/>
        <v>0.51060110539778869</v>
      </c>
      <c r="J19" s="55">
        <f t="shared" ca="1" si="12"/>
        <v>3.8592076309412984</v>
      </c>
      <c r="K19" s="54">
        <f t="shared" ca="1" si="13"/>
        <v>0.19295589260531976</v>
      </c>
      <c r="L19" s="56">
        <f t="shared" ca="1" si="14"/>
        <v>1.9284187494783407</v>
      </c>
      <c r="M19" s="55">
        <f t="shared" ca="1" si="15"/>
        <v>3.1680229713230448</v>
      </c>
      <c r="N19" s="56">
        <f t="shared" ca="1" si="16"/>
        <v>3.2058669563385749</v>
      </c>
      <c r="O19" s="57">
        <f t="shared" ca="1" si="17"/>
        <v>-3.6373917003007551E-2</v>
      </c>
      <c r="P19" s="57">
        <f t="shared" ca="1" si="18"/>
        <v>3.0644493499291353E-2</v>
      </c>
      <c r="Q19" s="85">
        <f t="shared" ca="1" si="19"/>
        <v>2.3910283537875488E-2</v>
      </c>
      <c r="R19" s="59">
        <f t="shared" ca="1" si="20"/>
        <v>1.3702381470677891</v>
      </c>
      <c r="S19" s="58">
        <f t="shared" ca="1" si="21"/>
        <v>0.5386221294363257</v>
      </c>
      <c r="T19" s="60">
        <f t="shared" ca="1" si="22"/>
        <v>0.19897752758630066</v>
      </c>
      <c r="AB19" s="86"/>
      <c r="AC19" s="68">
        <f t="shared" ca="1" si="32"/>
        <v>0.60205556265404037</v>
      </c>
      <c r="AD19" s="68">
        <f t="shared" ca="1" si="33"/>
        <v>0.75371871686976166</v>
      </c>
      <c r="AE19" s="68">
        <f t="shared" ca="1" si="34"/>
        <v>0.14365491867611227</v>
      </c>
      <c r="AF19" s="9">
        <f t="shared" ca="1" si="35"/>
        <v>0.20190849206534048</v>
      </c>
      <c r="AV19" s="14">
        <f t="shared" ca="1" si="41"/>
        <v>0</v>
      </c>
      <c r="AW19" s="17">
        <f t="shared" ca="1" si="43"/>
        <v>1848.3599999999985</v>
      </c>
      <c r="AX19" s="17">
        <f ca="1">SUM(AY$10:$AY19)</f>
        <v>1848.3599999999985</v>
      </c>
      <c r="AY19" s="14">
        <f t="shared" ca="1" si="42"/>
        <v>716.0899999999981</v>
      </c>
      <c r="AZ19">
        <v>10</v>
      </c>
      <c r="BA19" s="1">
        <f ca="1">OFFSET(xiv!$A$8,xiv!$A$1-$BA$9+$AZ19-1,0)</f>
        <v>41887</v>
      </c>
      <c r="BB19" s="86">
        <f t="shared" ca="1" si="40"/>
        <v>0</v>
      </c>
      <c r="BC19" s="86">
        <f t="shared" ca="1" si="40"/>
        <v>554.60999999999933</v>
      </c>
      <c r="BD19" s="86">
        <f t="shared" ca="1" si="40"/>
        <v>-16.770000000000266</v>
      </c>
      <c r="BE19" s="86">
        <f t="shared" ca="1" si="40"/>
        <v>0</v>
      </c>
      <c r="BF19" s="86">
        <f t="shared" ca="1" si="40"/>
        <v>-198.65999999999897</v>
      </c>
      <c r="BG19" s="86">
        <f t="shared" ca="1" si="40"/>
        <v>-178.9400000000031</v>
      </c>
      <c r="BH19" s="86">
        <f t="shared" ca="1" si="40"/>
        <v>208.2700000000012</v>
      </c>
      <c r="BI19" s="86">
        <f t="shared" ca="1" si="40"/>
        <v>280.34000000000049</v>
      </c>
      <c r="BJ19" s="86">
        <f t="shared" ca="1" si="40"/>
        <v>163.7600000000001</v>
      </c>
      <c r="BK19" s="86">
        <f t="shared" ca="1" si="40"/>
        <v>-96.52000000000065</v>
      </c>
    </row>
    <row r="20" spans="1:63">
      <c r="A20" s="48">
        <f t="shared" ca="1" si="4"/>
        <v>2.2126394619982514E-2</v>
      </c>
      <c r="B20" s="84" t="s">
        <v>104</v>
      </c>
      <c r="C20" s="84">
        <f t="shared" ca="1" si="5"/>
        <v>2</v>
      </c>
      <c r="D20" s="138">
        <f t="shared" ca="1" si="6"/>
        <v>0</v>
      </c>
      <c r="E20" s="96">
        <f t="shared" ca="1" si="7"/>
        <v>0.85552873736611845</v>
      </c>
      <c r="F20" s="96">
        <f t="shared" ca="1" si="8"/>
        <v>4.1102080234451922E-2</v>
      </c>
      <c r="G20" s="84">
        <f t="shared" ca="1" si="9"/>
        <v>79.97</v>
      </c>
      <c r="H20" s="97">
        <f t="shared" ca="1" si="10"/>
        <v>0.22610242159810578</v>
      </c>
      <c r="I20" s="98">
        <f t="shared" ca="1" si="11"/>
        <v>0.20618078694308323</v>
      </c>
      <c r="J20" s="74">
        <f t="shared" ca="1" si="12"/>
        <v>2.7786232284690002</v>
      </c>
      <c r="K20" s="98">
        <f t="shared" ca="1" si="13"/>
        <v>1.9921634655022558E-2</v>
      </c>
      <c r="L20" s="75">
        <f t="shared" ca="1" si="14"/>
        <v>1.3555722927354847</v>
      </c>
      <c r="M20" s="74">
        <f t="shared" ca="1" si="15"/>
        <v>-0.92235729817002221</v>
      </c>
      <c r="N20" s="75">
        <f t="shared" ca="1" si="16"/>
        <v>-1.3243581033610268</v>
      </c>
      <c r="O20" s="175">
        <f t="shared" ca="1" si="17"/>
        <v>-1.8947224735207196E-2</v>
      </c>
      <c r="P20" s="99">
        <f t="shared" ca="1" si="18"/>
        <v>1.6420482279673528E-2</v>
      </c>
      <c r="Q20" s="100">
        <f t="shared" ca="1" si="19"/>
        <v>4.876828810804041E-2</v>
      </c>
      <c r="R20" s="101">
        <f t="shared" ca="1" si="20"/>
        <v>1.2981188658669596</v>
      </c>
      <c r="S20" s="78">
        <f t="shared" ca="1" si="21"/>
        <v>0.35281837160751567</v>
      </c>
      <c r="T20" s="79">
        <f t="shared" ca="1" si="22"/>
        <v>0.17026958696021374</v>
      </c>
      <c r="AB20" s="86"/>
      <c r="AC20" s="68">
        <f t="shared" ca="1" si="32"/>
        <v>0.24907014230295968</v>
      </c>
      <c r="AD20" s="68">
        <f t="shared" ca="1" si="33"/>
        <v>0.38795196810445892</v>
      </c>
      <c r="AE20" s="68">
        <f t="shared" ca="1" si="34"/>
        <v>2.2126394619982514E-2</v>
      </c>
      <c r="AF20" s="9">
        <f t="shared" ca="1" si="35"/>
        <v>-0.14573507015319595</v>
      </c>
      <c r="AV20" s="14">
        <f t="shared" ca="1" si="41"/>
        <v>0</v>
      </c>
      <c r="AW20" s="17">
        <f t="shared" ca="1" si="43"/>
        <v>2672.2399999999989</v>
      </c>
      <c r="AX20" s="17">
        <f ca="1">SUM(AY$10:$AY20)</f>
        <v>2672.2399999999989</v>
      </c>
      <c r="AY20" s="14">
        <f t="shared" ca="1" si="42"/>
        <v>823.88000000000056</v>
      </c>
      <c r="AZ20">
        <v>11</v>
      </c>
      <c r="BA20" s="1">
        <f ca="1">OFFSET(xiv!$A$8,xiv!$A$1-$BA$9+$AZ20-1,0)</f>
        <v>41890</v>
      </c>
      <c r="BB20" s="86">
        <f t="shared" ca="1" si="40"/>
        <v>0</v>
      </c>
      <c r="BC20" s="86">
        <f t="shared" ca="1" si="40"/>
        <v>-100.07999999999787</v>
      </c>
      <c r="BD20" s="86">
        <f t="shared" ca="1" si="40"/>
        <v>157.5600000000008</v>
      </c>
      <c r="BE20" s="86">
        <f t="shared" ca="1" si="40"/>
        <v>0</v>
      </c>
      <c r="BF20" s="86">
        <f t="shared" ca="1" si="40"/>
        <v>54.179999999997776</v>
      </c>
      <c r="BG20" s="86">
        <f t="shared" ca="1" si="40"/>
        <v>564.05000000000109</v>
      </c>
      <c r="BH20" s="86">
        <f t="shared" ca="1" si="40"/>
        <v>0</v>
      </c>
      <c r="BI20" s="86">
        <f t="shared" ca="1" si="40"/>
        <v>134.81999999999903</v>
      </c>
      <c r="BJ20" s="86">
        <f t="shared" ca="1" si="40"/>
        <v>-18.400000000000261</v>
      </c>
      <c r="BK20" s="86">
        <f t="shared" ca="1" si="40"/>
        <v>31.75</v>
      </c>
    </row>
    <row r="21" spans="1:63">
      <c r="A21" s="48">
        <f t="shared" ca="1" si="4"/>
        <v>-3.123456168532603E-2</v>
      </c>
      <c r="B21" s="159" t="s">
        <v>97</v>
      </c>
      <c r="C21" s="70">
        <f t="shared" ca="1" si="5"/>
        <v>2</v>
      </c>
      <c r="D21" s="138">
        <f t="shared" ca="1" si="6"/>
        <v>-1</v>
      </c>
      <c r="E21" s="19">
        <f t="shared" ca="1" si="7"/>
        <v>0.98258169052119892</v>
      </c>
      <c r="F21" s="19">
        <f t="shared" ca="1" si="8"/>
        <v>5.8038986853795535E-2</v>
      </c>
      <c r="G21" s="19">
        <f t="shared" ca="1" si="9"/>
        <v>54.15</v>
      </c>
      <c r="H21" s="19">
        <f t="shared" ca="1" si="10"/>
        <v>0.36894311638457072</v>
      </c>
      <c r="I21" s="19">
        <f t="shared" ca="1" si="11"/>
        <v>0.27582441840181077</v>
      </c>
      <c r="J21" s="74">
        <f t="shared" ca="1" si="12"/>
        <v>3.2119793025239036</v>
      </c>
      <c r="K21" s="98">
        <f t="shared" ca="1" si="13"/>
        <v>9.3118697982759957E-2</v>
      </c>
      <c r="L21" s="75">
        <f t="shared" ca="1" si="14"/>
        <v>1.6743828605012059</v>
      </c>
      <c r="M21" s="74">
        <f t="shared" ca="1" si="15"/>
        <v>1.4879469895230037</v>
      </c>
      <c r="N21" s="75">
        <f t="shared" ca="1" si="16"/>
        <v>5.248116511546888</v>
      </c>
      <c r="O21" s="19">
        <f t="shared" ca="1" si="17"/>
        <v>-2.2734987408180269E-2</v>
      </c>
      <c r="P21" s="19">
        <f t="shared" ca="1" si="18"/>
        <v>2.1908138597904928E-2</v>
      </c>
      <c r="Q21" s="58">
        <f t="shared" ca="1" si="19"/>
        <v>1.3111726685134165E-2</v>
      </c>
      <c r="R21" s="19">
        <f t="shared" ca="1" si="20"/>
        <v>1.4110912343470472</v>
      </c>
      <c r="S21" s="19">
        <f t="shared" ca="1" si="21"/>
        <v>0.41753653444676408</v>
      </c>
      <c r="T21" s="79">
        <f t="shared" ca="1" si="22"/>
        <v>0.12491557041552769</v>
      </c>
      <c r="AB21" s="86"/>
      <c r="AC21" s="68">
        <f t="shared" ca="1" si="32"/>
        <v>0.390630927015365</v>
      </c>
      <c r="AD21" s="68">
        <f t="shared" ca="1" si="33"/>
        <v>0.60348429144851989</v>
      </c>
      <c r="AE21" s="68">
        <f t="shared" ca="1" si="34"/>
        <v>-3.123456168532603E-2</v>
      </c>
      <c r="AF21" s="9">
        <f t="shared" ca="1" si="35"/>
        <v>4.7613351005937618E-3</v>
      </c>
      <c r="AV21" s="14">
        <f t="shared" ca="1" si="41"/>
        <v>0</v>
      </c>
      <c r="AW21" s="17">
        <f t="shared" ca="1" si="43"/>
        <v>3075.4499999999971</v>
      </c>
      <c r="AX21" s="17">
        <f ca="1">SUM(AY$10:$AY21)</f>
        <v>3075.4499999999971</v>
      </c>
      <c r="AY21" s="14">
        <f t="shared" ca="1" si="42"/>
        <v>403.20999999999844</v>
      </c>
      <c r="AZ21">
        <v>12</v>
      </c>
      <c r="BA21" s="1">
        <f ca="1">OFFSET(xiv!$A$8,xiv!$A$1-$BA$9+$AZ21-1,0)</f>
        <v>41891</v>
      </c>
      <c r="BB21" s="86">
        <f t="shared" ca="1" si="40"/>
        <v>0</v>
      </c>
      <c r="BC21" s="86">
        <f t="shared" ca="1" si="40"/>
        <v>-225.18000000000262</v>
      </c>
      <c r="BD21" s="86">
        <f t="shared" ca="1" si="40"/>
        <v>491.00999999999902</v>
      </c>
      <c r="BE21" s="86">
        <f t="shared" ca="1" si="40"/>
        <v>-52.080000000000211</v>
      </c>
      <c r="BF21" s="86">
        <f t="shared" ca="1" si="40"/>
        <v>126.42000000000051</v>
      </c>
      <c r="BG21" s="86">
        <f t="shared" ca="1" si="40"/>
        <v>66.130000000000663</v>
      </c>
      <c r="BH21" s="86">
        <f t="shared" ca="1" si="40"/>
        <v>0</v>
      </c>
      <c r="BI21" s="86">
        <f t="shared" ca="1" si="40"/>
        <v>-261.07999999999976</v>
      </c>
      <c r="BJ21" s="86">
        <f t="shared" ca="1" si="40"/>
        <v>-220.80000000000052</v>
      </c>
      <c r="BK21" s="86">
        <f t="shared" ca="1" si="40"/>
        <v>478.79000000000133</v>
      </c>
    </row>
    <row r="22" spans="1:63">
      <c r="A22" s="48">
        <f t="shared" ca="1" si="4"/>
        <v>-9.9152312432480589E-3</v>
      </c>
      <c r="B22" s="87" t="s">
        <v>101</v>
      </c>
      <c r="C22" s="70">
        <f t="shared" ca="1" si="5"/>
        <v>4</v>
      </c>
      <c r="D22" s="138">
        <f t="shared" ca="1" si="6"/>
        <v>1</v>
      </c>
      <c r="E22" s="51">
        <f t="shared" ca="1" si="7"/>
        <v>0.9790986443024059</v>
      </c>
      <c r="F22" s="51">
        <f t="shared" ca="1" si="8"/>
        <v>0.17224794780046307</v>
      </c>
      <c r="G22" s="52">
        <f t="shared" ca="1" si="9"/>
        <v>44.86</v>
      </c>
      <c r="H22" s="53">
        <f t="shared" ca="1" si="10"/>
        <v>0.26291336319703745</v>
      </c>
      <c r="I22" s="54">
        <f t="shared" ca="1" si="11"/>
        <v>0.16698959054108459</v>
      </c>
      <c r="J22" s="55">
        <f t="shared" ca="1" si="12"/>
        <v>3.5156156336818074</v>
      </c>
      <c r="K22" s="54">
        <f t="shared" ca="1" si="13"/>
        <v>9.5923772655952866E-2</v>
      </c>
      <c r="L22" s="56">
        <f t="shared" ca="1" si="14"/>
        <v>1.7698387598673342</v>
      </c>
      <c r="M22" s="55">
        <f t="shared" ca="1" si="15"/>
        <v>1.6225834969758102</v>
      </c>
      <c r="N22" s="56">
        <f t="shared" ca="1" si="16"/>
        <v>0.81581734060893374</v>
      </c>
      <c r="O22" s="188">
        <f t="shared" ca="1" si="17"/>
        <v>-1.66974622787667E-2</v>
      </c>
      <c r="P22" s="57">
        <f t="shared" ca="1" si="18"/>
        <v>1.320717188832422E-2</v>
      </c>
      <c r="Q22" s="58">
        <f t="shared" ca="1" si="19"/>
        <v>1.159161836825671E-2</v>
      </c>
      <c r="R22" s="59">
        <f t="shared" ca="1" si="20"/>
        <v>1.4368220015278808</v>
      </c>
      <c r="S22" s="58">
        <f t="shared" ca="1" si="21"/>
        <v>0.37787056367432148</v>
      </c>
      <c r="T22" s="60">
        <f t="shared" ca="1" si="22"/>
        <v>8.3785649209791507E-2</v>
      </c>
      <c r="AB22" s="86"/>
      <c r="AC22" s="68">
        <f t="shared" ca="1" si="32"/>
        <v>0.48981725410135146</v>
      </c>
      <c r="AD22" s="68">
        <f t="shared" ca="1" si="33"/>
        <v>0.61552365071382165</v>
      </c>
      <c r="AE22" s="68">
        <f t="shared" ca="1" si="34"/>
        <v>-9.9152312432480589E-3</v>
      </c>
      <c r="AF22" s="9">
        <f t="shared" ca="1" si="35"/>
        <v>-5.5119351335416407E-2</v>
      </c>
      <c r="AV22" s="14">
        <f t="shared" ca="1" si="41"/>
        <v>0</v>
      </c>
      <c r="AW22" s="17">
        <f t="shared" ca="1" si="43"/>
        <v>4445.4299999999876</v>
      </c>
      <c r="AX22" s="17">
        <f ca="1">SUM(AY$10:$AY22)</f>
        <v>4445.4299999999876</v>
      </c>
      <c r="AY22" s="14">
        <f t="shared" ca="1" si="42"/>
        <v>1369.9799999999905</v>
      </c>
      <c r="AZ22">
        <v>13</v>
      </c>
      <c r="BA22" s="1">
        <f ca="1">OFFSET(xiv!$A$8,xiv!$A$1-$BA$9+$AZ22-1,0)</f>
        <v>41892</v>
      </c>
      <c r="BB22" s="86">
        <f t="shared" ca="1" si="40"/>
        <v>573.5799999999989</v>
      </c>
      <c r="BC22" s="86">
        <f t="shared" ca="1" si="40"/>
        <v>20.849999999998815</v>
      </c>
      <c r="BD22" s="86">
        <f t="shared" ca="1" si="40"/>
        <v>61.619999999999379</v>
      </c>
      <c r="BE22" s="86">
        <f t="shared" ca="1" si="40"/>
        <v>0</v>
      </c>
      <c r="BF22" s="86">
        <f t="shared" ca="1" si="40"/>
        <v>174.57999999999947</v>
      </c>
      <c r="BG22" s="86">
        <f t="shared" ca="1" si="40"/>
        <v>-140.03999999999979</v>
      </c>
      <c r="BH22" s="86">
        <f t="shared" ca="1" si="40"/>
        <v>194.14999999999398</v>
      </c>
      <c r="BI22" s="86">
        <f t="shared" ca="1" si="40"/>
        <v>162.64000000000109</v>
      </c>
      <c r="BJ22" s="86">
        <f t="shared" ca="1" si="40"/>
        <v>53.359999999999843</v>
      </c>
      <c r="BK22" s="86">
        <f t="shared" ca="1" si="40"/>
        <v>269.23999999999876</v>
      </c>
    </row>
    <row r="23" spans="1:63">
      <c r="A23" s="141">
        <f t="shared" ca="1" si="4"/>
        <v>-0.16656147670383589</v>
      </c>
      <c r="B23" s="149" t="s">
        <v>92</v>
      </c>
      <c r="C23" s="84">
        <f t="shared" ca="1" si="5"/>
        <v>4</v>
      </c>
      <c r="D23" s="139">
        <f t="shared" ca="1" si="6"/>
        <v>1</v>
      </c>
      <c r="E23" s="96">
        <f t="shared" ca="1" si="7"/>
        <v>0.37411180280450246</v>
      </c>
      <c r="F23" s="96">
        <f t="shared" ca="1" si="8"/>
        <v>3.2308614318748381E-2</v>
      </c>
      <c r="G23" s="84">
        <f t="shared" ca="1" si="9"/>
        <v>71.69</v>
      </c>
      <c r="H23" s="97">
        <f t="shared" ca="1" si="10"/>
        <v>1.2030256641930119</v>
      </c>
      <c r="I23" s="98">
        <f t="shared" ca="1" si="11"/>
        <v>7.0547498884707974E-2</v>
      </c>
      <c r="J23" s="74">
        <f t="shared" ca="1" si="12"/>
        <v>3.9445389897269147</v>
      </c>
      <c r="K23" s="98">
        <f t="shared" ca="1" si="13"/>
        <v>1.132478165308304</v>
      </c>
      <c r="L23" s="75">
        <f t="shared" ca="1" si="14"/>
        <v>1.8289846488119905</v>
      </c>
      <c r="M23" s="74">
        <f t="shared" ca="1" si="15"/>
        <v>-3.5468584940488017</v>
      </c>
      <c r="N23" s="75">
        <f t="shared" ca="1" si="16"/>
        <v>2.3214657694636847</v>
      </c>
      <c r="O23" s="99">
        <f t="shared" ca="1" si="17"/>
        <v>-5.9962103703944031E-2</v>
      </c>
      <c r="P23" s="99">
        <f t="shared" ca="1" si="18"/>
        <v>4.8573819426760666E-2</v>
      </c>
      <c r="Q23" s="100">
        <f t="shared" ca="1" si="19"/>
        <v>0.18900822987864471</v>
      </c>
      <c r="R23" s="101">
        <f t="shared" ca="1" si="20"/>
        <v>1.3538699217357355</v>
      </c>
      <c r="S23" s="78">
        <f t="shared" ca="1" si="21"/>
        <v>0.55010438413361173</v>
      </c>
      <c r="T23" s="146">
        <f t="shared" ca="1" si="22"/>
        <v>0.24006859829581287</v>
      </c>
      <c r="AB23" s="86"/>
      <c r="AC23" s="68">
        <f t="shared" ca="1" si="32"/>
        <v>0.6299300400952802</v>
      </c>
      <c r="AD23" s="68">
        <f t="shared" ca="1" si="33"/>
        <v>0.1532658982769706</v>
      </c>
      <c r="AE23" s="68">
        <f t="shared" ca="1" si="34"/>
        <v>-0.16656147670383589</v>
      </c>
      <c r="AF23" s="9">
        <f t="shared" ca="1" si="35"/>
        <v>0.21780095627578813</v>
      </c>
      <c r="AV23" s="14">
        <f t="shared" ca="1" si="41"/>
        <v>9.3899999999985084</v>
      </c>
      <c r="AW23" s="17">
        <f t="shared" ca="1" si="43"/>
        <v>4445.4299999999876</v>
      </c>
      <c r="AX23" s="17">
        <f ca="1">SUM(AY$10:$AY23)</f>
        <v>4436.039999999989</v>
      </c>
      <c r="AY23" s="14">
        <f t="shared" ca="1" si="42"/>
        <v>-9.3899999999980679</v>
      </c>
      <c r="AZ23">
        <v>14</v>
      </c>
      <c r="BA23" s="1">
        <f ca="1">OFFSET(xiv!$A$8,xiv!$A$1-$BA$9+$AZ23-1,0)</f>
        <v>41893</v>
      </c>
      <c r="BB23" s="86">
        <f t="shared" ca="1" si="40"/>
        <v>-212.0799999999989</v>
      </c>
      <c r="BC23" s="86">
        <f t="shared" ca="1" si="40"/>
        <v>75.060000000002844</v>
      </c>
      <c r="BD23" s="86">
        <f t="shared" ca="1" si="40"/>
        <v>-31.590000000000089</v>
      </c>
      <c r="BE23" s="86">
        <f t="shared" ca="1" si="40"/>
        <v>0</v>
      </c>
      <c r="BF23" s="86">
        <f t="shared" ca="1" si="40"/>
        <v>96.319999999997947</v>
      </c>
      <c r="BG23" s="86">
        <f t="shared" ca="1" si="40"/>
        <v>-120.59000000000088</v>
      </c>
      <c r="BH23" s="86">
        <f t="shared" ca="1" si="40"/>
        <v>-56.479999999998796</v>
      </c>
      <c r="BI23" s="86">
        <f t="shared" ca="1" si="40"/>
        <v>104.85999999999891</v>
      </c>
      <c r="BJ23" s="86">
        <f t="shared" ca="1" si="40"/>
        <v>22.080000000000837</v>
      </c>
      <c r="BK23" s="86">
        <f t="shared" ca="1" si="40"/>
        <v>113.03000000000007</v>
      </c>
    </row>
    <row r="24" spans="1:63">
      <c r="A24" s="48">
        <f t="shared" ca="1" si="4"/>
        <v>-0.21449121985947164</v>
      </c>
      <c r="B24" s="87" t="s">
        <v>50</v>
      </c>
      <c r="C24" s="70">
        <f t="shared" ca="1" si="5"/>
        <v>4</v>
      </c>
      <c r="D24" s="138">
        <f t="shared" ca="1" si="6"/>
        <v>-1</v>
      </c>
      <c r="E24" s="72">
        <f t="shared" ca="1" si="7"/>
        <v>0.96845296624057686</v>
      </c>
      <c r="F24" s="72">
        <f t="shared" ca="1" si="8"/>
        <v>8.9431272409826248E-2</v>
      </c>
      <c r="G24" s="70">
        <f t="shared" ca="1" si="9"/>
        <v>101.79</v>
      </c>
      <c r="H24" s="62">
        <f t="shared" ca="1" si="10"/>
        <v>0.42898756930187171</v>
      </c>
      <c r="I24" s="73">
        <f t="shared" ca="1" si="11"/>
        <v>0.26255016958485</v>
      </c>
      <c r="J24" s="74">
        <f t="shared" ca="1" si="12"/>
        <v>3.7752412539086091</v>
      </c>
      <c r="K24" s="73">
        <f t="shared" ca="1" si="13"/>
        <v>0.16643739971702171</v>
      </c>
      <c r="L24" s="75">
        <f t="shared" ca="1" si="14"/>
        <v>1.6208733690241595</v>
      </c>
      <c r="M24" s="74">
        <f t="shared" ca="1" si="15"/>
        <v>0.43871424628605699</v>
      </c>
      <c r="N24" s="75">
        <f t="shared" ca="1" si="16"/>
        <v>1.8537546487073739</v>
      </c>
      <c r="O24" s="66">
        <f t="shared" ca="1" si="17"/>
        <v>-2.4929676864707106E-2</v>
      </c>
      <c r="P24" s="66">
        <f t="shared" ca="1" si="18"/>
        <v>2.0724290984587605E-2</v>
      </c>
      <c r="Q24" s="76">
        <f t="shared" ca="1" si="19"/>
        <v>4.1261420571765565E-2</v>
      </c>
      <c r="R24" s="77">
        <f t="shared" ca="1" si="20"/>
        <v>1.3122415962610101</v>
      </c>
      <c r="S24" s="78">
        <f t="shared" ca="1" si="21"/>
        <v>0.52609603340292277</v>
      </c>
      <c r="T24" s="79">
        <f t="shared" ca="1" si="22"/>
        <v>0.18681562204524593</v>
      </c>
      <c r="AB24" s="86"/>
      <c r="AC24" s="68">
        <f t="shared" ca="1" si="32"/>
        <v>0.5746269723241878</v>
      </c>
      <c r="AD24" s="68">
        <f t="shared" ca="1" si="33"/>
        <v>0.50966063107783266</v>
      </c>
      <c r="AE24" s="68">
        <f t="shared" ca="1" si="34"/>
        <v>-0.21449121985947164</v>
      </c>
      <c r="AF24" s="9">
        <f t="shared" ca="1" si="35"/>
        <v>0.16495524351531446</v>
      </c>
      <c r="AV24" s="14">
        <f t="shared" ca="1" si="41"/>
        <v>295.38999999999487</v>
      </c>
      <c r="AW24" s="17">
        <f t="shared" ca="1" si="43"/>
        <v>4445.4299999999876</v>
      </c>
      <c r="AX24" s="17">
        <f ca="1">SUM(AY$10:$AY24)</f>
        <v>4150.0399999999927</v>
      </c>
      <c r="AY24" s="14">
        <f t="shared" ca="1" si="42"/>
        <v>-285.99999999999653</v>
      </c>
      <c r="AZ24">
        <v>15</v>
      </c>
      <c r="BA24" s="1">
        <f ca="1">OFFSET(xiv!$A$8,xiv!$A$1-$BA$9+$AZ24-1,0)</f>
        <v>41894</v>
      </c>
      <c r="BB24" s="86">
        <f t="shared" ca="1" si="40"/>
        <v>14.460000000000548</v>
      </c>
      <c r="BC24" s="86">
        <f t="shared" ca="1" si="40"/>
        <v>-216.84000000000427</v>
      </c>
      <c r="BD24" s="86">
        <f t="shared" ca="1" si="40"/>
        <v>26.130000000000621</v>
      </c>
      <c r="BE24" s="86">
        <f t="shared" ca="1" si="40"/>
        <v>0</v>
      </c>
      <c r="BF24" s="86">
        <f t="shared" ca="1" si="40"/>
        <v>192.64000000000016</v>
      </c>
      <c r="BG24" s="86">
        <f t="shared" ca="1" si="40"/>
        <v>186.72000000000156</v>
      </c>
      <c r="BH24" s="86">
        <f t="shared" ca="1" si="40"/>
        <v>-215.32999999999478</v>
      </c>
      <c r="BI24" s="86">
        <f t="shared" ca="1" si="40"/>
        <v>-94.159999999999513</v>
      </c>
      <c r="BJ24" s="86">
        <f t="shared" ca="1" si="40"/>
        <v>-182.16000000000037</v>
      </c>
      <c r="BK24" s="86">
        <f t="shared" ca="1" si="40"/>
        <v>2.5399999999994947</v>
      </c>
    </row>
    <row r="25" spans="1:63">
      <c r="A25" s="48">
        <f t="shared" ca="1" si="4"/>
        <v>-8.1209996319429656E-2</v>
      </c>
      <c r="B25" s="81" t="s">
        <v>73</v>
      </c>
      <c r="C25" s="70">
        <f t="shared" ca="1" si="5"/>
        <v>1</v>
      </c>
      <c r="D25" s="137">
        <f t="shared" ca="1" si="6"/>
        <v>1</v>
      </c>
      <c r="E25" s="51">
        <f t="shared" ca="1" si="7"/>
        <v>0.98305303729102034</v>
      </c>
      <c r="F25" s="51">
        <f t="shared" ca="1" si="8"/>
        <v>0.11310497473529649</v>
      </c>
      <c r="G25" s="52">
        <f t="shared" ca="1" si="9"/>
        <v>200.88</v>
      </c>
      <c r="H25" s="53">
        <f t="shared" ca="1" si="10"/>
        <v>0.28286208952760594</v>
      </c>
      <c r="I25" s="54">
        <f t="shared" ca="1" si="11"/>
        <v>0.17054625179215954</v>
      </c>
      <c r="J25" s="55">
        <f t="shared" ca="1" si="12"/>
        <v>3.9404452204592042</v>
      </c>
      <c r="K25" s="54">
        <f t="shared" ca="1" si="13"/>
        <v>0.1123158377354464</v>
      </c>
      <c r="L25" s="56">
        <f t="shared" ca="1" si="14"/>
        <v>1.8635210502732833</v>
      </c>
      <c r="M25" s="55">
        <f t="shared" ca="1" si="15"/>
        <v>-0.41273382267519876</v>
      </c>
      <c r="N25" s="56">
        <f t="shared" ca="1" si="16"/>
        <v>1.5750137413110805</v>
      </c>
      <c r="O25" s="57">
        <f t="shared" ca="1" si="17"/>
        <v>-1.509017483650003E-2</v>
      </c>
      <c r="P25" s="57">
        <f t="shared" ca="1" si="18"/>
        <v>1.1610876477418599E-2</v>
      </c>
      <c r="Q25" s="85">
        <f t="shared" ca="1" si="19"/>
        <v>2.8176025487853286E-2</v>
      </c>
      <c r="R25" s="59">
        <f t="shared" ca="1" si="20"/>
        <v>1.361913188021123</v>
      </c>
      <c r="S25" s="58">
        <f t="shared" ca="1" si="21"/>
        <v>0.52713987473903967</v>
      </c>
      <c r="T25" s="60">
        <f t="shared" ca="1" si="22"/>
        <v>8.7241260265625759E-2</v>
      </c>
      <c r="AB25" s="86"/>
      <c r="AC25" s="68">
        <f t="shared" ca="1" si="32"/>
        <v>0.62859276291223276</v>
      </c>
      <c r="AD25" s="68">
        <f t="shared" ca="1" si="33"/>
        <v>0.43352311539275667</v>
      </c>
      <c r="AE25" s="68">
        <f t="shared" ca="1" si="34"/>
        <v>-8.1209996319429656E-2</v>
      </c>
      <c r="AF25" s="9">
        <f t="shared" ca="1" si="35"/>
        <v>0.1799370358062351</v>
      </c>
      <c r="AV25" s="14">
        <f t="shared" ca="1" si="41"/>
        <v>958.83000000000038</v>
      </c>
      <c r="AW25" s="17">
        <f t="shared" ca="1" si="43"/>
        <v>4445.4299999999876</v>
      </c>
      <c r="AX25" s="17">
        <f ca="1">SUM(AY$10:$AY25)</f>
        <v>3486.5999999999872</v>
      </c>
      <c r="AY25" s="14">
        <f t="shared" ca="1" si="42"/>
        <v>-663.44000000000551</v>
      </c>
      <c r="AZ25">
        <v>16</v>
      </c>
      <c r="BA25" s="1">
        <f ca="1">OFFSET(xiv!$A$8,xiv!$A$1-$BA$9+$AZ25-1,0)</f>
        <v>41897</v>
      </c>
      <c r="BB25" s="86">
        <f t="shared" ca="1" si="40"/>
        <v>67.480000000000274</v>
      </c>
      <c r="BC25" s="86">
        <f t="shared" ca="1" si="40"/>
        <v>279.39000000000073</v>
      </c>
      <c r="BD25" s="86">
        <f t="shared" ca="1" si="40"/>
        <v>-284.70000000000044</v>
      </c>
      <c r="BE25" s="86">
        <f t="shared" ca="1" si="40"/>
        <v>0</v>
      </c>
      <c r="BF25" s="86">
        <f t="shared" ca="1" si="40"/>
        <v>-144.47999999999692</v>
      </c>
      <c r="BG25" s="86">
        <f t="shared" ca="1" si="40"/>
        <v>-70.020000000002653</v>
      </c>
      <c r="BH25" s="86">
        <f t="shared" ca="1" si="40"/>
        <v>148.25999999999559</v>
      </c>
      <c r="BI25" s="86">
        <f t="shared" ca="1" si="40"/>
        <v>-620.60000000000127</v>
      </c>
      <c r="BJ25" s="86">
        <f t="shared" ca="1" si="40"/>
        <v>198.71999999999969</v>
      </c>
      <c r="BK25" s="86">
        <f t="shared" ca="1" si="40"/>
        <v>-237.49000000000058</v>
      </c>
    </row>
    <row r="26" spans="1:63">
      <c r="A26" s="48">
        <f t="shared" ca="1" si="4"/>
        <v>-0.27945549271575748</v>
      </c>
      <c r="B26" s="87" t="s">
        <v>71</v>
      </c>
      <c r="C26" s="84">
        <f t="shared" ca="1" si="5"/>
        <v>3</v>
      </c>
      <c r="D26" s="139">
        <f t="shared" ca="1" si="6"/>
        <v>1</v>
      </c>
      <c r="E26" s="96">
        <f t="shared" ca="1" si="7"/>
        <v>0.96019731775983064</v>
      </c>
      <c r="F26" s="96">
        <f t="shared" ca="1" si="8"/>
        <v>0.12661227838293607</v>
      </c>
      <c r="G26" s="84">
        <f t="shared" ca="1" si="9"/>
        <v>532.30999999999995</v>
      </c>
      <c r="H26" s="97">
        <f t="shared" ca="1" si="10"/>
        <v>0.29515662416244126</v>
      </c>
      <c r="I26" s="98">
        <f t="shared" ca="1" si="11"/>
        <v>0.20057406669659258</v>
      </c>
      <c r="J26" s="74">
        <f t="shared" ca="1" si="12"/>
        <v>3.4861559561474196</v>
      </c>
      <c r="K26" s="98">
        <f t="shared" ca="1" si="13"/>
        <v>9.4582557465848677E-2</v>
      </c>
      <c r="L26" s="75">
        <f t="shared" ca="1" si="14"/>
        <v>1.6623025083279728</v>
      </c>
      <c r="M26" s="74">
        <f t="shared" ca="1" si="15"/>
        <v>-0.5598453637905022</v>
      </c>
      <c r="N26" s="75">
        <f t="shared" ca="1" si="16"/>
        <v>-0.49985263144000158</v>
      </c>
      <c r="O26" s="99">
        <f t="shared" ca="1" si="17"/>
        <v>-1.6046001871359773E-2</v>
      </c>
      <c r="P26" s="99">
        <f t="shared" ca="1" si="18"/>
        <v>1.5590960881782598E-2</v>
      </c>
      <c r="Q26" s="76">
        <f t="shared" ca="1" si="19"/>
        <v>4.1780165692922894E-2</v>
      </c>
      <c r="R26" s="77">
        <f t="shared" ca="1" si="20"/>
        <v>1.3344914572242175</v>
      </c>
      <c r="S26" s="78">
        <f t="shared" ca="1" si="21"/>
        <v>0.54070981210855951</v>
      </c>
      <c r="T26" s="146">
        <f t="shared" ca="1" si="22"/>
        <v>0.12715282570011149</v>
      </c>
      <c r="AB26" s="86"/>
      <c r="AC26" s="68">
        <f t="shared" ca="1" si="32"/>
        <v>0.48019390896135922</v>
      </c>
      <c r="AD26" s="68">
        <f t="shared" ca="1" si="33"/>
        <v>0.42036822353565645</v>
      </c>
      <c r="AE26" s="68">
        <f t="shared" ca="1" si="34"/>
        <v>-0.27945549271575748</v>
      </c>
      <c r="AF26" s="9">
        <f t="shared" ca="1" si="35"/>
        <v>0.19654111368408403</v>
      </c>
      <c r="AV26" s="14">
        <f t="shared" ca="1" si="41"/>
        <v>0</v>
      </c>
      <c r="AW26" s="17">
        <f t="shared" ca="1" si="43"/>
        <v>6129.0899999999838</v>
      </c>
      <c r="AX26" s="17">
        <f ca="1">SUM(AY$10:$AY26)</f>
        <v>6129.0899999999838</v>
      </c>
      <c r="AY26" s="14">
        <f t="shared" ca="1" si="42"/>
        <v>2642.4899999999971</v>
      </c>
      <c r="AZ26">
        <v>17</v>
      </c>
      <c r="BA26" s="1">
        <f ca="1">OFFSET(xiv!$A$8,xiv!$A$1-$BA$9+$AZ26-1,0)</f>
        <v>41898</v>
      </c>
      <c r="BB26" s="86">
        <f t="shared" ref="BB26:BK42" ca="1" si="44">OFFSET(INDIRECT(BB$9&amp;"!$j$8"),INDIRECT(BB$9&amp;"!$A$1")-$BA$9+$AZ26-1,0)*BB$8</f>
        <v>559.1199999999983</v>
      </c>
      <c r="BC26" s="86">
        <f t="shared" ca="1" si="44"/>
        <v>408.66000000000167</v>
      </c>
      <c r="BD26" s="86">
        <f t="shared" ca="1" si="44"/>
        <v>150.93000000000018</v>
      </c>
      <c r="BE26" s="86">
        <f t="shared" ca="1" si="44"/>
        <v>0</v>
      </c>
      <c r="BF26" s="86">
        <f t="shared" ca="1" si="44"/>
        <v>198.65999999999897</v>
      </c>
      <c r="BG26" s="86">
        <f t="shared" ca="1" si="44"/>
        <v>241.17999999999626</v>
      </c>
      <c r="BH26" s="86">
        <f t="shared" ca="1" si="44"/>
        <v>374.1800000000008</v>
      </c>
      <c r="BI26" s="86">
        <f t="shared" ca="1" si="44"/>
        <v>321</v>
      </c>
      <c r="BJ26" s="86">
        <f t="shared" ca="1" si="44"/>
        <v>373.52000000000021</v>
      </c>
      <c r="BK26" s="86">
        <f t="shared" ca="1" si="44"/>
        <v>15.240000000000578</v>
      </c>
    </row>
    <row r="27" spans="1:63">
      <c r="A27" s="48">
        <f t="shared" ca="1" si="4"/>
        <v>-0.31408144446268565</v>
      </c>
      <c r="B27" s="84" t="s">
        <v>67</v>
      </c>
      <c r="C27" s="84">
        <f t="shared" ca="1" si="5"/>
        <v>2</v>
      </c>
      <c r="D27" s="139">
        <f t="shared" ca="1" si="6"/>
        <v>1</v>
      </c>
      <c r="E27" s="96">
        <f t="shared" ca="1" si="7"/>
        <v>0.90096432015429118</v>
      </c>
      <c r="F27" s="96">
        <f t="shared" ca="1" si="8"/>
        <v>8.9267753426682722E-2</v>
      </c>
      <c r="G27" s="70">
        <f t="shared" ca="1" si="9"/>
        <v>75.73</v>
      </c>
      <c r="H27" s="97">
        <f t="shared" ca="1" si="10"/>
        <v>0.47996832100062919</v>
      </c>
      <c r="I27" s="98">
        <f t="shared" ca="1" si="11"/>
        <v>0.28550008619851885</v>
      </c>
      <c r="J27" s="74">
        <f t="shared" ca="1" si="12"/>
        <v>3.7744186422486163</v>
      </c>
      <c r="K27" s="98">
        <f t="shared" ca="1" si="13"/>
        <v>0.19446823480211034</v>
      </c>
      <c r="L27" s="75">
        <f t="shared" ca="1" si="14"/>
        <v>1.8544629137747577</v>
      </c>
      <c r="M27" s="74">
        <f t="shared" ca="1" si="15"/>
        <v>0.59294415050287352</v>
      </c>
      <c r="N27" s="75">
        <f t="shared" ca="1" si="16"/>
        <v>-1.2152652818134884</v>
      </c>
      <c r="O27" s="143">
        <f t="shared" ca="1" si="17"/>
        <v>-2.4374152913975988E-2</v>
      </c>
      <c r="P27" s="66">
        <f t="shared" ca="1" si="18"/>
        <v>2.1617403986388017E-2</v>
      </c>
      <c r="Q27" s="76">
        <f t="shared" ca="1" si="19"/>
        <v>5.3215370394823165E-2</v>
      </c>
      <c r="R27" s="77">
        <f t="shared" ca="1" si="20"/>
        <v>1.3957248446161621</v>
      </c>
      <c r="S27" s="78">
        <f t="shared" ca="1" si="21"/>
        <v>0.55219206680584554</v>
      </c>
      <c r="T27" s="79">
        <f t="shared" ca="1" si="22"/>
        <v>0.12774750296318285</v>
      </c>
      <c r="AB27" s="86"/>
      <c r="AC27" s="68">
        <f t="shared" ca="1" si="32"/>
        <v>0.57435825669038454</v>
      </c>
      <c r="AD27" s="68">
        <f t="shared" ca="1" si="33"/>
        <v>0.5234520555692187</v>
      </c>
      <c r="AE27" s="68">
        <f t="shared" ca="1" si="34"/>
        <v>-0.31408144446268565</v>
      </c>
      <c r="AF27" s="9">
        <f t="shared" ca="1" si="35"/>
        <v>0.23134950609517338</v>
      </c>
      <c r="AV27" s="14">
        <f t="shared" ca="1" si="41"/>
        <v>0</v>
      </c>
      <c r="AW27" s="17">
        <f t="shared" ca="1" si="43"/>
        <v>7253.6699999999819</v>
      </c>
      <c r="AX27" s="17">
        <f ca="1">SUM(AY$10:$AY27)</f>
        <v>7253.6699999999819</v>
      </c>
      <c r="AY27" s="14">
        <f t="shared" ca="1" si="42"/>
        <v>1124.5799999999977</v>
      </c>
      <c r="AZ27">
        <v>18</v>
      </c>
      <c r="BA27" s="1">
        <f ca="1">OFFSET(xiv!$A$8,xiv!$A$1-$BA$9+$AZ27-1,0)</f>
        <v>41899</v>
      </c>
      <c r="BB27" s="86">
        <f t="shared" ca="1" si="44"/>
        <v>149.4200000000011</v>
      </c>
      <c r="BC27" s="86">
        <f t="shared" ca="1" si="44"/>
        <v>8.3399999999983407</v>
      </c>
      <c r="BD27" s="86">
        <f t="shared" ca="1" si="44"/>
        <v>-146.63999999999965</v>
      </c>
      <c r="BE27" s="86">
        <f t="shared" ca="1" si="44"/>
        <v>479.87999999999704</v>
      </c>
      <c r="BF27" s="86">
        <f t="shared" ca="1" si="44"/>
        <v>270.89999999999742</v>
      </c>
      <c r="BG27" s="86">
        <f t="shared" ca="1" si="44"/>
        <v>31.120000000004865</v>
      </c>
      <c r="BH27" s="86">
        <f t="shared" ca="1" si="44"/>
        <v>70.599999999995987</v>
      </c>
      <c r="BI27" s="86">
        <f t="shared" ca="1" si="44"/>
        <v>74.900000000001825</v>
      </c>
      <c r="BJ27" s="86">
        <f t="shared" ca="1" si="44"/>
        <v>71.760000000000105</v>
      </c>
      <c r="BK27" s="86">
        <f t="shared" ca="1" si="44"/>
        <v>114.30000000000072</v>
      </c>
    </row>
    <row r="28" spans="1:63">
      <c r="A28" s="48">
        <f t="shared" ca="1" si="4"/>
        <v>-0.39801063968485517</v>
      </c>
      <c r="B28" s="84" t="s">
        <v>81</v>
      </c>
      <c r="C28" s="70">
        <f t="shared" ca="1" si="5"/>
        <v>1</v>
      </c>
      <c r="D28" s="138">
        <f t="shared" ca="1" si="6"/>
        <v>1</v>
      </c>
      <c r="E28" s="19">
        <f t="shared" ca="1" si="7"/>
        <v>0.87555348403635513</v>
      </c>
      <c r="F28" s="19">
        <f t="shared" ca="1" si="8"/>
        <v>0.10735266133693616</v>
      </c>
      <c r="G28" s="19">
        <f t="shared" ca="1" si="9"/>
        <v>90.1</v>
      </c>
      <c r="H28" s="19">
        <f t="shared" ca="1" si="10"/>
        <v>0.35519441194561496</v>
      </c>
      <c r="I28" s="19">
        <f t="shared" ca="1" si="11"/>
        <v>0.22863289817950672</v>
      </c>
      <c r="J28" s="74">
        <f t="shared" ca="1" si="12"/>
        <v>3.6431053754467992</v>
      </c>
      <c r="K28" s="98">
        <f t="shared" ca="1" si="13"/>
        <v>0.12656151376610825</v>
      </c>
      <c r="L28" s="75">
        <f t="shared" ca="1" si="14"/>
        <v>1.597465101398486</v>
      </c>
      <c r="M28" s="74">
        <f t="shared" ca="1" si="15"/>
        <v>-3.2153844427455534</v>
      </c>
      <c r="N28" s="75">
        <f t="shared" ca="1" si="16"/>
        <v>-1.8792323522145713</v>
      </c>
      <c r="O28" s="19">
        <f t="shared" ca="1" si="17"/>
        <v>-2.2127838952413426E-2</v>
      </c>
      <c r="P28" s="19">
        <f t="shared" ca="1" si="18"/>
        <v>1.9450502759391513E-2</v>
      </c>
      <c r="Q28" s="58">
        <f t="shared" ca="1" si="19"/>
        <v>9.7669256381797825E-2</v>
      </c>
      <c r="R28" s="19">
        <f t="shared" ca="1" si="20"/>
        <v>1.3105952944891821</v>
      </c>
      <c r="S28" s="19">
        <f t="shared" ca="1" si="21"/>
        <v>0.54592901878914402</v>
      </c>
      <c r="T28" s="79">
        <f t="shared" ca="1" si="22"/>
        <v>0.13106207966582553</v>
      </c>
      <c r="AB28" s="86"/>
      <c r="AC28" s="68">
        <f t="shared" ca="1" si="32"/>
        <v>0.53146325600958277</v>
      </c>
      <c r="AD28" s="68">
        <f t="shared" ca="1" si="33"/>
        <v>0.18290670868022393</v>
      </c>
      <c r="AE28" s="68">
        <f t="shared" ca="1" si="34"/>
        <v>-0.39801063968485517</v>
      </c>
      <c r="AF28" s="9">
        <f t="shared" ca="1" si="35"/>
        <v>0.19946738939054706</v>
      </c>
      <c r="AV28" s="14">
        <f t="shared" ca="1" si="41"/>
        <v>0</v>
      </c>
      <c r="AW28" s="17">
        <f t="shared" ca="1" si="43"/>
        <v>8095.4199999999846</v>
      </c>
      <c r="AX28" s="17">
        <f ca="1">SUM(AY$10:$AY28)</f>
        <v>8095.4199999999846</v>
      </c>
      <c r="AY28" s="14">
        <f t="shared" ca="1" si="42"/>
        <v>841.75000000000261</v>
      </c>
      <c r="AZ28">
        <v>19</v>
      </c>
      <c r="BA28" s="1">
        <f ca="1">OFFSET(xiv!$A$8,xiv!$A$1-$BA$9+$AZ28-1,0)</f>
        <v>41900</v>
      </c>
      <c r="BB28" s="86">
        <f t="shared" ca="1" si="44"/>
        <v>559.1199999999983</v>
      </c>
      <c r="BC28" s="86">
        <f t="shared" ca="1" si="44"/>
        <v>-442.01999999999504</v>
      </c>
      <c r="BD28" s="86">
        <f t="shared" ca="1" si="44"/>
        <v>39</v>
      </c>
      <c r="BE28" s="86">
        <f t="shared" ca="1" si="44"/>
        <v>-89.279999999998097</v>
      </c>
      <c r="BF28" s="86">
        <f t="shared" ca="1" si="44"/>
        <v>367.21999999999969</v>
      </c>
      <c r="BG28" s="86">
        <f t="shared" ca="1" si="44"/>
        <v>-70.020000000002653</v>
      </c>
      <c r="BH28" s="86">
        <f t="shared" ca="1" si="44"/>
        <v>363.59000000000037</v>
      </c>
      <c r="BI28" s="86">
        <f t="shared" ca="1" si="44"/>
        <v>121.97999999999854</v>
      </c>
      <c r="BJ28" s="86">
        <f t="shared" ca="1" si="44"/>
        <v>-119.59999999999974</v>
      </c>
      <c r="BK28" s="86">
        <f t="shared" ca="1" si="44"/>
        <v>111.76000000000123</v>
      </c>
    </row>
    <row r="29" spans="1:63">
      <c r="A29" s="48">
        <f t="shared" ca="1" si="4"/>
        <v>-0.41575104038470506</v>
      </c>
      <c r="B29" s="70" t="s">
        <v>70</v>
      </c>
      <c r="C29" s="70">
        <f t="shared" ca="1" si="5"/>
        <v>1</v>
      </c>
      <c r="D29" s="138">
        <f t="shared" ca="1" si="6"/>
        <v>1</v>
      </c>
      <c r="E29" s="72">
        <f t="shared" ca="1" si="7"/>
        <v>0.81690530326307387</v>
      </c>
      <c r="F29" s="72">
        <f t="shared" ca="1" si="8"/>
        <v>0.10427778717124983</v>
      </c>
      <c r="G29" s="70">
        <f t="shared" ca="1" si="9"/>
        <v>1197.2</v>
      </c>
      <c r="H29" s="62">
        <f t="shared" ca="1" si="10"/>
        <v>0.57781035797897706</v>
      </c>
      <c r="I29" s="73">
        <f t="shared" ca="1" si="11"/>
        <v>0.33608189527757998</v>
      </c>
      <c r="J29" s="74">
        <f t="shared" ca="1" si="12"/>
        <v>3.8657908829458476</v>
      </c>
      <c r="K29" s="73">
        <f t="shared" ca="1" si="13"/>
        <v>0.24172846270139708</v>
      </c>
      <c r="L29" s="75">
        <f t="shared" ca="1" si="14"/>
        <v>1.8696217545801632</v>
      </c>
      <c r="M29" s="74">
        <f t="shared" ca="1" si="15"/>
        <v>0.6344466274199061</v>
      </c>
      <c r="N29" s="75">
        <f t="shared" ca="1" si="16"/>
        <v>-0.5766512568874268</v>
      </c>
      <c r="O29" s="66">
        <f t="shared" ca="1" si="17"/>
        <v>-2.8310978522479175E-2</v>
      </c>
      <c r="P29" s="66">
        <f t="shared" ca="1" si="18"/>
        <v>2.512558805482798E-2</v>
      </c>
      <c r="Q29" s="78">
        <f t="shared" ca="1" si="19"/>
        <v>0.11589542265285666</v>
      </c>
      <c r="R29" s="77">
        <f t="shared" ca="1" si="20"/>
        <v>1.3660700142562967</v>
      </c>
      <c r="S29" s="78">
        <f t="shared" ca="1" si="21"/>
        <v>0.535490605427975</v>
      </c>
      <c r="T29" s="79">
        <f t="shared" ca="1" si="22"/>
        <v>0.18701140087984086</v>
      </c>
      <c r="AB29" s="86"/>
      <c r="AC29" s="68">
        <f t="shared" ca="1" si="32"/>
        <v>0.60420605822919971</v>
      </c>
      <c r="AD29" s="68">
        <f t="shared" ca="1" si="33"/>
        <v>0.52716325722957957</v>
      </c>
      <c r="AE29" s="68">
        <f t="shared" ca="1" si="34"/>
        <v>-0.41575104038470506</v>
      </c>
      <c r="AF29" s="9">
        <f t="shared" ca="1" si="35"/>
        <v>0.1954572325229201</v>
      </c>
      <c r="AV29" s="14">
        <f t="shared" ca="1" si="41"/>
        <v>0</v>
      </c>
      <c r="AW29" s="17">
        <f t="shared" ca="1" si="43"/>
        <v>9366.0499999999829</v>
      </c>
      <c r="AX29" s="17">
        <f ca="1">SUM(AY$10:$AY29)</f>
        <v>9366.0499999999829</v>
      </c>
      <c r="AY29" s="14">
        <f t="shared" ca="1" si="42"/>
        <v>1270.6299999999987</v>
      </c>
      <c r="AZ29">
        <v>20</v>
      </c>
      <c r="BA29" s="1">
        <f ca="1">OFFSET(xiv!$A$8,xiv!$A$1-$BA$9+$AZ29-1,0)</f>
        <v>41901</v>
      </c>
      <c r="BB29" s="86">
        <f t="shared" ca="1" si="44"/>
        <v>308.48000000000025</v>
      </c>
      <c r="BC29" s="86">
        <f t="shared" ca="1" si="44"/>
        <v>79.229999999999052</v>
      </c>
      <c r="BD29" s="86">
        <f t="shared" ca="1" si="44"/>
        <v>246.47999999999973</v>
      </c>
      <c r="BE29" s="86">
        <f t="shared" ca="1" si="44"/>
        <v>0</v>
      </c>
      <c r="BF29" s="86">
        <f t="shared" ca="1" si="44"/>
        <v>-138.4599999999981</v>
      </c>
      <c r="BG29" s="86">
        <f t="shared" ca="1" si="44"/>
        <v>322.86999999999932</v>
      </c>
      <c r="BH29" s="86">
        <f t="shared" ca="1" si="44"/>
        <v>88.25</v>
      </c>
      <c r="BI29" s="86">
        <f t="shared" ca="1" si="44"/>
        <v>194.73999999999927</v>
      </c>
      <c r="BJ29" s="86">
        <f t="shared" ca="1" si="44"/>
        <v>-3.6800000000005753</v>
      </c>
      <c r="BK29" s="86">
        <f t="shared" ca="1" si="44"/>
        <v>172.71999999999991</v>
      </c>
    </row>
    <row r="30" spans="1:63">
      <c r="A30" s="48">
        <f t="shared" ca="1" si="4"/>
        <v>-0.43063452582919465</v>
      </c>
      <c r="B30" s="84" t="s">
        <v>72</v>
      </c>
      <c r="C30" s="70">
        <f t="shared" ca="1" si="5"/>
        <v>4</v>
      </c>
      <c r="D30" s="138">
        <f t="shared" ca="1" si="6"/>
        <v>1</v>
      </c>
      <c r="E30" s="72">
        <f t="shared" ca="1" si="7"/>
        <v>0.46950354609929085</v>
      </c>
      <c r="F30" s="72">
        <f t="shared" ca="1" si="8"/>
        <v>5.8569083551173975E-2</v>
      </c>
      <c r="G30" s="70">
        <f t="shared" ca="1" si="9"/>
        <v>50.32</v>
      </c>
      <c r="H30" s="62">
        <f t="shared" ca="1" si="10"/>
        <v>0.99354126702892187</v>
      </c>
      <c r="I30" s="73">
        <f t="shared" ca="1" si="11"/>
        <v>0.61360737850928648</v>
      </c>
      <c r="J30" s="74">
        <f t="shared" ca="1" si="12"/>
        <v>3.2563481191767365</v>
      </c>
      <c r="K30" s="73">
        <f t="shared" ca="1" si="13"/>
        <v>0.37993388851963539</v>
      </c>
      <c r="L30" s="75">
        <f t="shared" ca="1" si="14"/>
        <v>1.6379010914216003</v>
      </c>
      <c r="M30" s="74">
        <f t="shared" ca="1" si="15"/>
        <v>0.94705759981440751</v>
      </c>
      <c r="N30" s="75">
        <f t="shared" ca="1" si="16"/>
        <v>-1.5883853635873451</v>
      </c>
      <c r="O30" s="66">
        <f t="shared" ca="1" si="17"/>
        <v>-5.2457820976888107E-2</v>
      </c>
      <c r="P30" s="66">
        <f t="shared" ca="1" si="18"/>
        <v>5.0219758403200872E-2</v>
      </c>
      <c r="Q30" s="76">
        <f t="shared" ca="1" si="19"/>
        <v>8.5651828298886887E-2</v>
      </c>
      <c r="R30" s="77">
        <f t="shared" ca="1" si="20"/>
        <v>1.3232345921662223</v>
      </c>
      <c r="S30" s="78">
        <f t="shared" ca="1" si="21"/>
        <v>0.55114822546972864</v>
      </c>
      <c r="T30" s="79">
        <f t="shared" ca="1" si="22"/>
        <v>0.3728905151610028</v>
      </c>
      <c r="AB30" s="86"/>
      <c r="AC30" s="68">
        <f ca="1">(J30-$AC$4)/($AC$3-$AC$4)</f>
        <v>0.40512451526339799</v>
      </c>
      <c r="AD30" s="68">
        <f t="shared" ca="1" si="33"/>
        <v>0.55511730831228434</v>
      </c>
      <c r="AE30" s="68">
        <f t="shared" ca="1" si="34"/>
        <v>-0.43063452582919465</v>
      </c>
      <c r="AF30" s="9">
        <f t="shared" ca="1" si="35"/>
        <v>0.21194021414085959</v>
      </c>
      <c r="AV30" s="14">
        <f t="shared" ca="1" si="41"/>
        <v>0</v>
      </c>
      <c r="AW30" s="17">
        <f t="shared" ca="1" si="43"/>
        <v>9366.0499999999829</v>
      </c>
      <c r="AX30" s="17">
        <f ca="1">SUM(AY$10:$AY30)</f>
        <v>9366.0499999999829</v>
      </c>
      <c r="AY30" s="14">
        <f t="shared" ca="1" si="42"/>
        <v>0</v>
      </c>
      <c r="AZ30">
        <v>21</v>
      </c>
      <c r="BA30" s="1">
        <f ca="1">OFFSET(xiv!$A$8,xiv!$A$1-$BA$9+$AZ30-1,0)</f>
        <v>0</v>
      </c>
      <c r="BB30" s="86">
        <f t="shared" ca="1" si="44"/>
        <v>0</v>
      </c>
      <c r="BC30" s="86">
        <f t="shared" ca="1" si="44"/>
        <v>0</v>
      </c>
      <c r="BD30" s="86">
        <f t="shared" ca="1" si="44"/>
        <v>0</v>
      </c>
      <c r="BE30" s="86">
        <f t="shared" ca="1" si="44"/>
        <v>0</v>
      </c>
      <c r="BF30" s="86">
        <f t="shared" ca="1" si="44"/>
        <v>0</v>
      </c>
      <c r="BG30" s="86">
        <f t="shared" ca="1" si="44"/>
        <v>0</v>
      </c>
      <c r="BH30" s="86">
        <f t="shared" ca="1" si="44"/>
        <v>0</v>
      </c>
      <c r="BI30" s="86">
        <f t="shared" ca="1" si="44"/>
        <v>0</v>
      </c>
      <c r="BJ30" s="86">
        <f t="shared" ca="1" si="44"/>
        <v>0</v>
      </c>
      <c r="BK30" s="86">
        <f t="shared" ca="1" si="44"/>
        <v>0</v>
      </c>
    </row>
    <row r="31" spans="1:63">
      <c r="A31" s="48">
        <f t="shared" ca="1" si="4"/>
        <v>-0.47058190291202395</v>
      </c>
      <c r="B31" s="159" t="s">
        <v>93</v>
      </c>
      <c r="C31" s="70">
        <f t="shared" ca="1" si="5"/>
        <v>3</v>
      </c>
      <c r="D31" s="138">
        <f t="shared" ca="1" si="6"/>
        <v>1</v>
      </c>
      <c r="E31" s="73">
        <f t="shared" ca="1" si="7"/>
        <v>0.91739660551401203</v>
      </c>
      <c r="F31" s="19">
        <f t="shared" ca="1" si="8"/>
        <v>0.19857664387486207</v>
      </c>
      <c r="G31" s="19">
        <f t="shared" ca="1" si="9"/>
        <v>263.82</v>
      </c>
      <c r="H31" s="73">
        <f t="shared" ca="1" si="10"/>
        <v>1.0490579680257925</v>
      </c>
      <c r="I31" s="19">
        <f t="shared" ca="1" si="11"/>
        <v>0.68044130801570168</v>
      </c>
      <c r="J31" s="74">
        <f t="shared" ca="1" si="12"/>
        <v>3.7657225392060143</v>
      </c>
      <c r="K31" s="98">
        <f t="shared" ca="1" si="13"/>
        <v>0.36861666001009086</v>
      </c>
      <c r="L31" s="75">
        <f t="shared" ca="1" si="14"/>
        <v>1.8513546406220032</v>
      </c>
      <c r="M31" s="74">
        <f t="shared" ca="1" si="15"/>
        <v>2.0230350752108084</v>
      </c>
      <c r="N31" s="75">
        <f t="shared" ca="1" si="16"/>
        <v>2.4684119949187204</v>
      </c>
      <c r="O31" s="57">
        <f t="shared" ca="1" si="17"/>
        <v>-4.8920493750527518E-2</v>
      </c>
      <c r="P31" s="99">
        <f t="shared" ca="1" si="18"/>
        <v>4.3979479723333915E-2</v>
      </c>
      <c r="Q31" s="58">
        <f t="shared" ca="1" si="19"/>
        <v>9.5292244712303797E-2</v>
      </c>
      <c r="R31" s="19">
        <f t="shared" ca="1" si="20"/>
        <v>1.3072575602043579</v>
      </c>
      <c r="S31" s="145">
        <f t="shared" ca="1" si="21"/>
        <v>0.53027139874739038</v>
      </c>
      <c r="T31" s="79">
        <f t="shared" ca="1" si="22"/>
        <v>0.3668601849636749</v>
      </c>
      <c r="AB31" s="86"/>
      <c r="AC31" s="68">
        <f t="shared" ca="1" si="32"/>
        <v>0.57151757383313972</v>
      </c>
      <c r="AD31" s="68">
        <f t="shared" ca="1" si="33"/>
        <v>0.65133251496572697</v>
      </c>
      <c r="AE31" s="68">
        <f t="shared" ca="1" si="34"/>
        <v>-0.47058190291202395</v>
      </c>
      <c r="AF31" s="9">
        <f t="shared" ca="1" si="35"/>
        <v>0.1709477156782491</v>
      </c>
      <c r="AV31" s="14">
        <f t="shared" ca="1" si="41"/>
        <v>0</v>
      </c>
      <c r="AW31" s="17">
        <f t="shared" ca="1" si="43"/>
        <v>9366.0499999999829</v>
      </c>
      <c r="AX31" s="17">
        <f ca="1">SUM(AY$10:$AY31)</f>
        <v>9366.0499999999829</v>
      </c>
      <c r="AY31" s="14">
        <f t="shared" ca="1" si="42"/>
        <v>0</v>
      </c>
      <c r="AZ31">
        <v>22</v>
      </c>
      <c r="BA31" s="1">
        <f ca="1">OFFSET(xiv!$A$8,xiv!$A$1-$BA$9+$AZ31-1,0)</f>
        <v>0</v>
      </c>
      <c r="BB31" s="86">
        <f t="shared" ca="1" si="44"/>
        <v>0</v>
      </c>
      <c r="BC31" s="86">
        <f t="shared" ca="1" si="44"/>
        <v>0</v>
      </c>
      <c r="BD31" s="86">
        <f t="shared" ca="1" si="44"/>
        <v>0</v>
      </c>
      <c r="BE31" s="86">
        <f t="shared" ca="1" si="44"/>
        <v>0</v>
      </c>
      <c r="BF31" s="86">
        <f t="shared" ca="1" si="44"/>
        <v>0</v>
      </c>
      <c r="BG31" s="86">
        <f t="shared" ca="1" si="44"/>
        <v>0</v>
      </c>
      <c r="BH31" s="86">
        <f t="shared" ca="1" si="44"/>
        <v>0</v>
      </c>
      <c r="BI31" s="86">
        <f t="shared" ca="1" si="44"/>
        <v>0</v>
      </c>
      <c r="BJ31" s="86">
        <f t="shared" ca="1" si="44"/>
        <v>0</v>
      </c>
      <c r="BK31" s="86">
        <f t="shared" ca="1" si="44"/>
        <v>0</v>
      </c>
    </row>
    <row r="32" spans="1:63">
      <c r="A32" s="48">
        <f t="shared" ca="1" si="4"/>
        <v>-0.47690271673134499</v>
      </c>
      <c r="B32" s="159" t="s">
        <v>99</v>
      </c>
      <c r="C32" s="70">
        <f t="shared" ca="1" si="5"/>
        <v>2</v>
      </c>
      <c r="D32" s="138">
        <f t="shared" ca="1" si="6"/>
        <v>1</v>
      </c>
      <c r="E32" s="19">
        <f t="shared" ca="1" si="7"/>
        <v>0.89730686062512288</v>
      </c>
      <c r="F32" s="19">
        <f t="shared" ca="1" si="8"/>
        <v>6.5054147078576235E-2</v>
      </c>
      <c r="G32" s="19">
        <f t="shared" ca="1" si="9"/>
        <v>75.67</v>
      </c>
      <c r="H32" s="19">
        <f t="shared" ca="1" si="10"/>
        <v>0.38684110698608892</v>
      </c>
      <c r="I32" s="19">
        <f t="shared" ca="1" si="11"/>
        <v>0.25610592278304939</v>
      </c>
      <c r="J32" s="74">
        <f t="shared" ca="1" si="12"/>
        <v>3.7651596710183171</v>
      </c>
      <c r="K32" s="98">
        <f t="shared" ca="1" si="13"/>
        <v>0.13073518420303953</v>
      </c>
      <c r="L32" s="75">
        <f t="shared" ca="1" si="14"/>
        <v>1.7442350113325495</v>
      </c>
      <c r="M32" s="74">
        <f t="shared" ca="1" si="15"/>
        <v>-0.15165369090020983</v>
      </c>
      <c r="N32" s="75">
        <f t="shared" ca="1" si="16"/>
        <v>2.6450799945341257</v>
      </c>
      <c r="O32" s="19">
        <f t="shared" ca="1" si="17"/>
        <v>-1.9054723613200091E-2</v>
      </c>
      <c r="P32" s="19">
        <f t="shared" ca="1" si="18"/>
        <v>1.7928686759971325E-2</v>
      </c>
      <c r="Q32" s="58">
        <f t="shared" ca="1" si="19"/>
        <v>7.4402008722083038E-2</v>
      </c>
      <c r="R32" s="19">
        <f t="shared" ca="1" si="20"/>
        <v>1.3231763216484052</v>
      </c>
      <c r="S32" s="19">
        <f t="shared" ca="1" si="21"/>
        <v>0.53131524008350728</v>
      </c>
      <c r="T32" s="79">
        <f t="shared" ca="1" si="22"/>
        <v>0.25784247976920099</v>
      </c>
      <c r="AB32" s="86"/>
      <c r="AC32" s="68">
        <f t="shared" ca="1" si="32"/>
        <v>0.57133370641530368</v>
      </c>
      <c r="AD32" s="68">
        <f t="shared" ca="1" si="33"/>
        <v>0.4568692164090295</v>
      </c>
      <c r="AE32" s="68">
        <f t="shared" ca="1" si="34"/>
        <v>-0.47690271673134499</v>
      </c>
      <c r="AF32" s="9">
        <f t="shared" ca="1" si="35"/>
        <v>0.17710336956529241</v>
      </c>
      <c r="AV32" s="14">
        <f t="shared" ca="1" si="41"/>
        <v>0</v>
      </c>
      <c r="AW32" s="17">
        <f t="shared" ca="1" si="43"/>
        <v>9366.0499999999829</v>
      </c>
      <c r="AX32" s="17">
        <f ca="1">SUM(AY$10:$AY32)</f>
        <v>9366.0499999999829</v>
      </c>
      <c r="AY32" s="14">
        <f t="shared" ca="1" si="42"/>
        <v>0</v>
      </c>
      <c r="AZ32">
        <v>23</v>
      </c>
      <c r="BA32" s="1">
        <f ca="1">OFFSET(xiv!$A$8,xiv!$A$1-$BA$9+$AZ32-1,0)</f>
        <v>0</v>
      </c>
      <c r="BB32" s="86">
        <f t="shared" ca="1" si="44"/>
        <v>0</v>
      </c>
      <c r="BC32" s="86">
        <f t="shared" ca="1" si="44"/>
        <v>0</v>
      </c>
      <c r="BD32" s="86">
        <f t="shared" ca="1" si="44"/>
        <v>0</v>
      </c>
      <c r="BE32" s="86">
        <f t="shared" ca="1" si="44"/>
        <v>0</v>
      </c>
      <c r="BF32" s="86">
        <f t="shared" ca="1" si="44"/>
        <v>0</v>
      </c>
      <c r="BG32" s="86">
        <f t="shared" ca="1" si="44"/>
        <v>0</v>
      </c>
      <c r="BH32" s="86">
        <f t="shared" ca="1" si="44"/>
        <v>0</v>
      </c>
      <c r="BI32" s="86">
        <f t="shared" ca="1" si="44"/>
        <v>0</v>
      </c>
      <c r="BJ32" s="86">
        <f t="shared" ca="1" si="44"/>
        <v>0</v>
      </c>
      <c r="BK32" s="86">
        <f t="shared" ca="1" si="44"/>
        <v>0</v>
      </c>
    </row>
    <row r="33" spans="1:63">
      <c r="A33" s="48">
        <f t="shared" ca="1" si="4"/>
        <v>-0.46469289231224525</v>
      </c>
      <c r="B33" s="81" t="s">
        <v>68</v>
      </c>
      <c r="C33" s="70">
        <f t="shared" ca="1" si="5"/>
        <v>2</v>
      </c>
      <c r="D33" s="137">
        <f t="shared" ca="1" si="6"/>
        <v>-1</v>
      </c>
      <c r="E33" s="51">
        <f t="shared" ca="1" si="7"/>
        <v>0.98607330269832649</v>
      </c>
      <c r="F33" s="51">
        <f t="shared" ca="1" si="8"/>
        <v>0.12775313465898017</v>
      </c>
      <c r="G33" s="52">
        <f t="shared" ca="1" si="9"/>
        <v>100.04</v>
      </c>
      <c r="H33" s="53">
        <f t="shared" ca="1" si="10"/>
        <v>0.31578897161623004</v>
      </c>
      <c r="I33" s="54">
        <f t="shared" ca="1" si="11"/>
        <v>0.19637732994232507</v>
      </c>
      <c r="J33" s="55">
        <f t="shared" ca="1" si="12"/>
        <v>3.8543953951822609</v>
      </c>
      <c r="K33" s="54">
        <f t="shared" ca="1" si="13"/>
        <v>0.11941164167390497</v>
      </c>
      <c r="L33" s="56">
        <f t="shared" ca="1" si="14"/>
        <v>1.8988604544178396</v>
      </c>
      <c r="M33" s="55">
        <f t="shared" ca="1" si="15"/>
        <v>1.08877129853331</v>
      </c>
      <c r="N33" s="56">
        <f t="shared" ca="1" si="16"/>
        <v>2.904557891626486</v>
      </c>
      <c r="O33" s="57">
        <f t="shared" ca="1" si="17"/>
        <v>-1.6954774539353776E-2</v>
      </c>
      <c r="P33" s="57">
        <f t="shared" ca="1" si="18"/>
        <v>1.3526687088090666E-2</v>
      </c>
      <c r="Q33" s="58">
        <f t="shared" ca="1" si="19"/>
        <v>3.4886045581767097E-2</v>
      </c>
      <c r="R33" s="59">
        <f t="shared" ca="1" si="20"/>
        <v>1.3797194711175937</v>
      </c>
      <c r="S33" s="58">
        <f t="shared" ca="1" si="21"/>
        <v>0.51983298538622125</v>
      </c>
      <c r="T33" s="60">
        <f t="shared" ca="1" si="22"/>
        <v>0.10131591968641927</v>
      </c>
      <c r="AC33" s="68">
        <f t="shared" ca="1" si="32"/>
        <v>0.60048359006370322</v>
      </c>
      <c r="AD33" s="68">
        <f t="shared" ca="1" si="33"/>
        <v>0.56778951857657411</v>
      </c>
      <c r="AE33" s="68">
        <f t="shared" ca="1" si="34"/>
        <v>-0.46469289231224525</v>
      </c>
      <c r="AF33" s="9">
        <f t="shared" ca="1" si="35"/>
        <v>0.17181512765110049</v>
      </c>
      <c r="AV33" s="14">
        <f t="shared" ca="1" si="41"/>
        <v>0</v>
      </c>
      <c r="AW33" s="17">
        <f t="shared" ca="1" si="43"/>
        <v>9366.0499999999829</v>
      </c>
      <c r="AX33" s="17">
        <f ca="1">SUM(AY$10:$AY33)</f>
        <v>9366.0499999999829</v>
      </c>
      <c r="AY33" s="14">
        <f t="shared" ca="1" si="42"/>
        <v>0</v>
      </c>
      <c r="AZ33">
        <v>24</v>
      </c>
      <c r="BA33" s="1">
        <f ca="1">OFFSET(xiv!$A$8,xiv!$A$1-$BA$9+$AZ33-1,0)</f>
        <v>0</v>
      </c>
      <c r="BB33" s="86">
        <f t="shared" ca="1" si="44"/>
        <v>0</v>
      </c>
      <c r="BC33" s="86">
        <f t="shared" ca="1" si="44"/>
        <v>0</v>
      </c>
      <c r="BD33" s="86">
        <f t="shared" ca="1" si="44"/>
        <v>0</v>
      </c>
      <c r="BE33" s="86">
        <f t="shared" ca="1" si="44"/>
        <v>0</v>
      </c>
      <c r="BF33" s="86">
        <f t="shared" ca="1" si="44"/>
        <v>0</v>
      </c>
      <c r="BG33" s="86">
        <f t="shared" ca="1" si="44"/>
        <v>0</v>
      </c>
      <c r="BH33" s="86">
        <f t="shared" ca="1" si="44"/>
        <v>0</v>
      </c>
      <c r="BI33" s="86">
        <f t="shared" ca="1" si="44"/>
        <v>0</v>
      </c>
      <c r="BJ33" s="86">
        <f t="shared" ca="1" si="44"/>
        <v>0</v>
      </c>
      <c r="BK33" s="86">
        <f t="shared" ca="1" si="44"/>
        <v>0</v>
      </c>
    </row>
    <row r="34" spans="1:63" ht="15.75" thickBot="1">
      <c r="A34" s="48">
        <f t="shared" ca="1" si="4"/>
        <v>-0.57709014259515312</v>
      </c>
      <c r="B34" s="178" t="s">
        <v>63</v>
      </c>
      <c r="C34" s="88">
        <f t="shared" ca="1" si="5"/>
        <v>1</v>
      </c>
      <c r="D34" s="138">
        <f t="shared" ca="1" si="6"/>
        <v>1</v>
      </c>
      <c r="E34" s="165">
        <f t="shared" ca="1" si="7"/>
        <v>0.87747822864554381</v>
      </c>
      <c r="F34" s="165">
        <f t="shared" ca="1" si="8"/>
        <v>6.0219480811295689E-2</v>
      </c>
      <c r="G34" s="166">
        <f t="shared" ca="1" si="9"/>
        <v>30.58</v>
      </c>
      <c r="H34" s="167">
        <f t="shared" ca="1" si="10"/>
        <v>0.27843713318330698</v>
      </c>
      <c r="I34" s="168">
        <f t="shared" ca="1" si="11"/>
        <v>0.21487088672020618</v>
      </c>
      <c r="J34" s="169">
        <f t="shared" ca="1" si="12"/>
        <v>3.6072755217235759</v>
      </c>
      <c r="K34" s="168">
        <f t="shared" ca="1" si="13"/>
        <v>6.3566246463100801E-2</v>
      </c>
      <c r="L34" s="170">
        <f t="shared" ca="1" si="14"/>
        <v>1.5598829891086081</v>
      </c>
      <c r="M34" s="169">
        <f t="shared" ca="1" si="15"/>
        <v>-3.1549060956708805</v>
      </c>
      <c r="N34" s="170">
        <f t="shared" ca="1" si="16"/>
        <v>0.90174641862904337</v>
      </c>
      <c r="O34" s="171">
        <f t="shared" ca="1" si="17"/>
        <v>-1.6732968602004586E-2</v>
      </c>
      <c r="P34" s="171">
        <f t="shared" ca="1" si="18"/>
        <v>1.5770075201937038E-2</v>
      </c>
      <c r="Q34" s="172">
        <f t="shared" ca="1" si="19"/>
        <v>0.14944408109875737</v>
      </c>
      <c r="R34" s="173">
        <f t="shared" ca="1" si="20"/>
        <v>1.2768161718256481</v>
      </c>
      <c r="S34" s="172">
        <f t="shared" ca="1" si="21"/>
        <v>0.51983298538622125</v>
      </c>
      <c r="T34" s="174">
        <f t="shared" ca="1" si="22"/>
        <v>0.12866379388702631</v>
      </c>
      <c r="AC34" s="68">
        <f t="shared" ca="1" si="32"/>
        <v>0.51975901897944121</v>
      </c>
      <c r="AD34" s="68">
        <f t="shared" ca="1" si="33"/>
        <v>0.18831475559096852</v>
      </c>
      <c r="AE34" s="68">
        <f t="shared" ca="1" si="34"/>
        <v>-0.57709014259515312</v>
      </c>
      <c r="AF34" s="9">
        <f t="shared" ca="1" si="35"/>
        <v>0.14376709179151939</v>
      </c>
      <c r="AV34" s="14">
        <f t="shared" ca="1" si="41"/>
        <v>0</v>
      </c>
      <c r="AW34" s="17">
        <f t="shared" ca="1" si="43"/>
        <v>9366.0499999999829</v>
      </c>
      <c r="AX34" s="17">
        <f ca="1">SUM(AY$10:$AY34)</f>
        <v>9366.0499999999829</v>
      </c>
      <c r="AY34" s="14">
        <f t="shared" ca="1" si="42"/>
        <v>0</v>
      </c>
      <c r="AZ34">
        <v>25</v>
      </c>
      <c r="BA34" s="1">
        <f ca="1">OFFSET(xiv!$A$8,xiv!$A$1-$BA$9+$AZ34-1,0)</f>
        <v>0</v>
      </c>
      <c r="BB34" s="86">
        <f t="shared" ca="1" si="44"/>
        <v>0</v>
      </c>
      <c r="BC34" s="86">
        <f t="shared" ca="1" si="44"/>
        <v>0</v>
      </c>
      <c r="BD34" s="86">
        <f t="shared" ca="1" si="44"/>
        <v>0</v>
      </c>
      <c r="BE34" s="86">
        <f t="shared" ca="1" si="44"/>
        <v>0</v>
      </c>
      <c r="BF34" s="86">
        <f t="shared" ca="1" si="44"/>
        <v>0</v>
      </c>
      <c r="BG34" s="86">
        <f t="shared" ca="1" si="44"/>
        <v>0</v>
      </c>
      <c r="BH34" s="86">
        <f t="shared" ca="1" si="44"/>
        <v>0</v>
      </c>
      <c r="BI34" s="86">
        <f t="shared" ca="1" si="44"/>
        <v>0</v>
      </c>
      <c r="BJ34" s="86">
        <f t="shared" ca="1" si="44"/>
        <v>0</v>
      </c>
      <c r="BK34" s="86">
        <f t="shared" ca="1" si="44"/>
        <v>0</v>
      </c>
    </row>
    <row r="35" spans="1:63">
      <c r="A35" s="48">
        <f t="shared" ca="1" si="4"/>
        <v>-0.66341058261931896</v>
      </c>
      <c r="B35" s="87" t="s">
        <v>80</v>
      </c>
      <c r="C35" s="84">
        <f t="shared" ca="1" si="5"/>
        <v>2</v>
      </c>
      <c r="D35" s="139">
        <f t="shared" ca="1" si="6"/>
        <v>0</v>
      </c>
      <c r="E35" s="102">
        <f t="shared" ca="1" si="7"/>
        <v>0.88810237619364829</v>
      </c>
      <c r="F35" s="102">
        <f t="shared" ca="1" si="8"/>
        <v>0.11429898912612874</v>
      </c>
      <c r="G35" s="103">
        <f t="shared" ca="1" si="9"/>
        <v>106.72</v>
      </c>
      <c r="H35" s="104">
        <f t="shared" ca="1" si="10"/>
        <v>0.19529019148620091</v>
      </c>
      <c r="I35" s="105">
        <f t="shared" ca="1" si="11"/>
        <v>0.19033977081919429</v>
      </c>
      <c r="J35" s="74">
        <f t="shared" ca="1" si="12"/>
        <v>3.7542154433510291</v>
      </c>
      <c r="K35" s="105">
        <f t="shared" ca="1" si="13"/>
        <v>4.9504206670066275E-3</v>
      </c>
      <c r="L35" s="75">
        <f t="shared" ca="1" si="14"/>
        <v>1.6558546791465605</v>
      </c>
      <c r="M35" s="74">
        <f t="shared" ca="1" si="15"/>
        <v>-2.5234172432344195</v>
      </c>
      <c r="N35" s="75">
        <f t="shared" ca="1" si="16"/>
        <v>-1.6836567643975167</v>
      </c>
      <c r="O35" s="106">
        <f t="shared" ca="1" si="17"/>
        <v>-1.2578184454467407E-2</v>
      </c>
      <c r="P35" s="106">
        <f t="shared" ca="1" si="18"/>
        <v>1.1033227205189965E-2</v>
      </c>
      <c r="Q35" s="78">
        <f t="shared" ca="1" si="19"/>
        <v>7.2619940029985008E-2</v>
      </c>
      <c r="R35" s="74">
        <f t="shared" ca="1" si="20"/>
        <v>1.3898328215626052</v>
      </c>
      <c r="S35" s="78">
        <f t="shared" ca="1" si="21"/>
        <v>0.37056367432150311</v>
      </c>
      <c r="T35" s="189">
        <f t="shared" ca="1" si="22"/>
        <v>0.11993669202924842</v>
      </c>
      <c r="AC35" s="68">
        <f t="shared" ca="1" si="32"/>
        <v>0.56775864759091477</v>
      </c>
      <c r="AD35" s="68">
        <f t="shared" ca="1" si="33"/>
        <v>0.24478325221459471</v>
      </c>
      <c r="AE35" s="68">
        <f t="shared" ca="1" si="34"/>
        <v>-0.66341058261931896</v>
      </c>
      <c r="AF35" s="9">
        <f t="shared" ca="1" si="35"/>
        <v>-8.2322684320404918E-2</v>
      </c>
      <c r="AV35" s="14">
        <f t="shared" ca="1" si="41"/>
        <v>0</v>
      </c>
      <c r="AW35" s="17">
        <f t="shared" ca="1" si="43"/>
        <v>9366.0499999999829</v>
      </c>
      <c r="AX35" s="17">
        <f ca="1">SUM(AY$10:$AY35)</f>
        <v>9366.0499999999829</v>
      </c>
      <c r="AY35" s="14">
        <f t="shared" ca="1" si="42"/>
        <v>0</v>
      </c>
      <c r="AZ35">
        <v>26</v>
      </c>
      <c r="BA35" s="1">
        <f ca="1">OFFSET(xiv!$A$8,xiv!$A$1-$BA$9+$AZ35-1,0)</f>
        <v>0</v>
      </c>
      <c r="BB35" s="86">
        <f t="shared" ca="1" si="44"/>
        <v>0</v>
      </c>
      <c r="BC35" s="86">
        <f t="shared" ca="1" si="44"/>
        <v>0</v>
      </c>
      <c r="BD35" s="86">
        <f t="shared" ca="1" si="44"/>
        <v>0</v>
      </c>
      <c r="BE35" s="86">
        <f t="shared" ca="1" si="44"/>
        <v>0</v>
      </c>
      <c r="BF35" s="86">
        <f t="shared" ca="1" si="44"/>
        <v>0</v>
      </c>
      <c r="BG35" s="86">
        <f t="shared" ca="1" si="44"/>
        <v>0</v>
      </c>
      <c r="BH35" s="86">
        <f t="shared" ca="1" si="44"/>
        <v>0</v>
      </c>
      <c r="BI35" s="86">
        <f t="shared" ca="1" si="44"/>
        <v>0</v>
      </c>
      <c r="BJ35" s="86">
        <f t="shared" ca="1" si="44"/>
        <v>0</v>
      </c>
      <c r="BK35" s="86">
        <f t="shared" ca="1" si="44"/>
        <v>0</v>
      </c>
    </row>
    <row r="36" spans="1:63">
      <c r="A36" s="48">
        <f t="shared" ca="1" si="4"/>
        <v>-0.75102244833817011</v>
      </c>
      <c r="B36" s="87" t="s">
        <v>60</v>
      </c>
      <c r="C36" s="70">
        <f t="shared" ca="1" si="5"/>
        <v>2</v>
      </c>
      <c r="D36" s="138">
        <f t="shared" ca="1" si="6"/>
        <v>-1</v>
      </c>
      <c r="E36" s="51">
        <f t="shared" ca="1" si="7"/>
        <v>0.70486178233133556</v>
      </c>
      <c r="F36" s="51">
        <f t="shared" ca="1" si="8"/>
        <v>4.2985289924986361E-2</v>
      </c>
      <c r="G36" s="52">
        <f t="shared" ca="1" si="9"/>
        <v>46.42</v>
      </c>
      <c r="H36" s="53">
        <f t="shared" ca="1" si="10"/>
        <v>0.37516926253642097</v>
      </c>
      <c r="I36" s="54">
        <f t="shared" ca="1" si="11"/>
        <v>0.10836576741484401</v>
      </c>
      <c r="J36" s="55">
        <f t="shared" ca="1" si="12"/>
        <v>3.6253247039735017</v>
      </c>
      <c r="K36" s="54">
        <f t="shared" ca="1" si="13"/>
        <v>0.26680349512157697</v>
      </c>
      <c r="L36" s="56">
        <f t="shared" ca="1" si="14"/>
        <v>1.6867542054830822</v>
      </c>
      <c r="M36" s="55">
        <f t="shared" ca="1" si="15"/>
        <v>-0.94213083063837499</v>
      </c>
      <c r="N36" s="56">
        <f t="shared" ca="1" si="16"/>
        <v>-2.1875049290497688</v>
      </c>
      <c r="O36" s="57">
        <f t="shared" ca="1" si="17"/>
        <v>-2.2236579248431781E-2</v>
      </c>
      <c r="P36" s="57">
        <f t="shared" ca="1" si="18"/>
        <v>1.8254779347852398E-2</v>
      </c>
      <c r="Q36" s="85">
        <f t="shared" ca="1" si="19"/>
        <v>7.7552778974579947E-2</v>
      </c>
      <c r="R36" s="59">
        <f t="shared" ca="1" si="20"/>
        <v>1.31721943458573</v>
      </c>
      <c r="S36" s="58">
        <f t="shared" ca="1" si="21"/>
        <v>0.5386221294363257</v>
      </c>
      <c r="T36" s="148">
        <f t="shared" ca="1" si="22"/>
        <v>0.21245480701833461</v>
      </c>
      <c r="AC36" s="68">
        <f t="shared" ca="1" si="32"/>
        <v>0.5256549935732876</v>
      </c>
      <c r="AD36" s="68">
        <f t="shared" ca="1" si="33"/>
        <v>0.38618379492591703</v>
      </c>
      <c r="AE36" s="68">
        <f t="shared" ca="1" si="34"/>
        <v>-0.75102244833817011</v>
      </c>
      <c r="AF36" s="9">
        <f t="shared" ca="1" si="35"/>
        <v>0.1883556070563403</v>
      </c>
      <c r="AV36" s="14">
        <f t="shared" ca="1" si="41"/>
        <v>0</v>
      </c>
      <c r="AW36" s="17">
        <f t="shared" ca="1" si="43"/>
        <v>9366.0499999999829</v>
      </c>
      <c r="AX36" s="17">
        <f ca="1">SUM(AY$10:$AY36)</f>
        <v>9366.0499999999829</v>
      </c>
      <c r="AY36" s="14">
        <f t="shared" ca="1" si="42"/>
        <v>0</v>
      </c>
      <c r="AZ36">
        <v>27</v>
      </c>
      <c r="BA36" s="1">
        <f ca="1">OFFSET(xiv!$A$8,xiv!$A$1-$BA$9+$AZ36-1,0)</f>
        <v>0</v>
      </c>
      <c r="BB36" s="86">
        <f t="shared" ca="1" si="44"/>
        <v>0</v>
      </c>
      <c r="BC36" s="86">
        <f t="shared" ca="1" si="44"/>
        <v>0</v>
      </c>
      <c r="BD36" s="86">
        <f t="shared" ca="1" si="44"/>
        <v>0</v>
      </c>
      <c r="BE36" s="86">
        <f t="shared" ca="1" si="44"/>
        <v>0</v>
      </c>
      <c r="BF36" s="86">
        <f t="shared" ca="1" si="44"/>
        <v>0</v>
      </c>
      <c r="BG36" s="86">
        <f t="shared" ca="1" si="44"/>
        <v>0</v>
      </c>
      <c r="BH36" s="86">
        <f t="shared" ca="1" si="44"/>
        <v>0</v>
      </c>
      <c r="BI36" s="86">
        <f t="shared" ca="1" si="44"/>
        <v>0</v>
      </c>
      <c r="BJ36" s="86">
        <f t="shared" ca="1" si="44"/>
        <v>0</v>
      </c>
      <c r="BK36" s="86">
        <f t="shared" ca="1" si="44"/>
        <v>0</v>
      </c>
    </row>
    <row r="37" spans="1:63">
      <c r="A37" s="48">
        <f t="shared" ca="1" si="4"/>
        <v>-0.76415491795076007</v>
      </c>
      <c r="B37" s="159" t="s">
        <v>98</v>
      </c>
      <c r="C37" s="70">
        <f t="shared" ca="1" si="5"/>
        <v>2</v>
      </c>
      <c r="D37" s="138">
        <f t="shared" ca="1" si="6"/>
        <v>1</v>
      </c>
      <c r="E37" s="73">
        <f t="shared" ca="1" si="7"/>
        <v>0.98308039068369635</v>
      </c>
      <c r="F37" s="19">
        <f t="shared" ca="1" si="8"/>
        <v>0.11159636432083653</v>
      </c>
      <c r="G37" s="19">
        <f t="shared" ca="1" si="9"/>
        <v>92.09</v>
      </c>
      <c r="H37" s="19">
        <f t="shared" ca="1" si="10"/>
        <v>0.44549709005611049</v>
      </c>
      <c r="I37" s="19">
        <f t="shared" ca="1" si="11"/>
        <v>0.33519208692301211</v>
      </c>
      <c r="J37" s="74">
        <f t="shared" ca="1" si="12"/>
        <v>4.538067004959248</v>
      </c>
      <c r="K37" s="98">
        <f t="shared" ca="1" si="13"/>
        <v>0.11030500313309838</v>
      </c>
      <c r="L37" s="75">
        <f t="shared" ca="1" si="14"/>
        <v>2.2096149791613464</v>
      </c>
      <c r="M37" s="74">
        <f t="shared" ca="1" si="15"/>
        <v>1.5923180591969939</v>
      </c>
      <c r="N37" s="75">
        <f t="shared" ca="1" si="16"/>
        <v>4.1303467750966592</v>
      </c>
      <c r="O37" s="19">
        <f t="shared" ca="1" si="17"/>
        <v>-1.9847373254334437E-2</v>
      </c>
      <c r="P37" s="19">
        <f t="shared" ca="1" si="18"/>
        <v>1.843475570402632E-2</v>
      </c>
      <c r="Q37" s="58">
        <f t="shared" ca="1" si="19"/>
        <v>7.1126072320555789E-2</v>
      </c>
      <c r="R37" s="19">
        <f t="shared" ca="1" si="20"/>
        <v>1.3669057480553595</v>
      </c>
      <c r="S37" s="145">
        <f t="shared" ca="1" si="21"/>
        <v>0.54906054279749483</v>
      </c>
      <c r="T37" s="145">
        <f t="shared" ca="1" si="22"/>
        <v>0.19912562746893017</v>
      </c>
      <c r="AC37" s="68">
        <f t="shared" ref="AC37" ca="1" si="45">(J37-$AC$4)/($AC$3-$AC$4)</f>
        <v>0.82381284598031024</v>
      </c>
      <c r="AD37" s="68">
        <f t="shared" ref="AD37" ca="1" si="46">(M37-$AD$4)/($AD$3-$AD$4)</f>
        <v>0.612817278678224</v>
      </c>
      <c r="AE37" s="68">
        <f t="shared" ca="1" si="34"/>
        <v>-0.76415491795076007</v>
      </c>
      <c r="AF37" s="9">
        <f t="shared" ref="AF37" ca="1" si="47">(R37*S37-(1-S37))/R37</f>
        <v>0.2191625539683176</v>
      </c>
      <c r="AV37" s="14">
        <f t="shared" ca="1" si="41"/>
        <v>0</v>
      </c>
      <c r="AW37" s="17">
        <f t="shared" ca="1" si="43"/>
        <v>9366.0499999999829</v>
      </c>
      <c r="AX37" s="17">
        <f ca="1">SUM(AY$10:$AY37)</f>
        <v>9366.0499999999829</v>
      </c>
      <c r="AY37" s="14">
        <f t="shared" ca="1" si="42"/>
        <v>0</v>
      </c>
      <c r="AZ37">
        <v>28</v>
      </c>
      <c r="BA37" s="1">
        <f ca="1">OFFSET(xiv!$A$8,xiv!$A$1-$BA$9+$AZ37-1,0)</f>
        <v>0</v>
      </c>
      <c r="BB37" s="86">
        <f t="shared" ca="1" si="44"/>
        <v>0</v>
      </c>
      <c r="BC37" s="86">
        <f t="shared" ca="1" si="44"/>
        <v>0</v>
      </c>
      <c r="BD37" s="86">
        <f t="shared" ca="1" si="44"/>
        <v>0</v>
      </c>
      <c r="BE37" s="86">
        <f t="shared" ca="1" si="44"/>
        <v>0</v>
      </c>
      <c r="BF37" s="86">
        <f t="shared" ca="1" si="44"/>
        <v>0</v>
      </c>
      <c r="BG37" s="86">
        <f t="shared" ca="1" si="44"/>
        <v>0</v>
      </c>
      <c r="BH37" s="86">
        <f t="shared" ca="1" si="44"/>
        <v>0</v>
      </c>
      <c r="BI37" s="86">
        <f t="shared" ca="1" si="44"/>
        <v>0</v>
      </c>
      <c r="BJ37" s="86">
        <f t="shared" ca="1" si="44"/>
        <v>0</v>
      </c>
      <c r="BK37" s="86">
        <f t="shared" ca="1" si="44"/>
        <v>0</v>
      </c>
    </row>
    <row r="38" spans="1:63">
      <c r="A38" s="141">
        <f t="shared" ca="1" si="4"/>
        <v>-0.79747163173693114</v>
      </c>
      <c r="B38" s="84" t="s">
        <v>89</v>
      </c>
      <c r="C38" s="84">
        <f t="shared" ca="1" si="5"/>
        <v>1</v>
      </c>
      <c r="D38" s="139">
        <f t="shared" ca="1" si="6"/>
        <v>-1</v>
      </c>
      <c r="E38" s="96">
        <f t="shared" ca="1" si="7"/>
        <v>0.68998567667698896</v>
      </c>
      <c r="F38" s="96">
        <f t="shared" ca="1" si="8"/>
        <v>6.9801280036572474E-2</v>
      </c>
      <c r="G38" s="84">
        <f t="shared" ca="1" si="9"/>
        <v>77.22</v>
      </c>
      <c r="H38" s="97">
        <f t="shared" ca="1" si="10"/>
        <v>0.95419038042633808</v>
      </c>
      <c r="I38" s="98">
        <f t="shared" ca="1" si="11"/>
        <v>0.49888244115379587</v>
      </c>
      <c r="J38" s="74">
        <f t="shared" ca="1" si="12"/>
        <v>5.0774238156748392</v>
      </c>
      <c r="K38" s="98">
        <f t="shared" ca="1" si="13"/>
        <v>0.45530793927254221</v>
      </c>
      <c r="L38" s="75">
        <f t="shared" ca="1" si="14"/>
        <v>2.3325663592716803</v>
      </c>
      <c r="M38" s="74">
        <f t="shared" ca="1" si="15"/>
        <v>0.97204097016138047</v>
      </c>
      <c r="N38" s="75">
        <f t="shared" ca="1" si="16"/>
        <v>-2.0889617901517754</v>
      </c>
      <c r="O38" s="57">
        <f t="shared" ca="1" si="17"/>
        <v>-3.7954356934218975E-2</v>
      </c>
      <c r="P38" s="99">
        <f t="shared" ca="1" si="18"/>
        <v>2.9717335461715386E-2</v>
      </c>
      <c r="Q38" s="85">
        <f t="shared" ca="1" si="19"/>
        <v>8.1455581455580989E-2</v>
      </c>
      <c r="R38" s="101">
        <f t="shared" ca="1" si="20"/>
        <v>1.5262341783563502</v>
      </c>
      <c r="S38" s="78">
        <f t="shared" ca="1" si="21"/>
        <v>0.5389048991354467</v>
      </c>
      <c r="T38" s="148">
        <f t="shared" ca="1" si="22"/>
        <v>0.32896761104034944</v>
      </c>
      <c r="AC38" s="68">
        <f t="shared" ref="AC38:AC41" ca="1" si="48">(J38-$AC$4)/($AC$3-$AC$4)</f>
        <v>1</v>
      </c>
      <c r="AD38" s="68">
        <f t="shared" ref="AD38:AD41" ca="1" si="49">(M38-$AD$4)/($AD$3-$AD$4)</f>
        <v>0.55735135149236847</v>
      </c>
      <c r="AE38" s="68">
        <f t="shared" ca="1" si="34"/>
        <v>-0.79747163173693114</v>
      </c>
      <c r="AF38" s="9">
        <f t="shared" ref="AF38:AF41" ca="1" si="50">(R38*S38-(1-S38))/R38</f>
        <v>0.23679195513027365</v>
      </c>
      <c r="AV38" s="14">
        <f t="shared" ca="1" si="41"/>
        <v>0</v>
      </c>
      <c r="AW38" s="17">
        <f t="shared" ca="1" si="43"/>
        <v>9366.0499999999829</v>
      </c>
      <c r="AX38" s="17">
        <f ca="1">SUM(AY$10:$AY38)</f>
        <v>9366.0499999999829</v>
      </c>
      <c r="AY38" s="14">
        <f t="shared" ca="1" si="42"/>
        <v>0</v>
      </c>
      <c r="AZ38">
        <v>29</v>
      </c>
      <c r="BA38" s="1">
        <f ca="1">OFFSET(xiv!$A$8,xiv!$A$1-$BA$9+$AZ38-1,0)</f>
        <v>0</v>
      </c>
      <c r="BB38" s="86">
        <f t="shared" ca="1" si="44"/>
        <v>0</v>
      </c>
      <c r="BC38" s="86">
        <f t="shared" ca="1" si="44"/>
        <v>0</v>
      </c>
      <c r="BD38" s="86">
        <f t="shared" ca="1" si="44"/>
        <v>0</v>
      </c>
      <c r="BE38" s="86">
        <f t="shared" ca="1" si="44"/>
        <v>0</v>
      </c>
      <c r="BF38" s="86">
        <f t="shared" ca="1" si="44"/>
        <v>0</v>
      </c>
      <c r="BG38" s="86">
        <f t="shared" ca="1" si="44"/>
        <v>0</v>
      </c>
      <c r="BH38" s="86">
        <f t="shared" ca="1" si="44"/>
        <v>0</v>
      </c>
      <c r="BI38" s="86">
        <f t="shared" ca="1" si="44"/>
        <v>0</v>
      </c>
      <c r="BJ38" s="86">
        <f t="shared" ca="1" si="44"/>
        <v>0</v>
      </c>
      <c r="BK38" s="86">
        <f t="shared" ca="1" si="44"/>
        <v>0</v>
      </c>
    </row>
    <row r="39" spans="1:63">
      <c r="A39" s="48">
        <f t="shared" ca="1" si="4"/>
        <v>-0.8044440464453515</v>
      </c>
      <c r="B39" s="84" t="s">
        <v>82</v>
      </c>
      <c r="C39" s="84">
        <f t="shared" ca="1" si="5"/>
        <v>2</v>
      </c>
      <c r="D39" s="138">
        <f t="shared" ca="1" si="6"/>
        <v>1</v>
      </c>
      <c r="E39" s="96">
        <f t="shared" ca="1" si="7"/>
        <v>0.77010706855432098</v>
      </c>
      <c r="F39" s="96">
        <f t="shared" ca="1" si="8"/>
        <v>5.0469306361856911E-2</v>
      </c>
      <c r="G39" s="70">
        <f t="shared" ca="1" si="9"/>
        <v>210.5</v>
      </c>
      <c r="H39" s="97">
        <f t="shared" ca="1" si="10"/>
        <v>0.61508451492687488</v>
      </c>
      <c r="I39" s="98">
        <f t="shared" ca="1" si="11"/>
        <v>0.36554059120322313</v>
      </c>
      <c r="J39" s="74">
        <f t="shared" ca="1" si="12"/>
        <v>2.5420459583595569</v>
      </c>
      <c r="K39" s="98">
        <f t="shared" ca="1" si="13"/>
        <v>0.24954392372365175</v>
      </c>
      <c r="L39" s="75">
        <f t="shared" ca="1" si="14"/>
        <v>1.3993359744035314</v>
      </c>
      <c r="M39" s="74">
        <f t="shared" ca="1" si="15"/>
        <v>-0.31310351946098147</v>
      </c>
      <c r="N39" s="75">
        <f t="shared" ca="1" si="16"/>
        <v>4.0737671184105988</v>
      </c>
      <c r="O39" s="143">
        <f t="shared" ca="1" si="17"/>
        <v>-4.7890858797931035E-2</v>
      </c>
      <c r="P39" s="66">
        <f t="shared" ca="1" si="18"/>
        <v>4.0402063093953257E-2</v>
      </c>
      <c r="Q39" s="76">
        <f t="shared" ca="1" si="19"/>
        <v>0.1355819477434683</v>
      </c>
      <c r="R39" s="77">
        <f t="shared" ca="1" si="20"/>
        <v>1.3450795435106686</v>
      </c>
      <c r="S39" s="78">
        <f t="shared" ca="1" si="21"/>
        <v>0.41666666666666669</v>
      </c>
      <c r="T39" s="145">
        <f t="shared" ca="1" si="22"/>
        <v>0.39697107331921994</v>
      </c>
      <c r="AC39" s="68">
        <f t="shared" ca="1" si="48"/>
        <v>0.17178943480428394</v>
      </c>
      <c r="AD39" s="68">
        <f t="shared" ca="1" si="49"/>
        <v>0.44243217755427583</v>
      </c>
      <c r="AE39" s="68">
        <f t="shared" ca="1" si="34"/>
        <v>-0.8044440464453515</v>
      </c>
      <c r="AF39" s="9">
        <f t="shared" ca="1" si="50"/>
        <v>-1.701276600898647E-2</v>
      </c>
      <c r="AV39" s="14">
        <f t="shared" ca="1" si="41"/>
        <v>0</v>
      </c>
      <c r="AW39" s="17">
        <f t="shared" ca="1" si="43"/>
        <v>9366.0499999999829</v>
      </c>
      <c r="AX39" s="17">
        <f ca="1">SUM(AY$10:$AY39)</f>
        <v>9366.0499999999829</v>
      </c>
      <c r="AY39" s="14">
        <f t="shared" ca="1" si="42"/>
        <v>0</v>
      </c>
      <c r="AZ39">
        <v>30</v>
      </c>
      <c r="BA39" s="1">
        <f ca="1">OFFSET(xiv!$A$8,xiv!$A$1-$BA$9+$AZ39-1,0)</f>
        <v>0</v>
      </c>
      <c r="BB39" s="86">
        <f t="shared" ca="1" si="44"/>
        <v>0</v>
      </c>
      <c r="BC39" s="86">
        <f t="shared" ca="1" si="44"/>
        <v>0</v>
      </c>
      <c r="BD39" s="86">
        <f t="shared" ca="1" si="44"/>
        <v>0</v>
      </c>
      <c r="BE39" s="86">
        <f t="shared" ca="1" si="44"/>
        <v>0</v>
      </c>
      <c r="BF39" s="86">
        <f t="shared" ca="1" si="44"/>
        <v>0</v>
      </c>
      <c r="BG39" s="86">
        <f t="shared" ca="1" si="44"/>
        <v>0</v>
      </c>
      <c r="BH39" s="86">
        <f t="shared" ca="1" si="44"/>
        <v>0</v>
      </c>
      <c r="BI39" s="86">
        <f t="shared" ca="1" si="44"/>
        <v>0</v>
      </c>
      <c r="BJ39" s="86">
        <f t="shared" ca="1" si="44"/>
        <v>0</v>
      </c>
      <c r="BK39" s="86">
        <f t="shared" ca="1" si="44"/>
        <v>0</v>
      </c>
    </row>
    <row r="40" spans="1:63">
      <c r="A40" s="48">
        <f t="shared" ca="1" si="4"/>
        <v>-0.81997672975127134</v>
      </c>
      <c r="B40" s="81" t="s">
        <v>52</v>
      </c>
      <c r="C40" s="70">
        <f t="shared" ca="1" si="5"/>
        <v>3</v>
      </c>
      <c r="D40" s="137">
        <f t="shared" ca="1" si="6"/>
        <v>1</v>
      </c>
      <c r="E40" s="51">
        <f t="shared" ca="1" si="7"/>
        <v>0.91626816472445338</v>
      </c>
      <c r="F40" s="51">
        <f t="shared" ca="1" si="8"/>
        <v>0.13745699036439515</v>
      </c>
      <c r="G40" s="52">
        <f t="shared" ca="1" si="9"/>
        <v>115.43</v>
      </c>
      <c r="H40" s="53">
        <f t="shared" ca="1" si="10"/>
        <v>0.38498734207505603</v>
      </c>
      <c r="I40" s="54">
        <f t="shared" ca="1" si="11"/>
        <v>0.15465886880568142</v>
      </c>
      <c r="J40" s="55">
        <f t="shared" ca="1" si="12"/>
        <v>3.9495540267058549</v>
      </c>
      <c r="K40" s="54">
        <f t="shared" ca="1" si="13"/>
        <v>0.23032847326937461</v>
      </c>
      <c r="L40" s="56">
        <f t="shared" ca="1" si="14"/>
        <v>1.8439069268759392</v>
      </c>
      <c r="M40" s="55">
        <f t="shared" ca="1" si="15"/>
        <v>-1.163400559576748</v>
      </c>
      <c r="N40" s="56">
        <f t="shared" ca="1" si="16"/>
        <v>-0.3932512843282201</v>
      </c>
      <c r="O40" s="57">
        <f t="shared" ca="1" si="17"/>
        <v>-2.0204363383641594E-2</v>
      </c>
      <c r="P40" s="57">
        <f t="shared" ca="1" si="18"/>
        <v>1.5564692149035175E-2</v>
      </c>
      <c r="Q40" s="58">
        <f t="shared" ca="1" si="19"/>
        <v>6.921944035346092E-2</v>
      </c>
      <c r="R40" s="59">
        <f t="shared" ca="1" si="20"/>
        <v>1.3627515004509136</v>
      </c>
      <c r="S40" s="58">
        <f t="shared" ca="1" si="21"/>
        <v>0.55845511482254695</v>
      </c>
      <c r="T40" s="148">
        <f t="shared" ca="1" si="22"/>
        <v>0.12274613740701253</v>
      </c>
      <c r="AC40" s="68">
        <f t="shared" ca="1" si="48"/>
        <v>0.63156826005481059</v>
      </c>
      <c r="AD40" s="68">
        <f t="shared" ca="1" si="49"/>
        <v>0.36639758826010038</v>
      </c>
      <c r="AE40" s="68">
        <f t="shared" ca="1" si="34"/>
        <v>-0.81997672975127134</v>
      </c>
      <c r="AF40" s="9">
        <f t="shared" ca="1" si="50"/>
        <v>0.23444528248601851</v>
      </c>
      <c r="AV40" s="14">
        <f t="shared" ca="1" si="41"/>
        <v>0</v>
      </c>
      <c r="AW40" s="17">
        <f t="shared" ca="1" si="43"/>
        <v>9366.0499999999829</v>
      </c>
      <c r="AX40" s="17">
        <f ca="1">SUM(AY$10:$AY40)</f>
        <v>9366.0499999999829</v>
      </c>
      <c r="AY40" s="14">
        <f t="shared" ca="1" si="42"/>
        <v>0</v>
      </c>
      <c r="AZ40">
        <v>31</v>
      </c>
      <c r="BA40" s="1">
        <f ca="1">OFFSET(xiv!$A$8,xiv!$A$1-$BA$9+$AZ40-1,0)</f>
        <v>0</v>
      </c>
      <c r="BB40" s="86">
        <f t="shared" ca="1" si="44"/>
        <v>0</v>
      </c>
      <c r="BC40" s="86">
        <f t="shared" ca="1" si="44"/>
        <v>0</v>
      </c>
      <c r="BD40" s="86">
        <f t="shared" ca="1" si="44"/>
        <v>0</v>
      </c>
      <c r="BE40" s="86">
        <f t="shared" ca="1" si="44"/>
        <v>0</v>
      </c>
      <c r="BF40" s="86">
        <f t="shared" ca="1" si="44"/>
        <v>0</v>
      </c>
      <c r="BG40" s="86">
        <f t="shared" ca="1" si="44"/>
        <v>0</v>
      </c>
      <c r="BH40" s="86">
        <f t="shared" ca="1" si="44"/>
        <v>0</v>
      </c>
      <c r="BI40" s="86">
        <f t="shared" ca="1" si="44"/>
        <v>0</v>
      </c>
      <c r="BJ40" s="86">
        <f t="shared" ca="1" si="44"/>
        <v>0</v>
      </c>
      <c r="BK40" s="86">
        <f t="shared" ca="1" si="44"/>
        <v>0</v>
      </c>
    </row>
    <row r="41" spans="1:63">
      <c r="A41" s="48">
        <f t="shared" ca="1" si="4"/>
        <v>-0.85401298219854105</v>
      </c>
      <c r="B41" s="84" t="s">
        <v>62</v>
      </c>
      <c r="C41" s="70">
        <f t="shared" ca="1" si="5"/>
        <v>4</v>
      </c>
      <c r="D41" s="138">
        <f t="shared" ca="1" si="6"/>
        <v>0</v>
      </c>
      <c r="E41" s="72">
        <f t="shared" ca="1" si="7"/>
        <v>0.85181246979216985</v>
      </c>
      <c r="F41" s="72">
        <f t="shared" ca="1" si="8"/>
        <v>0.16343729438083959</v>
      </c>
      <c r="G41" s="70">
        <f t="shared" ca="1" si="9"/>
        <v>124.14</v>
      </c>
      <c r="H41" s="62">
        <f t="shared" ca="1" si="10"/>
        <v>0.16790168496107399</v>
      </c>
      <c r="I41" s="73">
        <f t="shared" ca="1" si="11"/>
        <v>0.16323095362228593</v>
      </c>
      <c r="J41" s="74">
        <f t="shared" ca="1" si="12"/>
        <v>2.0161517625754657</v>
      </c>
      <c r="K41" s="73">
        <f t="shared" ca="1" si="13"/>
        <v>4.6707313387880645E-3</v>
      </c>
      <c r="L41" s="75">
        <f t="shared" ca="1" si="14"/>
        <v>1.2564144324318829</v>
      </c>
      <c r="M41" s="74">
        <f t="shared" ca="1" si="15"/>
        <v>-0.86963385563081064</v>
      </c>
      <c r="N41" s="75">
        <f t="shared" ca="1" si="16"/>
        <v>-1.1734083523913865</v>
      </c>
      <c r="O41" s="66">
        <f t="shared" ca="1" si="17"/>
        <v>-1.8907454871046524E-2</v>
      </c>
      <c r="P41" s="66">
        <f t="shared" ca="1" si="18"/>
        <v>1.5170870594384621E-2</v>
      </c>
      <c r="Q41" s="76">
        <f t="shared" ca="1" si="19"/>
        <v>3.7135492186241334E-2</v>
      </c>
      <c r="R41" s="77">
        <f t="shared" ca="1" si="20"/>
        <v>1.3530839932944108</v>
      </c>
      <c r="S41" s="78">
        <f t="shared" ca="1" si="21"/>
        <v>0.26617954070981209</v>
      </c>
      <c r="T41" s="145">
        <f t="shared" ca="1" si="22"/>
        <v>9.6815454569889922E-2</v>
      </c>
      <c r="AC41" s="68">
        <f t="shared" ca="1" si="48"/>
        <v>0</v>
      </c>
      <c r="AD41" s="68">
        <f t="shared" ca="1" si="49"/>
        <v>0.39266656207634687</v>
      </c>
      <c r="AE41" s="68">
        <f t="shared" ca="1" si="34"/>
        <v>-0.85401298219854105</v>
      </c>
      <c r="AF41" s="9">
        <f t="shared" ca="1" si="50"/>
        <v>-0.27615224573274588</v>
      </c>
      <c r="AV41" s="14">
        <f t="shared" ca="1" si="41"/>
        <v>0</v>
      </c>
      <c r="AW41" s="17">
        <f t="shared" ca="1" si="43"/>
        <v>9366.0499999999829</v>
      </c>
      <c r="AX41" s="17">
        <f ca="1">SUM(AY$10:$AY41)</f>
        <v>9366.0499999999829</v>
      </c>
      <c r="AY41" s="14">
        <f t="shared" ca="1" si="42"/>
        <v>0</v>
      </c>
      <c r="AZ41">
        <v>32</v>
      </c>
      <c r="BA41" s="1">
        <f ca="1">OFFSET(xiv!$A$8,xiv!$A$1-$BA$9+$AZ41-1,0)</f>
        <v>0</v>
      </c>
      <c r="BB41" s="86">
        <f t="shared" ca="1" si="44"/>
        <v>0</v>
      </c>
      <c r="BC41" s="86">
        <f t="shared" ca="1" si="44"/>
        <v>0</v>
      </c>
      <c r="BD41" s="86">
        <f t="shared" ca="1" si="44"/>
        <v>0</v>
      </c>
      <c r="BE41" s="86">
        <f t="shared" ca="1" si="44"/>
        <v>0</v>
      </c>
      <c r="BF41" s="86">
        <f t="shared" ca="1" si="44"/>
        <v>0</v>
      </c>
      <c r="BG41" s="86">
        <f t="shared" ca="1" si="44"/>
        <v>0</v>
      </c>
      <c r="BH41" s="86">
        <f t="shared" ca="1" si="44"/>
        <v>0</v>
      </c>
      <c r="BI41" s="86">
        <f t="shared" ca="1" si="44"/>
        <v>0</v>
      </c>
      <c r="BJ41" s="86">
        <f t="shared" ca="1" si="44"/>
        <v>0</v>
      </c>
      <c r="BK41" s="86">
        <f t="shared" ca="1" si="44"/>
        <v>0</v>
      </c>
    </row>
    <row r="42" spans="1:63">
      <c r="A42" s="48">
        <f t="shared" ca="1" si="4"/>
        <v>-0.8577506429768631</v>
      </c>
      <c r="B42" s="84" t="s">
        <v>102</v>
      </c>
      <c r="C42" s="70">
        <f t="shared" ca="1" si="5"/>
        <v>2</v>
      </c>
      <c r="D42" s="138">
        <f t="shared" ca="1" si="6"/>
        <v>-1</v>
      </c>
      <c r="E42" s="19">
        <f t="shared" ca="1" si="7"/>
        <v>0.96771929824561409</v>
      </c>
      <c r="F42" s="19">
        <f t="shared" ca="1" si="8"/>
        <v>0.26850983768953651</v>
      </c>
      <c r="G42" s="19">
        <f t="shared" ca="1" si="9"/>
        <v>41.79</v>
      </c>
      <c r="H42" s="19">
        <f t="shared" ca="1" si="10"/>
        <v>0.15265375298572126</v>
      </c>
      <c r="I42" s="19">
        <f t="shared" ca="1" si="11"/>
        <v>0.11373748466800501</v>
      </c>
      <c r="J42" s="74">
        <f t="shared" ca="1" si="12"/>
        <v>2.6316070989989209</v>
      </c>
      <c r="K42" s="98">
        <f t="shared" ca="1" si="13"/>
        <v>3.8916268317716246E-2</v>
      </c>
      <c r="L42" s="75">
        <f t="shared" ca="1" si="14"/>
        <v>1.180543902310446</v>
      </c>
      <c r="M42" s="74">
        <f t="shared" ca="1" si="15"/>
        <v>-5.2608355256256045</v>
      </c>
      <c r="N42" s="75">
        <f t="shared" ca="1" si="16"/>
        <v>0.15574217926388279</v>
      </c>
      <c r="O42" s="19">
        <f t="shared" ca="1" si="17"/>
        <v>-1.4628213759514211E-2</v>
      </c>
      <c r="P42" s="19">
        <f t="shared" ca="1" si="18"/>
        <v>1.3498717597374726E-2</v>
      </c>
      <c r="Q42" s="58">
        <f t="shared" ca="1" si="19"/>
        <v>0.1253888490069395</v>
      </c>
      <c r="R42" s="19">
        <f t="shared" ca="1" si="20"/>
        <v>1.2542241712885345</v>
      </c>
      <c r="S42" s="19">
        <f t="shared" ca="1" si="21"/>
        <v>0.40501043841336115</v>
      </c>
      <c r="T42" s="145">
        <f t="shared" ca="1" si="22"/>
        <v>0.11520045081852281</v>
      </c>
      <c r="AC42" s="68">
        <f t="shared" ref="AC42:AC45" ca="1" si="51">(J42-$AC$4)/($AC$3-$AC$4)</f>
        <v>0.20104561951635097</v>
      </c>
      <c r="AD42" s="68">
        <f t="shared" ref="AD42:AD45" ca="1" si="52">(M42-$AD$4)/($AD$3-$AD$4)</f>
        <v>0</v>
      </c>
      <c r="AE42" s="68">
        <f t="shared" ca="1" si="34"/>
        <v>-0.8577506429768631</v>
      </c>
      <c r="AF42" s="9">
        <f t="shared" ref="AF42:AF45" ca="1" si="53">(R42*S42-(1-S42))/R42</f>
        <v>-6.9378092127692678E-2</v>
      </c>
      <c r="AV42" s="14">
        <f t="shared" ref="AV42:AV45" ca="1" si="54">AW42-AX42</f>
        <v>0</v>
      </c>
      <c r="AW42" s="17">
        <f t="shared" ref="AW42:AW45" ca="1" si="55">MAX(AX42,AW41)</f>
        <v>9366.0499999999829</v>
      </c>
      <c r="AX42" s="17">
        <f ca="1">SUM(AY$10:$AY42)</f>
        <v>9366.0499999999829</v>
      </c>
      <c r="AY42" s="14">
        <f t="shared" ref="AY42:AY45" ca="1" si="56">SUM(BB42:BK42)</f>
        <v>0</v>
      </c>
      <c r="AZ42">
        <v>29</v>
      </c>
      <c r="BA42" s="1">
        <f ca="1">OFFSET(xiv!$A$8,xiv!$A$1-$BA$9+$AZ42-1,0)</f>
        <v>0</v>
      </c>
      <c r="BB42" s="86">
        <f t="shared" ca="1" si="44"/>
        <v>0</v>
      </c>
      <c r="BC42" s="86">
        <f t="shared" ca="1" si="44"/>
        <v>0</v>
      </c>
      <c r="BD42" s="86">
        <f t="shared" ca="1" si="44"/>
        <v>0</v>
      </c>
      <c r="BE42" s="86">
        <f t="shared" ca="1" si="44"/>
        <v>0</v>
      </c>
      <c r="BF42" s="86">
        <f t="shared" ca="1" si="44"/>
        <v>0</v>
      </c>
      <c r="BG42" s="86">
        <f t="shared" ca="1" si="44"/>
        <v>0</v>
      </c>
      <c r="BH42" s="86">
        <f t="shared" ca="1" si="44"/>
        <v>0</v>
      </c>
      <c r="BI42" s="86">
        <f t="shared" ca="1" si="44"/>
        <v>0</v>
      </c>
      <c r="BJ42" s="86">
        <f t="shared" ca="1" si="44"/>
        <v>0</v>
      </c>
      <c r="BK42" s="86">
        <f t="shared" ca="1" si="44"/>
        <v>0</v>
      </c>
    </row>
    <row r="43" spans="1:63">
      <c r="A43" s="48">
        <f t="shared" ca="1" si="4"/>
        <v>-0.86447468634230118</v>
      </c>
      <c r="B43" s="84" t="s">
        <v>54</v>
      </c>
      <c r="C43" s="84">
        <f t="shared" ca="1" si="5"/>
        <v>1</v>
      </c>
      <c r="D43" s="139">
        <f t="shared" ca="1" si="6"/>
        <v>0</v>
      </c>
      <c r="E43" s="155">
        <f t="shared" ca="1" si="7"/>
        <v>0.98259036234814767</v>
      </c>
      <c r="F43" s="155">
        <f t="shared" ca="1" si="8"/>
        <v>0.36763817912070518</v>
      </c>
      <c r="G43" s="52">
        <f t="shared" ca="1" si="9"/>
        <v>42.09</v>
      </c>
      <c r="H43" s="156">
        <f t="shared" ca="1" si="10"/>
        <v>0.4981139768486833</v>
      </c>
      <c r="I43" s="157">
        <f t="shared" ca="1" si="11"/>
        <v>0.2945907824769104</v>
      </c>
      <c r="J43" s="55">
        <f t="shared" ca="1" si="12"/>
        <v>3.5309446644639433</v>
      </c>
      <c r="K43" s="157">
        <f t="shared" ca="1" si="13"/>
        <v>0.20352319437177291</v>
      </c>
      <c r="L43" s="56">
        <f t="shared" ca="1" si="14"/>
        <v>1.8435494993776398</v>
      </c>
      <c r="M43" s="55">
        <f t="shared" ca="1" si="15"/>
        <v>-0.78625388618095482</v>
      </c>
      <c r="N43" s="56">
        <f t="shared" ca="1" si="16"/>
        <v>2.8614073366786026</v>
      </c>
      <c r="O43" s="57">
        <f t="shared" ca="1" si="17"/>
        <v>-2.6422912196319783E-2</v>
      </c>
      <c r="P43" s="57">
        <f t="shared" ca="1" si="18"/>
        <v>2.4765679745379705E-2</v>
      </c>
      <c r="Q43" s="85">
        <f t="shared" ca="1" si="19"/>
        <v>7.2938940365882804E-2</v>
      </c>
      <c r="R43" s="59">
        <f t="shared" ca="1" si="20"/>
        <v>1.441606234440957</v>
      </c>
      <c r="S43" s="58">
        <f t="shared" ca="1" si="21"/>
        <v>0.40292275574112735</v>
      </c>
      <c r="T43" s="148">
        <f t="shared" ca="1" si="22"/>
        <v>0.24440699008519107</v>
      </c>
      <c r="AC43" s="68">
        <f t="shared" ca="1" si="51"/>
        <v>0.49482465968839034</v>
      </c>
      <c r="AD43" s="68">
        <f t="shared" ca="1" si="52"/>
        <v>0.40012249974680797</v>
      </c>
      <c r="AE43" s="68">
        <f t="shared" ca="1" si="34"/>
        <v>-0.86447468634230118</v>
      </c>
      <c r="AF43" s="9">
        <f t="shared" ca="1" si="53"/>
        <v>-1.1252231848610853E-2</v>
      </c>
      <c r="AV43" s="14">
        <f t="shared" ca="1" si="54"/>
        <v>0</v>
      </c>
      <c r="AW43" s="17">
        <f t="shared" ca="1" si="55"/>
        <v>9366.0499999999829</v>
      </c>
      <c r="AX43" s="17">
        <f ca="1">SUM(AY$10:$AY43)</f>
        <v>9366.0499999999829</v>
      </c>
      <c r="AY43" s="14">
        <f t="shared" ca="1" si="56"/>
        <v>0</v>
      </c>
      <c r="AZ43">
        <v>30</v>
      </c>
      <c r="BA43" s="1">
        <f ca="1">OFFSET(xiv!$A$8,xiv!$A$1-$BA$9+$AZ43-1,0)</f>
        <v>0</v>
      </c>
      <c r="BB43" s="86">
        <f t="shared" ref="BB43:BK45" ca="1" si="57">OFFSET(INDIRECT(BB$9&amp;"!$j$8"),INDIRECT(BB$9&amp;"!$A$1")-$BA$9+$AZ43-1,0)*BB$8</f>
        <v>0</v>
      </c>
      <c r="BC43" s="86">
        <f t="shared" ca="1" si="57"/>
        <v>0</v>
      </c>
      <c r="BD43" s="86">
        <f t="shared" ca="1" si="57"/>
        <v>0</v>
      </c>
      <c r="BE43" s="86">
        <f t="shared" ca="1" si="57"/>
        <v>0</v>
      </c>
      <c r="BF43" s="86">
        <f t="shared" ca="1" si="57"/>
        <v>0</v>
      </c>
      <c r="BG43" s="86">
        <f t="shared" ca="1" si="57"/>
        <v>0</v>
      </c>
      <c r="BH43" s="86">
        <f t="shared" ca="1" si="57"/>
        <v>0</v>
      </c>
      <c r="BI43" s="86">
        <f t="shared" ca="1" si="57"/>
        <v>0</v>
      </c>
      <c r="BJ43" s="86">
        <f t="shared" ca="1" si="57"/>
        <v>0</v>
      </c>
      <c r="BK43" s="86">
        <f t="shared" ca="1" si="57"/>
        <v>0</v>
      </c>
    </row>
    <row r="44" spans="1:63">
      <c r="A44" s="48">
        <f t="shared" ca="1" si="4"/>
        <v>-0.94846010402512926</v>
      </c>
      <c r="B44" s="70" t="s">
        <v>61</v>
      </c>
      <c r="C44" s="70">
        <f t="shared" ca="1" si="5"/>
        <v>1</v>
      </c>
      <c r="D44" s="138">
        <f t="shared" ca="1" si="6"/>
        <v>-1</v>
      </c>
      <c r="E44" s="72">
        <f t="shared" ca="1" si="7"/>
        <v>0.55992379541184867</v>
      </c>
      <c r="F44" s="72">
        <f t="shared" ca="1" si="8"/>
        <v>8.3183436171586647E-2</v>
      </c>
      <c r="G44" s="70">
        <f t="shared" ca="1" si="9"/>
        <v>63.95</v>
      </c>
      <c r="H44" s="62">
        <f t="shared" ca="1" si="10"/>
        <v>0.61560481616598106</v>
      </c>
      <c r="I44" s="73">
        <f t="shared" ca="1" si="11"/>
        <v>0.15085725834528332</v>
      </c>
      <c r="J44" s="74">
        <f t="shared" ca="1" si="12"/>
        <v>3.7787576305812087</v>
      </c>
      <c r="K44" s="73">
        <f t="shared" ca="1" si="13"/>
        <v>0.46474755782069777</v>
      </c>
      <c r="L44" s="75">
        <f t="shared" ca="1" si="14"/>
        <v>1.7767459428772259</v>
      </c>
      <c r="M44" s="74">
        <f t="shared" ca="1" si="15"/>
        <v>-2.0911821545535823</v>
      </c>
      <c r="N44" s="75">
        <f t="shared" ca="1" si="16"/>
        <v>-3.5143396751108136</v>
      </c>
      <c r="O44" s="66">
        <f t="shared" ca="1" si="17"/>
        <v>-3.4418352699006061E-2</v>
      </c>
      <c r="P44" s="66">
        <f t="shared" ca="1" si="18"/>
        <v>2.9471501535320663E-2</v>
      </c>
      <c r="Q44" s="76">
        <f t="shared" ca="1" si="19"/>
        <v>0.23205629397967212</v>
      </c>
      <c r="R44" s="77">
        <f t="shared" ca="1" si="20"/>
        <v>1.3115723385449998</v>
      </c>
      <c r="S44" s="78">
        <f t="shared" ca="1" si="21"/>
        <v>0.54384133611691021</v>
      </c>
      <c r="T44" s="145">
        <f t="shared" ca="1" si="22"/>
        <v>0.24560600351335535</v>
      </c>
      <c r="AC44" s="68">
        <f t="shared" ca="1" si="51"/>
        <v>0.57577563752336203</v>
      </c>
      <c r="AD44" s="68">
        <f t="shared" ca="1" si="52"/>
        <v>0.28343423639525761</v>
      </c>
      <c r="AE44" s="68">
        <f t="shared" ca="1" si="34"/>
        <v>-0.94846010402512926</v>
      </c>
      <c r="AF44" s="9">
        <f t="shared" ca="1" si="53"/>
        <v>0.19604605980822262</v>
      </c>
      <c r="AV44" s="14">
        <f t="shared" ca="1" si="54"/>
        <v>0</v>
      </c>
      <c r="AW44" s="17">
        <f t="shared" ca="1" si="55"/>
        <v>9366.0499999999829</v>
      </c>
      <c r="AX44" s="17">
        <f ca="1">SUM(AY$10:$AY44)</f>
        <v>9366.0499999999829</v>
      </c>
      <c r="AY44" s="14">
        <f t="shared" ca="1" si="56"/>
        <v>0</v>
      </c>
      <c r="AZ44">
        <v>31</v>
      </c>
      <c r="BA44" s="1">
        <f ca="1">OFFSET(xiv!$A$8,xiv!$A$1-$BA$9+$AZ44-1,0)</f>
        <v>0</v>
      </c>
      <c r="BB44" s="86">
        <f t="shared" ca="1" si="57"/>
        <v>0</v>
      </c>
      <c r="BC44" s="86">
        <f t="shared" ca="1" si="57"/>
        <v>0</v>
      </c>
      <c r="BD44" s="86">
        <f t="shared" ca="1" si="57"/>
        <v>0</v>
      </c>
      <c r="BE44" s="86">
        <f t="shared" ca="1" si="57"/>
        <v>0</v>
      </c>
      <c r="BF44" s="86">
        <f t="shared" ca="1" si="57"/>
        <v>0</v>
      </c>
      <c r="BG44" s="86">
        <f t="shared" ca="1" si="57"/>
        <v>0</v>
      </c>
      <c r="BH44" s="86">
        <f t="shared" ca="1" si="57"/>
        <v>0</v>
      </c>
      <c r="BI44" s="86">
        <f t="shared" ca="1" si="57"/>
        <v>0</v>
      </c>
      <c r="BJ44" s="86">
        <f t="shared" ca="1" si="57"/>
        <v>0</v>
      </c>
      <c r="BK44" s="86">
        <f t="shared" ca="1" si="57"/>
        <v>0</v>
      </c>
    </row>
    <row r="45" spans="1:63">
      <c r="A45" s="48">
        <f t="shared" ca="1" si="4"/>
        <v>-0.94668426330967315</v>
      </c>
      <c r="B45" s="144" t="s">
        <v>59</v>
      </c>
      <c r="C45" s="70">
        <f t="shared" ca="1" si="5"/>
        <v>4</v>
      </c>
      <c r="D45" s="147">
        <f t="shared" ca="1" si="6"/>
        <v>1</v>
      </c>
      <c r="E45" s="72">
        <f t="shared" ca="1" si="7"/>
        <v>0.75611885361940401</v>
      </c>
      <c r="F45" s="72">
        <f t="shared" ca="1" si="8"/>
        <v>0.2022127258819732</v>
      </c>
      <c r="G45" s="70">
        <f t="shared" ca="1" si="9"/>
        <v>113.16</v>
      </c>
      <c r="H45" s="62">
        <f t="shared" ca="1" si="10"/>
        <v>0.16350036566255965</v>
      </c>
      <c r="I45" s="73">
        <f t="shared" ca="1" si="11"/>
        <v>8.2855607654128707E-2</v>
      </c>
      <c r="J45" s="74">
        <f t="shared" ca="1" si="12"/>
        <v>2.3723919558343853</v>
      </c>
      <c r="K45" s="73">
        <f t="shared" ca="1" si="13"/>
        <v>8.0644758008430947E-2</v>
      </c>
      <c r="L45" s="75">
        <f t="shared" ca="1" si="14"/>
        <v>1.2565291735394977</v>
      </c>
      <c r="M45" s="74">
        <f t="shared" ca="1" si="15"/>
        <v>-1.879207958557549</v>
      </c>
      <c r="N45" s="75">
        <f t="shared" ca="1" si="16"/>
        <v>0.99066038623826314</v>
      </c>
      <c r="O45" s="66">
        <f t="shared" ca="1" si="17"/>
        <v>-1.4915285192218092E-2</v>
      </c>
      <c r="P45" s="66">
        <f t="shared" ca="1" si="18"/>
        <v>1.2225913500127052E-2</v>
      </c>
      <c r="Q45" s="78">
        <f t="shared" ca="1" si="19"/>
        <v>5.947331212442563E-2</v>
      </c>
      <c r="R45" s="77">
        <f t="shared" ca="1" si="20"/>
        <v>1.2628123064216425</v>
      </c>
      <c r="S45" s="78">
        <f t="shared" ca="1" si="21"/>
        <v>0.39248434237995827</v>
      </c>
      <c r="T45" s="145">
        <f t="shared" ca="1" si="22"/>
        <v>8.3960497527915179E-2</v>
      </c>
      <c r="AC45" s="68">
        <f t="shared" ca="1" si="51"/>
        <v>0.1163699883838307</v>
      </c>
      <c r="AD45" s="68">
        <f t="shared" ca="1" si="52"/>
        <v>0.30238922526753109</v>
      </c>
      <c r="AE45" s="68">
        <f t="shared" ca="1" si="34"/>
        <v>-0.94668426330967315</v>
      </c>
      <c r="AF45" s="9">
        <f t="shared" ca="1" si="53"/>
        <v>-8.8597172688202108E-2</v>
      </c>
      <c r="AV45" s="14">
        <f t="shared" ca="1" si="54"/>
        <v>0</v>
      </c>
      <c r="AW45" s="17">
        <f t="shared" ca="1" si="55"/>
        <v>9366.0499999999829</v>
      </c>
      <c r="AX45" s="17">
        <f ca="1">SUM(AY$10:$AY45)</f>
        <v>9366.0499999999829</v>
      </c>
      <c r="AY45" s="14">
        <f t="shared" ca="1" si="56"/>
        <v>0</v>
      </c>
      <c r="AZ45">
        <v>32</v>
      </c>
      <c r="BA45" s="1">
        <f ca="1">OFFSET(xiv!$A$8,xiv!$A$1-$BA$9+$AZ45-1,0)</f>
        <v>0</v>
      </c>
      <c r="BB45" s="86">
        <f t="shared" ca="1" si="57"/>
        <v>0</v>
      </c>
      <c r="BC45" s="86">
        <f t="shared" ca="1" si="57"/>
        <v>0</v>
      </c>
      <c r="BD45" s="86">
        <f t="shared" ca="1" si="57"/>
        <v>0</v>
      </c>
      <c r="BE45" s="86">
        <f t="shared" ca="1" si="57"/>
        <v>0</v>
      </c>
      <c r="BF45" s="86">
        <f t="shared" ca="1" si="57"/>
        <v>0</v>
      </c>
      <c r="BG45" s="86">
        <f t="shared" ca="1" si="57"/>
        <v>0</v>
      </c>
      <c r="BH45" s="86">
        <f t="shared" ca="1" si="57"/>
        <v>0</v>
      </c>
      <c r="BI45" s="86">
        <f t="shared" ca="1" si="57"/>
        <v>0</v>
      </c>
      <c r="BJ45" s="86">
        <f t="shared" ca="1" si="57"/>
        <v>0</v>
      </c>
      <c r="BK45" s="86">
        <f t="shared" ca="1" si="57"/>
        <v>0</v>
      </c>
    </row>
    <row r="46" spans="1:63">
      <c r="AV46" s="14">
        <f t="shared" ca="1" si="41"/>
        <v>0</v>
      </c>
      <c r="AW46" s="17">
        <f t="shared" ca="1" si="43"/>
        <v>9366.0499999999829</v>
      </c>
      <c r="AX46" s="17">
        <f ca="1">SUM(AY$10:$AY46)</f>
        <v>9366.0499999999829</v>
      </c>
      <c r="AY46" s="14">
        <f t="shared" ca="1" si="42"/>
        <v>0</v>
      </c>
      <c r="AZ46">
        <v>37</v>
      </c>
      <c r="BA46" s="1">
        <f ca="1">OFFSET(xiv!$A$8,xiv!$A$1-$BA$9+$AZ46-1,0)</f>
        <v>0</v>
      </c>
      <c r="BB46" s="86">
        <f t="shared" ref="BB46:BK57" ca="1" si="58">OFFSET(INDIRECT(BB$9&amp;"!$j$8"),INDIRECT(BB$9&amp;"!$A$1")-$BA$9+$AZ46-1,0)*BB$8</f>
        <v>0</v>
      </c>
      <c r="BC46" s="86">
        <f t="shared" ca="1" si="58"/>
        <v>0</v>
      </c>
      <c r="BD46" s="86">
        <f t="shared" ca="1" si="58"/>
        <v>0</v>
      </c>
      <c r="BE46" s="86">
        <f t="shared" ca="1" si="58"/>
        <v>0</v>
      </c>
      <c r="BF46" s="86">
        <f t="shared" ca="1" si="58"/>
        <v>0</v>
      </c>
      <c r="BG46" s="86">
        <f t="shared" ca="1" si="58"/>
        <v>0</v>
      </c>
      <c r="BH46" s="86">
        <f t="shared" ca="1" si="58"/>
        <v>0</v>
      </c>
      <c r="BI46" s="86">
        <f t="shared" ca="1" si="58"/>
        <v>0</v>
      </c>
      <c r="BJ46" s="86">
        <f t="shared" ca="1" si="58"/>
        <v>0</v>
      </c>
      <c r="BK46" s="86">
        <f t="shared" ca="1" si="58"/>
        <v>0</v>
      </c>
    </row>
    <row r="47" spans="1:63">
      <c r="AV47" s="14">
        <f t="shared" ca="1" si="41"/>
        <v>0</v>
      </c>
      <c r="AW47" s="17">
        <f t="shared" ca="1" si="43"/>
        <v>9366.0499999999829</v>
      </c>
      <c r="AX47" s="17">
        <f ca="1">SUM(AY$10:$AY47)</f>
        <v>9366.0499999999829</v>
      </c>
      <c r="AY47" s="14">
        <f t="shared" ca="1" si="42"/>
        <v>0</v>
      </c>
      <c r="AZ47">
        <v>38</v>
      </c>
      <c r="BA47" s="1">
        <f ca="1">OFFSET(xiv!$A$8,xiv!$A$1-$BA$9+$AZ47-1,0)</f>
        <v>0</v>
      </c>
      <c r="BB47" s="86">
        <f t="shared" ca="1" si="58"/>
        <v>0</v>
      </c>
      <c r="BC47" s="86">
        <f t="shared" ca="1" si="58"/>
        <v>0</v>
      </c>
      <c r="BD47" s="86">
        <f t="shared" ca="1" si="58"/>
        <v>0</v>
      </c>
      <c r="BE47" s="86">
        <f t="shared" ca="1" si="58"/>
        <v>0</v>
      </c>
      <c r="BF47" s="86">
        <f t="shared" ca="1" si="58"/>
        <v>0</v>
      </c>
      <c r="BG47" s="86">
        <f t="shared" ca="1" si="58"/>
        <v>0</v>
      </c>
      <c r="BH47" s="86">
        <f t="shared" ca="1" si="58"/>
        <v>0</v>
      </c>
      <c r="BI47" s="86">
        <f t="shared" ca="1" si="58"/>
        <v>0</v>
      </c>
      <c r="BJ47" s="86">
        <f t="shared" ca="1" si="58"/>
        <v>0</v>
      </c>
      <c r="BK47" s="86">
        <f t="shared" ca="1" si="58"/>
        <v>0</v>
      </c>
    </row>
    <row r="48" spans="1:63">
      <c r="AV48" s="14">
        <f t="shared" ca="1" si="41"/>
        <v>0</v>
      </c>
      <c r="AW48" s="17">
        <f t="shared" ca="1" si="43"/>
        <v>9366.0499999999829</v>
      </c>
      <c r="AX48" s="17">
        <f ca="1">SUM(AY$10:$AY48)</f>
        <v>9366.0499999999829</v>
      </c>
      <c r="AY48" s="14">
        <f t="shared" ca="1" si="42"/>
        <v>0</v>
      </c>
      <c r="AZ48">
        <v>39</v>
      </c>
      <c r="BA48" s="1">
        <f ca="1">OFFSET(xiv!$A$8,xiv!$A$1-$BA$9+$AZ48-1,0)</f>
        <v>0</v>
      </c>
      <c r="BB48" s="86">
        <f t="shared" ca="1" si="58"/>
        <v>0</v>
      </c>
      <c r="BC48" s="86">
        <f t="shared" ca="1" si="58"/>
        <v>0</v>
      </c>
      <c r="BD48" s="86">
        <f t="shared" ca="1" si="58"/>
        <v>0</v>
      </c>
      <c r="BE48" s="86">
        <f t="shared" ca="1" si="58"/>
        <v>0</v>
      </c>
      <c r="BF48" s="86">
        <f t="shared" ca="1" si="58"/>
        <v>0</v>
      </c>
      <c r="BG48" s="86">
        <f t="shared" ca="1" si="58"/>
        <v>0</v>
      </c>
      <c r="BH48" s="86">
        <f t="shared" ca="1" si="58"/>
        <v>0</v>
      </c>
      <c r="BI48" s="86">
        <f t="shared" ca="1" si="58"/>
        <v>0</v>
      </c>
      <c r="BJ48" s="86">
        <f t="shared" ca="1" si="58"/>
        <v>0</v>
      </c>
      <c r="BK48" s="86">
        <f t="shared" ca="1" si="58"/>
        <v>0</v>
      </c>
    </row>
    <row r="49" spans="48:63">
      <c r="AV49" s="14">
        <f t="shared" ca="1" si="41"/>
        <v>0</v>
      </c>
      <c r="AW49" s="17">
        <f t="shared" ca="1" si="43"/>
        <v>9366.0499999999829</v>
      </c>
      <c r="AX49" s="17">
        <f ca="1">SUM(AY$10:$AY49)</f>
        <v>9366.0499999999829</v>
      </c>
      <c r="AY49" s="14">
        <f t="shared" ca="1" si="42"/>
        <v>0</v>
      </c>
      <c r="AZ49">
        <v>40</v>
      </c>
      <c r="BA49" s="1">
        <f ca="1">OFFSET(xiv!$A$8,xiv!$A$1-$BA$9+$AZ49-1,0)</f>
        <v>0</v>
      </c>
      <c r="BB49" s="86">
        <f t="shared" ca="1" si="58"/>
        <v>0</v>
      </c>
      <c r="BC49" s="86">
        <f t="shared" ca="1" si="58"/>
        <v>0</v>
      </c>
      <c r="BD49" s="86">
        <f t="shared" ca="1" si="58"/>
        <v>0</v>
      </c>
      <c r="BE49" s="86">
        <f t="shared" ca="1" si="58"/>
        <v>0</v>
      </c>
      <c r="BF49" s="86">
        <f t="shared" ca="1" si="58"/>
        <v>0</v>
      </c>
      <c r="BG49" s="86">
        <f t="shared" ca="1" si="58"/>
        <v>0</v>
      </c>
      <c r="BH49" s="86">
        <f t="shared" ca="1" si="58"/>
        <v>0</v>
      </c>
      <c r="BI49" s="86">
        <f t="shared" ca="1" si="58"/>
        <v>0</v>
      </c>
      <c r="BJ49" s="86">
        <f t="shared" ca="1" si="58"/>
        <v>0</v>
      </c>
      <c r="BK49" s="86">
        <f t="shared" ca="1" si="58"/>
        <v>0</v>
      </c>
    </row>
    <row r="50" spans="48:63">
      <c r="AV50" s="14">
        <f t="shared" ca="1" si="41"/>
        <v>0</v>
      </c>
      <c r="AW50" s="17">
        <f t="shared" ca="1" si="43"/>
        <v>9366.0499999999829</v>
      </c>
      <c r="AX50" s="17">
        <f ca="1">SUM(AY$10:$AY50)</f>
        <v>9366.0499999999829</v>
      </c>
      <c r="AY50" s="14">
        <f t="shared" ca="1" si="42"/>
        <v>0</v>
      </c>
      <c r="AZ50">
        <v>41</v>
      </c>
      <c r="BA50" s="1">
        <f ca="1">OFFSET(xiv!$A$8,xiv!$A$1-$BA$9+$AZ50-1,0)</f>
        <v>0</v>
      </c>
      <c r="BB50" s="86">
        <f t="shared" ca="1" si="58"/>
        <v>0</v>
      </c>
      <c r="BC50" s="86">
        <f t="shared" ca="1" si="58"/>
        <v>0</v>
      </c>
      <c r="BD50" s="86">
        <f t="shared" ca="1" si="58"/>
        <v>0</v>
      </c>
      <c r="BE50" s="86">
        <f t="shared" ca="1" si="58"/>
        <v>0</v>
      </c>
      <c r="BF50" s="86">
        <f t="shared" ca="1" si="58"/>
        <v>0</v>
      </c>
      <c r="BG50" s="86">
        <f t="shared" ca="1" si="58"/>
        <v>0</v>
      </c>
      <c r="BH50" s="86">
        <f t="shared" ca="1" si="58"/>
        <v>0</v>
      </c>
      <c r="BI50" s="86">
        <f t="shared" ca="1" si="58"/>
        <v>0</v>
      </c>
      <c r="BJ50" s="86">
        <f t="shared" ca="1" si="58"/>
        <v>0</v>
      </c>
      <c r="BK50" s="86">
        <f t="shared" ca="1" si="58"/>
        <v>0</v>
      </c>
    </row>
    <row r="51" spans="48:63">
      <c r="AV51" s="14">
        <f t="shared" ca="1" si="41"/>
        <v>0</v>
      </c>
      <c r="AW51" s="17">
        <f t="shared" ca="1" si="43"/>
        <v>9366.0499999999829</v>
      </c>
      <c r="AX51" s="17">
        <f ca="1">SUM(AY$10:$AY51)</f>
        <v>9366.0499999999829</v>
      </c>
      <c r="AY51" s="14">
        <f t="shared" ca="1" si="42"/>
        <v>0</v>
      </c>
      <c r="AZ51">
        <v>42</v>
      </c>
      <c r="BA51" s="1">
        <f ca="1">OFFSET(xiv!$A$8,xiv!$A$1-$BA$9+$AZ51-1,0)</f>
        <v>0</v>
      </c>
      <c r="BB51" s="86">
        <f t="shared" ca="1" si="58"/>
        <v>0</v>
      </c>
      <c r="BC51" s="86">
        <f t="shared" ca="1" si="58"/>
        <v>0</v>
      </c>
      <c r="BD51" s="86">
        <f t="shared" ca="1" si="58"/>
        <v>0</v>
      </c>
      <c r="BE51" s="86">
        <f t="shared" ca="1" si="58"/>
        <v>0</v>
      </c>
      <c r="BF51" s="86">
        <f t="shared" ca="1" si="58"/>
        <v>0</v>
      </c>
      <c r="BG51" s="86">
        <f t="shared" ca="1" si="58"/>
        <v>0</v>
      </c>
      <c r="BH51" s="86">
        <f t="shared" ca="1" si="58"/>
        <v>0</v>
      </c>
      <c r="BI51" s="86">
        <f t="shared" ca="1" si="58"/>
        <v>0</v>
      </c>
      <c r="BJ51" s="86">
        <f t="shared" ca="1" si="58"/>
        <v>0</v>
      </c>
      <c r="BK51" s="86">
        <f t="shared" ca="1" si="58"/>
        <v>0</v>
      </c>
    </row>
    <row r="52" spans="48:63">
      <c r="AV52" s="14">
        <f t="shared" ca="1" si="41"/>
        <v>0</v>
      </c>
      <c r="AW52" s="17">
        <f t="shared" ca="1" si="43"/>
        <v>9366.0499999999829</v>
      </c>
      <c r="AX52" s="17">
        <f ca="1">SUM(AY$10:$AY52)</f>
        <v>9366.0499999999829</v>
      </c>
      <c r="AY52" s="14">
        <f t="shared" ca="1" si="42"/>
        <v>0</v>
      </c>
      <c r="AZ52">
        <v>43</v>
      </c>
      <c r="BA52" s="1">
        <f ca="1">OFFSET(xiv!$A$8,xiv!$A$1-$BA$9+$AZ52-1,0)</f>
        <v>0</v>
      </c>
      <c r="BB52" s="86">
        <f t="shared" ca="1" si="58"/>
        <v>0</v>
      </c>
      <c r="BC52" s="86">
        <f t="shared" ca="1" si="58"/>
        <v>0</v>
      </c>
      <c r="BD52" s="86">
        <f t="shared" ca="1" si="58"/>
        <v>0</v>
      </c>
      <c r="BE52" s="86">
        <f t="shared" ca="1" si="58"/>
        <v>0</v>
      </c>
      <c r="BF52" s="86">
        <f t="shared" ca="1" si="58"/>
        <v>0</v>
      </c>
      <c r="BG52" s="86">
        <f t="shared" ca="1" si="58"/>
        <v>0</v>
      </c>
      <c r="BH52" s="86">
        <f t="shared" ca="1" si="58"/>
        <v>0</v>
      </c>
      <c r="BI52" s="86">
        <f t="shared" ca="1" si="58"/>
        <v>0</v>
      </c>
      <c r="BJ52" s="86">
        <f t="shared" ca="1" si="58"/>
        <v>0</v>
      </c>
      <c r="BK52" s="86">
        <f t="shared" ca="1" si="58"/>
        <v>0</v>
      </c>
    </row>
    <row r="53" spans="48:63">
      <c r="AV53" s="14">
        <f t="shared" ca="1" si="41"/>
        <v>0</v>
      </c>
      <c r="AW53" s="17">
        <f t="shared" ca="1" si="43"/>
        <v>9366.0499999999829</v>
      </c>
      <c r="AX53" s="17">
        <f ca="1">SUM(AY$10:$AY53)</f>
        <v>9366.0499999999829</v>
      </c>
      <c r="AY53" s="14">
        <f t="shared" ca="1" si="42"/>
        <v>0</v>
      </c>
      <c r="AZ53">
        <v>44</v>
      </c>
      <c r="BA53" s="1">
        <f ca="1">OFFSET(xiv!$A$8,xiv!$A$1-$BA$9+$AZ53-1,0)</f>
        <v>0</v>
      </c>
      <c r="BB53" s="86">
        <f t="shared" ca="1" si="58"/>
        <v>0</v>
      </c>
      <c r="BC53" s="86">
        <f t="shared" ca="1" si="58"/>
        <v>0</v>
      </c>
      <c r="BD53" s="86">
        <f t="shared" ca="1" si="58"/>
        <v>0</v>
      </c>
      <c r="BE53" s="86">
        <f t="shared" ca="1" si="58"/>
        <v>0</v>
      </c>
      <c r="BF53" s="86">
        <f t="shared" ca="1" si="58"/>
        <v>0</v>
      </c>
      <c r="BG53" s="86">
        <f t="shared" ca="1" si="58"/>
        <v>0</v>
      </c>
      <c r="BH53" s="86">
        <f t="shared" ca="1" si="58"/>
        <v>0</v>
      </c>
      <c r="BI53" s="86">
        <f t="shared" ca="1" si="58"/>
        <v>0</v>
      </c>
      <c r="BJ53" s="86">
        <f t="shared" ca="1" si="58"/>
        <v>0</v>
      </c>
      <c r="BK53" s="86">
        <f t="shared" ca="1" si="58"/>
        <v>0</v>
      </c>
    </row>
    <row r="54" spans="48:63">
      <c r="AV54" s="14">
        <f t="shared" ca="1" si="41"/>
        <v>0</v>
      </c>
      <c r="AW54" s="17">
        <f t="shared" ca="1" si="43"/>
        <v>9366.0499999999829</v>
      </c>
      <c r="AX54" s="17">
        <f ca="1">SUM(AY$10:$AY54)</f>
        <v>9366.0499999999829</v>
      </c>
      <c r="AY54" s="14">
        <f t="shared" ca="1" si="42"/>
        <v>0</v>
      </c>
      <c r="AZ54">
        <v>45</v>
      </c>
      <c r="BA54" s="1">
        <f ca="1">OFFSET(xiv!$A$8,xiv!$A$1-$BA$9+$AZ54-1,0)</f>
        <v>0</v>
      </c>
      <c r="BB54" s="86">
        <f t="shared" ca="1" si="58"/>
        <v>0</v>
      </c>
      <c r="BC54" s="86">
        <f t="shared" ca="1" si="58"/>
        <v>0</v>
      </c>
      <c r="BD54" s="86">
        <f t="shared" ca="1" si="58"/>
        <v>0</v>
      </c>
      <c r="BE54" s="86">
        <f t="shared" ca="1" si="58"/>
        <v>0</v>
      </c>
      <c r="BF54" s="86">
        <f t="shared" ca="1" si="58"/>
        <v>0</v>
      </c>
      <c r="BG54" s="86">
        <f t="shared" ca="1" si="58"/>
        <v>0</v>
      </c>
      <c r="BH54" s="86">
        <f t="shared" ca="1" si="58"/>
        <v>0</v>
      </c>
      <c r="BI54" s="86">
        <f t="shared" ca="1" si="58"/>
        <v>0</v>
      </c>
      <c r="BJ54" s="86">
        <f t="shared" ca="1" si="58"/>
        <v>0</v>
      </c>
      <c r="BK54" s="86">
        <f t="shared" ca="1" si="58"/>
        <v>0</v>
      </c>
    </row>
    <row r="55" spans="48:63">
      <c r="AV55" s="14">
        <f t="shared" ca="1" si="41"/>
        <v>0</v>
      </c>
      <c r="AW55" s="17">
        <f t="shared" ca="1" si="43"/>
        <v>9366.0499999999829</v>
      </c>
      <c r="AX55" s="17">
        <f ca="1">SUM(AY$10:$AY55)</f>
        <v>9366.0499999999829</v>
      </c>
      <c r="AY55" s="14">
        <f t="shared" ca="1" si="42"/>
        <v>0</v>
      </c>
      <c r="AZ55">
        <v>46</v>
      </c>
      <c r="BA55" s="1">
        <f ca="1">OFFSET(xiv!$A$8,xiv!$A$1-$BA$9+$AZ55-1,0)</f>
        <v>0</v>
      </c>
      <c r="BB55" s="86">
        <f t="shared" ca="1" si="58"/>
        <v>0</v>
      </c>
      <c r="BC55" s="86">
        <f t="shared" ca="1" si="58"/>
        <v>0</v>
      </c>
      <c r="BD55" s="86">
        <f t="shared" ca="1" si="58"/>
        <v>0</v>
      </c>
      <c r="BE55" s="86">
        <f t="shared" ca="1" si="58"/>
        <v>0</v>
      </c>
      <c r="BF55" s="86">
        <f t="shared" ca="1" si="58"/>
        <v>0</v>
      </c>
      <c r="BG55" s="86">
        <f t="shared" ca="1" si="58"/>
        <v>0</v>
      </c>
      <c r="BH55" s="86">
        <f t="shared" ca="1" si="58"/>
        <v>0</v>
      </c>
      <c r="BI55" s="86">
        <f t="shared" ca="1" si="58"/>
        <v>0</v>
      </c>
      <c r="BJ55" s="86">
        <f t="shared" ca="1" si="58"/>
        <v>0</v>
      </c>
      <c r="BK55" s="86">
        <f t="shared" ca="1" si="58"/>
        <v>0</v>
      </c>
    </row>
    <row r="56" spans="48:63">
      <c r="AV56" s="14">
        <f t="shared" ca="1" si="41"/>
        <v>0</v>
      </c>
      <c r="AW56" s="17">
        <f t="shared" ca="1" si="43"/>
        <v>9366.0499999999829</v>
      </c>
      <c r="AX56" s="17">
        <f ca="1">SUM(AY$10:$AY56)</f>
        <v>9366.0499999999829</v>
      </c>
      <c r="AY56" s="14">
        <f t="shared" ca="1" si="42"/>
        <v>0</v>
      </c>
      <c r="AZ56">
        <v>47</v>
      </c>
      <c r="BA56" s="1">
        <f ca="1">OFFSET(xiv!$A$8,xiv!$A$1-$BA$9+$AZ56-1,0)</f>
        <v>0</v>
      </c>
      <c r="BB56" s="86">
        <f t="shared" ca="1" si="58"/>
        <v>0</v>
      </c>
      <c r="BC56" s="86">
        <f t="shared" ca="1" si="58"/>
        <v>0</v>
      </c>
      <c r="BD56" s="86">
        <f t="shared" ca="1" si="58"/>
        <v>0</v>
      </c>
      <c r="BE56" s="86">
        <f t="shared" ca="1" si="58"/>
        <v>0</v>
      </c>
      <c r="BF56" s="86">
        <f t="shared" ca="1" si="58"/>
        <v>0</v>
      </c>
      <c r="BG56" s="86">
        <f t="shared" ca="1" si="58"/>
        <v>0</v>
      </c>
      <c r="BH56" s="86">
        <f t="shared" ca="1" si="58"/>
        <v>0</v>
      </c>
      <c r="BI56" s="86">
        <f t="shared" ca="1" si="58"/>
        <v>0</v>
      </c>
      <c r="BJ56" s="86">
        <f t="shared" ca="1" si="58"/>
        <v>0</v>
      </c>
      <c r="BK56" s="86">
        <f t="shared" ca="1" si="58"/>
        <v>0</v>
      </c>
    </row>
    <row r="57" spans="48:63">
      <c r="AV57" s="14">
        <f t="shared" ca="1" si="41"/>
        <v>0</v>
      </c>
      <c r="AW57" s="17">
        <f t="shared" ca="1" si="43"/>
        <v>9366.0499999999829</v>
      </c>
      <c r="AX57" s="17">
        <f ca="1">SUM(AY$10:$AY57)</f>
        <v>9366.0499999999829</v>
      </c>
      <c r="AY57" s="14">
        <f t="shared" ca="1" si="42"/>
        <v>0</v>
      </c>
      <c r="AZ57">
        <v>48</v>
      </c>
      <c r="BA57" s="1">
        <f ca="1">OFFSET(xiv!$A$8,xiv!$A$1-$BA$9+$AZ57-1,0)</f>
        <v>0</v>
      </c>
      <c r="BB57" s="86">
        <f t="shared" ca="1" si="58"/>
        <v>0</v>
      </c>
      <c r="BC57" s="86">
        <f t="shared" ca="1" si="58"/>
        <v>0</v>
      </c>
      <c r="BD57" s="86">
        <f t="shared" ca="1" si="58"/>
        <v>0</v>
      </c>
      <c r="BE57" s="86">
        <f t="shared" ca="1" si="58"/>
        <v>0</v>
      </c>
      <c r="BF57" s="86">
        <f t="shared" ca="1" si="58"/>
        <v>0</v>
      </c>
      <c r="BG57" s="86">
        <f t="shared" ca="1" si="58"/>
        <v>0</v>
      </c>
      <c r="BH57" s="86">
        <f t="shared" ca="1" si="58"/>
        <v>0</v>
      </c>
      <c r="BI57" s="86">
        <f t="shared" ca="1" si="58"/>
        <v>0</v>
      </c>
      <c r="BJ57" s="86">
        <f t="shared" ca="1" si="58"/>
        <v>0</v>
      </c>
      <c r="BK57" s="86">
        <f t="shared" ca="1" si="58"/>
        <v>0</v>
      </c>
    </row>
    <row r="58" spans="48:63">
      <c r="AV58" s="14">
        <f t="shared" ca="1" si="41"/>
        <v>0</v>
      </c>
      <c r="AW58" s="17">
        <f t="shared" ca="1" si="43"/>
        <v>9366.0499999999829</v>
      </c>
      <c r="AX58" s="17">
        <f ca="1">SUM(AY$10:$AY58)</f>
        <v>9366.0499999999829</v>
      </c>
      <c r="AY58" s="14">
        <f t="shared" ca="1" si="42"/>
        <v>0</v>
      </c>
      <c r="AZ58">
        <v>49</v>
      </c>
      <c r="BA58" s="1">
        <f ca="1">OFFSET(xiv!$A$8,xiv!$A$1-$BA$9+$AZ58-1,0)</f>
        <v>0</v>
      </c>
      <c r="BB58" s="86">
        <f t="shared" ref="BB58:BK59" ca="1" si="59">OFFSET(INDIRECT(BB$9&amp;"!$j$8"),INDIRECT(BB$9&amp;"!$A$1")-$BA$9+$AZ58-1,0)*BB$8</f>
        <v>0</v>
      </c>
      <c r="BC58" s="86">
        <f t="shared" ca="1" si="59"/>
        <v>0</v>
      </c>
      <c r="BD58" s="86">
        <f t="shared" ca="1" si="59"/>
        <v>0</v>
      </c>
      <c r="BE58" s="86">
        <f t="shared" ca="1" si="59"/>
        <v>0</v>
      </c>
      <c r="BF58" s="86">
        <f t="shared" ca="1" si="59"/>
        <v>0</v>
      </c>
      <c r="BG58" s="86">
        <f t="shared" ca="1" si="59"/>
        <v>0</v>
      </c>
      <c r="BH58" s="86">
        <f t="shared" ca="1" si="59"/>
        <v>0</v>
      </c>
      <c r="BI58" s="86">
        <f t="shared" ca="1" si="59"/>
        <v>0</v>
      </c>
      <c r="BJ58" s="86">
        <f t="shared" ca="1" si="59"/>
        <v>0</v>
      </c>
      <c r="BK58" s="86">
        <f t="shared" ca="1" si="59"/>
        <v>0</v>
      </c>
    </row>
    <row r="59" spans="48:63">
      <c r="AV59" s="14">
        <f t="shared" ca="1" si="41"/>
        <v>0</v>
      </c>
      <c r="AW59" s="17">
        <f t="shared" ca="1" si="43"/>
        <v>9366.0499999999829</v>
      </c>
      <c r="AX59" s="17">
        <f ca="1">SUM(AY$10:$AY59)</f>
        <v>9366.0499999999829</v>
      </c>
      <c r="AY59" s="14">
        <f t="shared" ca="1" si="42"/>
        <v>0</v>
      </c>
      <c r="AZ59">
        <v>50</v>
      </c>
      <c r="BA59" s="1">
        <f ca="1">OFFSET(xiv!$A$8,xiv!$A$1-$BA$9+$AZ59-1,0)</f>
        <v>0</v>
      </c>
      <c r="BB59" s="86">
        <f t="shared" ca="1" si="59"/>
        <v>0</v>
      </c>
      <c r="BC59" s="86">
        <f t="shared" ca="1" si="59"/>
        <v>0</v>
      </c>
      <c r="BD59" s="86">
        <f t="shared" ca="1" si="59"/>
        <v>0</v>
      </c>
      <c r="BE59" s="86">
        <f t="shared" ca="1" si="59"/>
        <v>0</v>
      </c>
      <c r="BF59" s="86">
        <f t="shared" ca="1" si="59"/>
        <v>0</v>
      </c>
      <c r="BG59" s="86">
        <f t="shared" ca="1" si="59"/>
        <v>0</v>
      </c>
      <c r="BH59" s="86">
        <f t="shared" ca="1" si="59"/>
        <v>0</v>
      </c>
      <c r="BI59" s="86">
        <f t="shared" ca="1" si="59"/>
        <v>0</v>
      </c>
      <c r="BJ59" s="86">
        <f t="shared" ca="1" si="59"/>
        <v>0</v>
      </c>
      <c r="BK59" s="86">
        <f t="shared" ca="1" si="59"/>
        <v>0</v>
      </c>
    </row>
  </sheetData>
  <autoFilter ref="A4:T4">
    <sortState ref="A5:T45">
      <sortCondition descending="1" ref="A4"/>
    </sortState>
  </autoFilter>
  <mergeCells count="3">
    <mergeCell ref="F2:T2"/>
    <mergeCell ref="V2:W2"/>
    <mergeCell ref="X2:AB2"/>
  </mergeCells>
  <conditionalFormatting sqref="BB7:BK7">
    <cfRule type="cellIs" dxfId="87" priority="16" operator="lessThan">
      <formula>$AY$7/10</formula>
    </cfRule>
    <cfRule type="cellIs" dxfId="86" priority="17" operator="greaterThan">
      <formula>$AY$7/10</formula>
    </cfRule>
  </conditionalFormatting>
  <conditionalFormatting sqref="D5:D2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:S33 S35:S4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0:BK41 BB46:BK59">
    <cfRule type="cellIs" dxfId="85" priority="13" operator="lessThan">
      <formula>-$X$3/10</formula>
    </cfRule>
  </conditionalFormatting>
  <conditionalFormatting sqref="BB2:BK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K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4:BK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0:D4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5:BK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5:A4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2:S4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42:BK45">
    <cfRule type="cellIs" dxfId="84" priority="4" operator="lessThan">
      <formula>-$X$3/10</formula>
    </cfRule>
  </conditionalFormatting>
  <conditionalFormatting sqref="D42:D4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2:A4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5:A4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extLst xmlns:x14="http://schemas.microsoft.com/office/spreadsheetml/2009/9/main">
    <ext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PortView!AY10:AY29</xm:f>
              <xm:sqref>AY3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PortView!AX10:AX29</xm:f>
              <xm:sqref>AX3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PortView!BB10:BB29</xm:f>
              <xm:sqref>BB3</xm:sqref>
            </x14:sparkline>
            <x14:sparkline>
              <xm:f>PortView!BC10:BC29</xm:f>
              <xm:sqref>BC3</xm:sqref>
            </x14:sparkline>
            <x14:sparkline>
              <xm:f>PortView!BD10:BD29</xm:f>
              <xm:sqref>BD3</xm:sqref>
            </x14:sparkline>
            <x14:sparkline>
              <xm:f>PortView!BE10:BE29</xm:f>
              <xm:sqref>BE3</xm:sqref>
            </x14:sparkline>
            <x14:sparkline>
              <xm:f>PortView!BF10:BF29</xm:f>
              <xm:sqref>BF3</xm:sqref>
            </x14:sparkline>
            <x14:sparkline>
              <xm:f>PortView!BG10:BG29</xm:f>
              <xm:sqref>BG3</xm:sqref>
            </x14:sparkline>
            <x14:sparkline>
              <xm:f>PortView!BH10:BH29</xm:f>
              <xm:sqref>BH3</xm:sqref>
            </x14:sparkline>
            <x14:sparkline>
              <xm:f>PortView!BI10:BI29</xm:f>
              <xm:sqref>BI3</xm:sqref>
            </x14:sparkline>
            <x14:sparkline>
              <xm:f>PortView!BJ10:BJ29</xm:f>
              <xm:sqref>BJ3</xm:sqref>
            </x14:sparkline>
            <x14:sparkline>
              <xm:f>PortView!BK10:BK29</xm:f>
              <xm:sqref>BK3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85546875" bestFit="1" customWidth="1"/>
  </cols>
  <sheetData>
    <row r="1" spans="1:23">
      <c r="A1">
        <v>50</v>
      </c>
      <c r="B1">
        <v>6.3100000000000023</v>
      </c>
      <c r="C1">
        <v>113</v>
      </c>
      <c r="D1">
        <v>0.82591623036649242</v>
      </c>
      <c r="E1">
        <v>0.28323864229676832</v>
      </c>
      <c r="F1">
        <v>1.5467459224836273</v>
      </c>
      <c r="G1">
        <v>0.28323864229676832</v>
      </c>
      <c r="H1">
        <v>1.5467459224836273</v>
      </c>
      <c r="I1">
        <v>2.6640359522680317</v>
      </c>
      <c r="J1">
        <v>2.6640359522680317</v>
      </c>
      <c r="K1">
        <v>-2.0430961360580369E-2</v>
      </c>
      <c r="L1">
        <v>-1.6005804710327011E-2</v>
      </c>
      <c r="M1">
        <v>1.6308449276384546E-2</v>
      </c>
      <c r="N1">
        <v>2.2175599869038609E-2</v>
      </c>
      <c r="O1">
        <v>0.12257381733771663</v>
      </c>
      <c r="P1">
        <v>0.2304697286012525</v>
      </c>
      <c r="Q1">
        <v>-0.17613778705636737</v>
      </c>
      <c r="R1">
        <v>0.55114822546972864</v>
      </c>
      <c r="S1">
        <v>1.3084627237169608</v>
      </c>
    </row>
    <row r="2" spans="1:23">
      <c r="A2">
        <v>8</v>
      </c>
      <c r="B2">
        <v>11</v>
      </c>
      <c r="C2">
        <v>3.3318956122553711</v>
      </c>
      <c r="E2">
        <v>0.4</v>
      </c>
    </row>
    <row r="3" spans="1:23">
      <c r="A3">
        <v>8.24702906697873E-4</v>
      </c>
      <c r="B3">
        <v>1.0275670026463686E-2</v>
      </c>
      <c r="C3">
        <v>0.63867273081618692</v>
      </c>
      <c r="D3">
        <v>230</v>
      </c>
      <c r="E3" s="2">
        <f>IF(C3&gt;=$E$2,SIGN(A3),0)</f>
        <v>1</v>
      </c>
      <c r="F3" s="3" t="s">
        <v>0</v>
      </c>
      <c r="G3">
        <f ca="1">OFFSET(B1,($A$1+5),0)</f>
        <v>81.180000000000007</v>
      </c>
    </row>
    <row r="4" spans="1:23">
      <c r="A4">
        <v>5.969666629538293E-4</v>
      </c>
      <c r="B4">
        <v>1.1011824420778894E-2</v>
      </c>
      <c r="C4">
        <v>0.51360197018541887</v>
      </c>
      <c r="D4">
        <v>326</v>
      </c>
      <c r="E4" s="2">
        <f>IF(C4&gt;=$E$2,SIGN(A4),0)</f>
        <v>1</v>
      </c>
      <c r="F4" s="4" t="s">
        <v>1</v>
      </c>
      <c r="G4">
        <f ca="1">OFFSET(D1,($A$1+6),0)</f>
        <v>0.86999999999999034</v>
      </c>
    </row>
    <row r="5" spans="1:23">
      <c r="A5">
        <v>1.029363667324221E-3</v>
      </c>
      <c r="B5">
        <v>1.4552723588782993E-2</v>
      </c>
      <c r="C5">
        <v>0.52750589761033329</v>
      </c>
      <c r="D5">
        <v>202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-6.155145097002962E-2</v>
      </c>
      <c r="U5">
        <v>0.88079649569798424</v>
      </c>
    </row>
    <row r="6" spans="1:23">
      <c r="A6">
        <v>2.8775021953894066E-3</v>
      </c>
      <c r="B6">
        <v>1.1193041020298562E-2</v>
      </c>
      <c r="C6">
        <v>1.6521150136434319</v>
      </c>
      <c r="D6">
        <v>150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0.18999999999999773</v>
      </c>
      <c r="K6">
        <f t="shared" ca="1" si="0"/>
        <v>52.050000000000004</v>
      </c>
      <c r="L6">
        <f t="shared" ca="1" si="0"/>
        <v>240</v>
      </c>
      <c r="M6">
        <f t="shared" ca="1" si="0"/>
        <v>-36</v>
      </c>
      <c r="N6" s="9">
        <f ca="1">OFFSET(F1,($A$1+6),0)</f>
        <v>0.98600313141129481</v>
      </c>
      <c r="O6" s="10">
        <f ca="1">OFFSET(G1,($A$1+6),0)</f>
        <v>5.3171717737687293E-2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76.63</v>
      </c>
      <c r="C8">
        <v>2269000</v>
      </c>
      <c r="D8">
        <v>2.0100000000000051</v>
      </c>
      <c r="E8">
        <v>24</v>
      </c>
      <c r="F8">
        <v>0.88968523917503506</v>
      </c>
      <c r="G8">
        <v>3.6743225443865594E-2</v>
      </c>
      <c r="H8">
        <v>2</v>
      </c>
      <c r="I8">
        <v>1</v>
      </c>
      <c r="J8">
        <v>0.28999999999999204</v>
      </c>
      <c r="K8">
        <v>47.309999999999995</v>
      </c>
      <c r="L8">
        <v>205</v>
      </c>
      <c r="M8">
        <v>-45</v>
      </c>
      <c r="N8">
        <v>0.8582995951417004</v>
      </c>
      <c r="O8">
        <v>0.33333333333333331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77.010000000000005</v>
      </c>
      <c r="C9">
        <v>2272700</v>
      </c>
      <c r="D9">
        <v>1.6299999999999955</v>
      </c>
      <c r="E9">
        <v>25</v>
      </c>
      <c r="F9">
        <v>0.89141516394917764</v>
      </c>
      <c r="G9">
        <v>3.0122033060861173E-2</v>
      </c>
      <c r="H9">
        <v>2</v>
      </c>
      <c r="I9">
        <v>1</v>
      </c>
      <c r="J9">
        <v>0.38000000000000966</v>
      </c>
      <c r="K9">
        <v>47.690000000000005</v>
      </c>
      <c r="L9">
        <v>206</v>
      </c>
      <c r="M9">
        <v>-46</v>
      </c>
      <c r="N9">
        <v>0.86234817813765186</v>
      </c>
      <c r="O9">
        <v>0.31818181818181818</v>
      </c>
      <c r="T9" s="10">
        <f ca="1">OFFSET($A$2,H8,0)*I8</f>
        <v>5.969666629538293E-4</v>
      </c>
      <c r="U9" s="150">
        <f ca="1">U8+T9</f>
        <v>5.969666629538293E-4</v>
      </c>
      <c r="V9" s="10">
        <f>J9/B8</f>
        <v>4.9588933837923753E-3</v>
      </c>
      <c r="W9" s="150">
        <f>W8+V9</f>
        <v>4.9588933837923753E-3</v>
      </c>
    </row>
    <row r="10" spans="1:23">
      <c r="A10" s="1">
        <v>41835</v>
      </c>
      <c r="B10">
        <v>77.13</v>
      </c>
      <c r="C10">
        <v>3502300</v>
      </c>
      <c r="D10">
        <v>1.5100000000000051</v>
      </c>
      <c r="E10">
        <v>26</v>
      </c>
      <c r="F10">
        <v>0.89319682899614883</v>
      </c>
      <c r="G10">
        <v>2.8891642333489117E-2</v>
      </c>
      <c r="H10">
        <v>2</v>
      </c>
      <c r="I10">
        <v>1</v>
      </c>
      <c r="J10">
        <v>0.11999999999999034</v>
      </c>
      <c r="K10">
        <v>47.809999999999995</v>
      </c>
      <c r="L10">
        <v>207</v>
      </c>
      <c r="M10">
        <v>-47</v>
      </c>
      <c r="N10">
        <v>0.8663967611336032</v>
      </c>
      <c r="O10">
        <v>0.30303030303030304</v>
      </c>
      <c r="T10" s="10">
        <f t="shared" ref="T10:T57" ca="1" si="1">OFFSET($A$2,H9,0)*I9</f>
        <v>5.969666629538293E-4</v>
      </c>
      <c r="U10" s="150">
        <f t="shared" ref="U10:U57" ca="1" si="2">U9+T10</f>
        <v>1.1939333259076586E-3</v>
      </c>
      <c r="V10" s="10">
        <f t="shared" ref="V10:V57" si="3">J10/B9</f>
        <v>1.5582391897154958E-3</v>
      </c>
      <c r="W10" s="150">
        <f t="shared" ref="W10:W57" si="4">W9+V10</f>
        <v>6.5171325735078715E-3</v>
      </c>
    </row>
    <row r="11" spans="1:23">
      <c r="A11" s="1">
        <v>41836</v>
      </c>
      <c r="B11">
        <v>76.760000000000005</v>
      </c>
      <c r="C11">
        <v>2796300</v>
      </c>
      <c r="D11">
        <v>1.8799999999999955</v>
      </c>
      <c r="E11">
        <v>27</v>
      </c>
      <c r="F11">
        <v>0.89510447035957252</v>
      </c>
      <c r="G11">
        <v>2.8911996033681445E-2</v>
      </c>
      <c r="H11">
        <v>2</v>
      </c>
      <c r="I11">
        <v>1</v>
      </c>
      <c r="J11">
        <v>-0.36999999999999034</v>
      </c>
      <c r="K11">
        <v>47.440000000000005</v>
      </c>
      <c r="L11">
        <v>208</v>
      </c>
      <c r="M11">
        <v>-48</v>
      </c>
      <c r="N11">
        <v>0.87044534412955465</v>
      </c>
      <c r="O11">
        <v>0.2878787878787879</v>
      </c>
      <c r="T11" s="10">
        <f t="shared" ca="1" si="1"/>
        <v>5.969666629538293E-4</v>
      </c>
      <c r="U11" s="150">
        <f t="shared" ca="1" si="2"/>
        <v>1.7908999888614878E-3</v>
      </c>
      <c r="V11" s="10">
        <f t="shared" si="3"/>
        <v>-4.7970958122648824E-3</v>
      </c>
      <c r="W11" s="150">
        <f t="shared" si="4"/>
        <v>1.7200367612429891E-3</v>
      </c>
    </row>
    <row r="12" spans="1:23">
      <c r="A12" s="1">
        <v>41837</v>
      </c>
      <c r="B12">
        <v>76.11</v>
      </c>
      <c r="C12">
        <v>2418500</v>
      </c>
      <c r="D12">
        <v>2.5300000000000011</v>
      </c>
      <c r="E12">
        <v>28</v>
      </c>
      <c r="F12">
        <v>0.89570060828564246</v>
      </c>
      <c r="G12">
        <v>2.9242664072259672E-2</v>
      </c>
      <c r="H12">
        <v>1</v>
      </c>
      <c r="I12">
        <v>1</v>
      </c>
      <c r="J12">
        <v>-0.65000000000000568</v>
      </c>
      <c r="K12">
        <v>46.79</v>
      </c>
      <c r="L12">
        <v>209</v>
      </c>
      <c r="M12">
        <v>-47</v>
      </c>
      <c r="N12">
        <v>0.87449392712550611</v>
      </c>
      <c r="O12">
        <v>0.30303030303030304</v>
      </c>
      <c r="T12" s="10">
        <f t="shared" ca="1" si="1"/>
        <v>5.969666629538293E-4</v>
      </c>
      <c r="U12" s="150">
        <f t="shared" ca="1" si="2"/>
        <v>2.3878666518153172E-3</v>
      </c>
      <c r="V12" s="10">
        <f t="shared" si="3"/>
        <v>-8.4679520583638042E-3</v>
      </c>
      <c r="W12" s="150">
        <f t="shared" si="4"/>
        <v>-6.7479152971208151E-3</v>
      </c>
    </row>
    <row r="13" spans="1:23">
      <c r="A13" s="1">
        <v>41838</v>
      </c>
      <c r="B13">
        <v>77.47</v>
      </c>
      <c r="C13">
        <v>3247700</v>
      </c>
      <c r="D13">
        <v>1.1700000000000017</v>
      </c>
      <c r="E13">
        <v>29</v>
      </c>
      <c r="F13">
        <v>0.89697386891264452</v>
      </c>
      <c r="G13">
        <v>3.0196826011307232E-2</v>
      </c>
      <c r="H13">
        <v>1</v>
      </c>
      <c r="I13">
        <v>1</v>
      </c>
      <c r="J13">
        <v>1.3599999999999994</v>
      </c>
      <c r="K13">
        <v>48.15</v>
      </c>
      <c r="L13">
        <v>210</v>
      </c>
      <c r="M13">
        <v>-46</v>
      </c>
      <c r="N13">
        <v>0.87854251012145745</v>
      </c>
      <c r="O13">
        <v>0.31818181818181818</v>
      </c>
      <c r="T13" s="10">
        <f t="shared" ca="1" si="1"/>
        <v>8.24702906697873E-4</v>
      </c>
      <c r="U13" s="150">
        <f t="shared" ca="1" si="2"/>
        <v>3.2125695585131903E-3</v>
      </c>
      <c r="V13" s="10">
        <f t="shared" si="3"/>
        <v>1.7868873998160551E-2</v>
      </c>
      <c r="W13" s="150">
        <f t="shared" si="4"/>
        <v>1.1120958701039737E-2</v>
      </c>
    </row>
    <row r="14" spans="1:23">
      <c r="A14" s="1">
        <v>41841</v>
      </c>
      <c r="B14">
        <v>77.040000000000006</v>
      </c>
      <c r="C14">
        <v>3152200</v>
      </c>
      <c r="D14">
        <v>1.5999999999999943</v>
      </c>
      <c r="E14">
        <v>30</v>
      </c>
      <c r="F14">
        <v>0.89833036389158849</v>
      </c>
      <c r="G14">
        <v>3.0654731205936571E-2</v>
      </c>
      <c r="H14">
        <v>1</v>
      </c>
      <c r="I14">
        <v>1</v>
      </c>
      <c r="J14">
        <v>-0.42999999999999261</v>
      </c>
      <c r="K14">
        <v>47.720000000000006</v>
      </c>
      <c r="L14">
        <v>211</v>
      </c>
      <c r="M14">
        <v>-45</v>
      </c>
      <c r="N14">
        <v>0.88259109311740891</v>
      </c>
      <c r="O14">
        <v>0.33333333333333331</v>
      </c>
      <c r="T14" s="10">
        <f t="shared" ca="1" si="1"/>
        <v>8.24702906697873E-4</v>
      </c>
      <c r="U14" s="150">
        <f t="shared" ca="1" si="2"/>
        <v>4.037272465211063E-3</v>
      </c>
      <c r="V14" s="10">
        <f t="shared" si="3"/>
        <v>-5.5505356912352215E-3</v>
      </c>
      <c r="W14" s="150">
        <f t="shared" si="4"/>
        <v>5.5704230098045154E-3</v>
      </c>
    </row>
    <row r="15" spans="1:23">
      <c r="A15" s="1">
        <v>41842</v>
      </c>
      <c r="B15">
        <v>77.87</v>
      </c>
      <c r="C15">
        <v>2697100</v>
      </c>
      <c r="D15">
        <v>0.76999999999999602</v>
      </c>
      <c r="E15">
        <v>31</v>
      </c>
      <c r="F15">
        <v>0.90039997480473699</v>
      </c>
      <c r="G15">
        <v>3.0405393072610708E-2</v>
      </c>
      <c r="H15">
        <v>1</v>
      </c>
      <c r="I15">
        <v>1</v>
      </c>
      <c r="J15">
        <v>0.82999999999999829</v>
      </c>
      <c r="K15">
        <v>48.550000000000004</v>
      </c>
      <c r="L15">
        <v>212</v>
      </c>
      <c r="M15">
        <v>-44</v>
      </c>
      <c r="N15">
        <v>0.88663967611336036</v>
      </c>
      <c r="O15">
        <v>0.34848484848484851</v>
      </c>
      <c r="T15" s="10">
        <f t="shared" ca="1" si="1"/>
        <v>8.24702906697873E-4</v>
      </c>
      <c r="U15" s="150">
        <f t="shared" ca="1" si="2"/>
        <v>4.8619753719089361E-3</v>
      </c>
      <c r="V15" s="10">
        <f t="shared" si="3"/>
        <v>1.0773624091381077E-2</v>
      </c>
      <c r="W15" s="150">
        <f t="shared" si="4"/>
        <v>1.6344047101185592E-2</v>
      </c>
    </row>
    <row r="16" spans="1:23">
      <c r="A16" s="1">
        <v>41843</v>
      </c>
      <c r="B16">
        <v>78.13</v>
      </c>
      <c r="C16">
        <v>2314500</v>
      </c>
      <c r="D16">
        <v>0.51000000000000512</v>
      </c>
      <c r="E16">
        <v>32</v>
      </c>
      <c r="F16">
        <v>0.90349089371198232</v>
      </c>
      <c r="G16">
        <v>3.0106857987203698E-2</v>
      </c>
      <c r="H16">
        <v>2</v>
      </c>
      <c r="I16">
        <v>1</v>
      </c>
      <c r="J16">
        <v>0.25999999999999091</v>
      </c>
      <c r="K16">
        <v>48.809999999999995</v>
      </c>
      <c r="L16">
        <v>213</v>
      </c>
      <c r="M16">
        <v>-45</v>
      </c>
      <c r="N16">
        <v>0.89068825910931171</v>
      </c>
      <c r="O16">
        <v>0.33333333333333331</v>
      </c>
      <c r="T16" s="10">
        <f t="shared" ca="1" si="1"/>
        <v>8.24702906697873E-4</v>
      </c>
      <c r="U16" s="150">
        <f t="shared" ca="1" si="2"/>
        <v>5.6866782786068092E-3</v>
      </c>
      <c r="V16" s="10">
        <f t="shared" si="3"/>
        <v>3.338898163605893E-3</v>
      </c>
      <c r="W16" s="150">
        <f t="shared" si="4"/>
        <v>1.9682945264791484E-2</v>
      </c>
    </row>
    <row r="17" spans="1:23">
      <c r="A17" s="1">
        <v>41844</v>
      </c>
      <c r="B17">
        <v>78.89</v>
      </c>
      <c r="C17">
        <v>3798100</v>
      </c>
      <c r="D17">
        <v>0</v>
      </c>
      <c r="E17">
        <v>0</v>
      </c>
      <c r="F17">
        <v>0.90889437785696281</v>
      </c>
      <c r="G17">
        <v>3.1303545194340691E-2</v>
      </c>
      <c r="H17">
        <v>2</v>
      </c>
      <c r="I17">
        <v>1</v>
      </c>
      <c r="J17">
        <v>0.76000000000000512</v>
      </c>
      <c r="K17">
        <v>49.57</v>
      </c>
      <c r="L17">
        <v>214</v>
      </c>
      <c r="M17">
        <v>-46</v>
      </c>
      <c r="N17">
        <v>0.89473684210526316</v>
      </c>
      <c r="O17">
        <v>0.31818181818181818</v>
      </c>
      <c r="T17" s="10">
        <f t="shared" ca="1" si="1"/>
        <v>5.969666629538293E-4</v>
      </c>
      <c r="U17" s="150">
        <f t="shared" ca="1" si="2"/>
        <v>6.2836449415606382E-3</v>
      </c>
      <c r="V17" s="10">
        <f t="shared" si="3"/>
        <v>9.7273774478434036E-3</v>
      </c>
      <c r="W17" s="150">
        <f t="shared" si="4"/>
        <v>2.9410322712634888E-2</v>
      </c>
    </row>
    <row r="18" spans="1:23">
      <c r="A18" s="1">
        <v>41845</v>
      </c>
      <c r="B18">
        <v>79.12</v>
      </c>
      <c r="C18">
        <v>3295000</v>
      </c>
      <c r="D18">
        <v>0</v>
      </c>
      <c r="E18">
        <v>0</v>
      </c>
      <c r="F18">
        <v>0.91636972249217152</v>
      </c>
      <c r="G18">
        <v>3.3044646127894241E-2</v>
      </c>
      <c r="H18">
        <v>1</v>
      </c>
      <c r="I18">
        <v>1</v>
      </c>
      <c r="J18">
        <v>0.23000000000000398</v>
      </c>
      <c r="K18">
        <v>49.800000000000004</v>
      </c>
      <c r="L18">
        <v>215</v>
      </c>
      <c r="M18">
        <v>-45</v>
      </c>
      <c r="N18">
        <v>0.89878542510121462</v>
      </c>
      <c r="O18">
        <v>0.33333333333333331</v>
      </c>
      <c r="T18" s="10">
        <f t="shared" ca="1" si="1"/>
        <v>5.969666629538293E-4</v>
      </c>
      <c r="U18" s="150">
        <f t="shared" ca="1" si="2"/>
        <v>6.8806116045144671E-3</v>
      </c>
      <c r="V18" s="10">
        <f t="shared" si="3"/>
        <v>2.915451895043782E-3</v>
      </c>
      <c r="W18" s="150">
        <f t="shared" si="4"/>
        <v>3.2325774607678673E-2</v>
      </c>
    </row>
    <row r="19" spans="1:23">
      <c r="A19" s="1">
        <v>41848</v>
      </c>
      <c r="B19">
        <v>78.38</v>
      </c>
      <c r="C19">
        <v>4278500</v>
      </c>
      <c r="D19">
        <v>0.74000000000000909</v>
      </c>
      <c r="E19">
        <v>1</v>
      </c>
      <c r="F19">
        <v>0.92310720584530126</v>
      </c>
      <c r="G19">
        <v>3.547405868911982E-2</v>
      </c>
      <c r="H19">
        <v>1</v>
      </c>
      <c r="I19">
        <v>1</v>
      </c>
      <c r="J19">
        <v>-0.74000000000000909</v>
      </c>
      <c r="K19">
        <v>49.059999999999995</v>
      </c>
      <c r="L19">
        <v>216</v>
      </c>
      <c r="M19">
        <v>-44</v>
      </c>
      <c r="N19">
        <v>0.90283400809716596</v>
      </c>
      <c r="O19">
        <v>0.34848484848484851</v>
      </c>
      <c r="T19" s="10">
        <f t="shared" ca="1" si="1"/>
        <v>8.24702906697873E-4</v>
      </c>
      <c r="U19" s="150">
        <f t="shared" ca="1" si="2"/>
        <v>7.7053145112123403E-3</v>
      </c>
      <c r="V19" s="10">
        <f t="shared" si="3"/>
        <v>-9.3528816986856549E-3</v>
      </c>
      <c r="W19" s="150">
        <f t="shared" si="4"/>
        <v>2.2972892908993018E-2</v>
      </c>
    </row>
    <row r="20" spans="1:23">
      <c r="A20" s="1">
        <v>41849</v>
      </c>
      <c r="B20">
        <v>77.81</v>
      </c>
      <c r="C20">
        <v>3372500</v>
      </c>
      <c r="D20">
        <v>1.3100000000000023</v>
      </c>
      <c r="E20">
        <v>2</v>
      </c>
      <c r="F20">
        <v>0.92616438109635391</v>
      </c>
      <c r="G20">
        <v>3.7208558996229366E-2</v>
      </c>
      <c r="H20">
        <v>1</v>
      </c>
      <c r="I20">
        <v>1</v>
      </c>
      <c r="J20">
        <v>-0.56999999999999318</v>
      </c>
      <c r="K20">
        <v>48.49</v>
      </c>
      <c r="L20">
        <v>217</v>
      </c>
      <c r="M20">
        <v>-43</v>
      </c>
      <c r="N20">
        <v>0.90688259109311742</v>
      </c>
      <c r="O20">
        <v>0.36363636363636365</v>
      </c>
      <c r="T20" s="10">
        <f t="shared" ca="1" si="1"/>
        <v>8.24702906697873E-4</v>
      </c>
      <c r="U20" s="150">
        <f t="shared" ca="1" si="2"/>
        <v>8.5300174179102125E-3</v>
      </c>
      <c r="V20" s="10">
        <f t="shared" si="3"/>
        <v>-7.27226333248269E-3</v>
      </c>
      <c r="W20" s="150">
        <f t="shared" si="4"/>
        <v>1.5700629576510326E-2</v>
      </c>
    </row>
    <row r="21" spans="1:23">
      <c r="A21" s="1">
        <v>41850</v>
      </c>
      <c r="B21">
        <v>77.739999999999995</v>
      </c>
      <c r="C21">
        <v>4014400</v>
      </c>
      <c r="D21">
        <v>1.3800000000000097</v>
      </c>
      <c r="E21">
        <v>3</v>
      </c>
      <c r="F21">
        <v>0.92741964510672004</v>
      </c>
      <c r="G21">
        <v>4.0261720144475197E-2</v>
      </c>
      <c r="H21">
        <v>1</v>
      </c>
      <c r="I21">
        <v>1</v>
      </c>
      <c r="J21">
        <v>-7.000000000000739E-2</v>
      </c>
      <c r="K21">
        <v>48.419999999999995</v>
      </c>
      <c r="L21">
        <v>218</v>
      </c>
      <c r="M21">
        <v>-42</v>
      </c>
      <c r="N21">
        <v>0.91093117408906887</v>
      </c>
      <c r="O21">
        <v>0.37878787878787878</v>
      </c>
      <c r="T21" s="10">
        <f t="shared" ca="1" si="1"/>
        <v>8.24702906697873E-4</v>
      </c>
      <c r="U21" s="150">
        <f t="shared" ca="1" si="2"/>
        <v>9.3547203246080856E-3</v>
      </c>
      <c r="V21" s="10">
        <f t="shared" si="3"/>
        <v>-8.9962729726265759E-4</v>
      </c>
      <c r="W21" s="150">
        <f t="shared" si="4"/>
        <v>1.4801002279247669E-2</v>
      </c>
    </row>
    <row r="22" spans="1:23">
      <c r="A22" s="1">
        <v>41851</v>
      </c>
      <c r="B22">
        <v>76.36</v>
      </c>
      <c r="C22">
        <v>4385900</v>
      </c>
      <c r="D22">
        <v>2.7600000000000051</v>
      </c>
      <c r="E22">
        <v>4</v>
      </c>
      <c r="F22">
        <v>0.92370784292553021</v>
      </c>
      <c r="G22">
        <v>4.4020044680510573E-2</v>
      </c>
      <c r="H22">
        <v>3</v>
      </c>
      <c r="I22">
        <v>1</v>
      </c>
      <c r="J22">
        <v>-1.3799999999999955</v>
      </c>
      <c r="K22">
        <v>47.04</v>
      </c>
      <c r="L22">
        <v>217</v>
      </c>
      <c r="M22">
        <v>-41</v>
      </c>
      <c r="N22">
        <v>0.90688259109311742</v>
      </c>
      <c r="O22">
        <v>0.39393939393939392</v>
      </c>
      <c r="T22" s="10">
        <f t="shared" ca="1" si="1"/>
        <v>8.24702906697873E-4</v>
      </c>
      <c r="U22" s="150">
        <f t="shared" ca="1" si="2"/>
        <v>1.0179423231305959E-2</v>
      </c>
      <c r="V22" s="10">
        <f t="shared" si="3"/>
        <v>-1.775147928994077E-2</v>
      </c>
      <c r="W22" s="150">
        <f t="shared" si="4"/>
        <v>-2.9504770106931009E-3</v>
      </c>
    </row>
    <row r="23" spans="1:23">
      <c r="A23" s="1">
        <v>41852</v>
      </c>
      <c r="B23">
        <v>76.489999999999995</v>
      </c>
      <c r="C23">
        <v>4483000</v>
      </c>
      <c r="D23">
        <v>2.6300000000000097</v>
      </c>
      <c r="E23">
        <v>5</v>
      </c>
      <c r="F23">
        <v>0.91722006262822597</v>
      </c>
      <c r="G23">
        <v>4.7768096858993213E-2</v>
      </c>
      <c r="H23">
        <v>3</v>
      </c>
      <c r="I23">
        <v>1</v>
      </c>
      <c r="J23">
        <v>0.12999999999999545</v>
      </c>
      <c r="K23">
        <v>47.169999999999995</v>
      </c>
      <c r="L23">
        <v>216</v>
      </c>
      <c r="M23">
        <v>-40</v>
      </c>
      <c r="N23">
        <v>0.90283400809716596</v>
      </c>
      <c r="O23">
        <v>0.40909090909090912</v>
      </c>
      <c r="T23" s="10">
        <f t="shared" ca="1" si="1"/>
        <v>1.029363667324221E-3</v>
      </c>
      <c r="U23" s="150">
        <f t="shared" ca="1" si="2"/>
        <v>1.1208786898630179E-2</v>
      </c>
      <c r="V23" s="10">
        <f t="shared" si="3"/>
        <v>1.7024620220009881E-3</v>
      </c>
      <c r="W23" s="150">
        <f t="shared" si="4"/>
        <v>-1.2480149886921128E-3</v>
      </c>
    </row>
    <row r="24" spans="1:23">
      <c r="A24" s="1">
        <v>41855</v>
      </c>
      <c r="B24">
        <v>77.37</v>
      </c>
      <c r="C24">
        <v>4396200</v>
      </c>
      <c r="D24">
        <v>1.75</v>
      </c>
      <c r="E24">
        <v>6</v>
      </c>
      <c r="F24">
        <v>0.91048932800633475</v>
      </c>
      <c r="G24">
        <v>5.2031528497090425E-2</v>
      </c>
      <c r="H24">
        <v>3</v>
      </c>
      <c r="I24">
        <v>1</v>
      </c>
      <c r="J24">
        <v>0.88000000000000966</v>
      </c>
      <c r="K24">
        <v>48.050000000000004</v>
      </c>
      <c r="L24">
        <v>215</v>
      </c>
      <c r="M24">
        <v>-39</v>
      </c>
      <c r="N24">
        <v>0.89878542510121462</v>
      </c>
      <c r="O24">
        <v>0.42424242424242425</v>
      </c>
      <c r="T24" s="10">
        <f t="shared" ca="1" si="1"/>
        <v>1.029363667324221E-3</v>
      </c>
      <c r="U24" s="150">
        <f t="shared" ca="1" si="2"/>
        <v>1.2238150565954399E-2</v>
      </c>
      <c r="V24" s="10">
        <f t="shared" si="3"/>
        <v>1.1504771865603475E-2</v>
      </c>
      <c r="W24" s="150">
        <f t="shared" si="4"/>
        <v>1.0256756876911362E-2</v>
      </c>
    </row>
    <row r="25" spans="1:23">
      <c r="A25" s="1">
        <v>41856</v>
      </c>
      <c r="B25">
        <v>77.27</v>
      </c>
      <c r="C25">
        <v>6797600</v>
      </c>
      <c r="D25">
        <v>1.8500000000000085</v>
      </c>
      <c r="E25">
        <v>7</v>
      </c>
      <c r="F25">
        <v>0.90523881510276072</v>
      </c>
      <c r="G25">
        <v>5.8993321694157962E-2</v>
      </c>
      <c r="H25">
        <v>3</v>
      </c>
      <c r="I25">
        <v>1</v>
      </c>
      <c r="J25">
        <v>-0.10000000000000853</v>
      </c>
      <c r="K25">
        <v>47.949999999999996</v>
      </c>
      <c r="L25">
        <v>214</v>
      </c>
      <c r="M25">
        <v>-38</v>
      </c>
      <c r="N25">
        <v>0.89473684210526316</v>
      </c>
      <c r="O25">
        <v>0.43939393939393939</v>
      </c>
      <c r="T25" s="10">
        <f t="shared" ca="1" si="1"/>
        <v>1.029363667324221E-3</v>
      </c>
      <c r="U25" s="150">
        <f t="shared" ca="1" si="2"/>
        <v>1.326751423327862E-2</v>
      </c>
      <c r="V25" s="10">
        <f t="shared" si="3"/>
        <v>-1.2924906294430466E-3</v>
      </c>
      <c r="W25" s="150">
        <f t="shared" si="4"/>
        <v>8.9642662474683152E-3</v>
      </c>
    </row>
    <row r="26" spans="1:23">
      <c r="A26" s="1">
        <v>41857</v>
      </c>
      <c r="B26">
        <v>77.03</v>
      </c>
      <c r="C26">
        <v>11306300</v>
      </c>
      <c r="D26">
        <v>2.0900000000000034</v>
      </c>
      <c r="E26">
        <v>8</v>
      </c>
      <c r="F26">
        <v>0.90228512039736508</v>
      </c>
      <c r="G26">
        <v>7.2084847126520205E-2</v>
      </c>
      <c r="H26">
        <v>3</v>
      </c>
      <c r="I26">
        <v>1</v>
      </c>
      <c r="J26">
        <v>-0.23999999999999488</v>
      </c>
      <c r="K26">
        <v>47.71</v>
      </c>
      <c r="L26">
        <v>213</v>
      </c>
      <c r="M26">
        <v>-37</v>
      </c>
      <c r="N26">
        <v>0.89068825910931171</v>
      </c>
      <c r="O26">
        <v>0.45454545454545453</v>
      </c>
      <c r="T26" s="10">
        <f t="shared" ca="1" si="1"/>
        <v>1.029363667324221E-3</v>
      </c>
      <c r="U26" s="150">
        <f t="shared" ca="1" si="2"/>
        <v>1.429687790060284E-2</v>
      </c>
      <c r="V26" s="10">
        <f t="shared" si="3"/>
        <v>-3.1059919761873287E-3</v>
      </c>
      <c r="W26" s="150">
        <f t="shared" si="4"/>
        <v>5.8582742712809865E-3</v>
      </c>
    </row>
    <row r="27" spans="1:23">
      <c r="A27" s="1">
        <v>41858</v>
      </c>
      <c r="B27">
        <v>76.11</v>
      </c>
      <c r="C27">
        <v>5665500</v>
      </c>
      <c r="D27">
        <v>3.0100000000000051</v>
      </c>
      <c r="E27">
        <v>9</v>
      </c>
      <c r="F27">
        <v>0.89962162113522648</v>
      </c>
      <c r="G27">
        <v>8.3005700309486619E-2</v>
      </c>
      <c r="H27">
        <v>3</v>
      </c>
      <c r="I27">
        <v>1</v>
      </c>
      <c r="J27">
        <v>-0.92000000000000171</v>
      </c>
      <c r="K27">
        <v>46.79</v>
      </c>
      <c r="L27">
        <v>212</v>
      </c>
      <c r="M27">
        <v>-36</v>
      </c>
      <c r="N27">
        <v>0.88663967611336036</v>
      </c>
      <c r="O27">
        <v>0.46969696969696972</v>
      </c>
      <c r="T27" s="10">
        <f t="shared" ca="1" si="1"/>
        <v>1.029363667324221E-3</v>
      </c>
      <c r="U27" s="150">
        <f t="shared" ca="1" si="2"/>
        <v>1.532624156792706E-2</v>
      </c>
      <c r="V27" s="10">
        <f t="shared" si="3"/>
        <v>-1.1943398675840603E-2</v>
      </c>
      <c r="W27" s="150">
        <f t="shared" si="4"/>
        <v>-6.0851244045596166E-3</v>
      </c>
    </row>
    <row r="28" spans="1:23">
      <c r="A28" s="1">
        <v>41859</v>
      </c>
      <c r="B28">
        <v>77.81</v>
      </c>
      <c r="C28">
        <v>4574600</v>
      </c>
      <c r="D28">
        <v>1.3100000000000023</v>
      </c>
      <c r="E28">
        <v>10</v>
      </c>
      <c r="F28">
        <v>0.8997925889932693</v>
      </c>
      <c r="G28">
        <v>9.1776277391007965E-2</v>
      </c>
      <c r="H28">
        <v>1</v>
      </c>
      <c r="I28">
        <v>1</v>
      </c>
      <c r="J28">
        <v>1.7000000000000028</v>
      </c>
      <c r="K28">
        <v>48.49</v>
      </c>
      <c r="L28">
        <v>213</v>
      </c>
      <c r="M28">
        <v>-35</v>
      </c>
      <c r="N28">
        <v>0.89068825910931171</v>
      </c>
      <c r="O28">
        <v>0.48484848484848486</v>
      </c>
      <c r="T28" s="10">
        <f t="shared" ca="1" si="1"/>
        <v>1.029363667324221E-3</v>
      </c>
      <c r="U28" s="150">
        <f t="shared" ca="1" si="2"/>
        <v>1.6355605235251282E-2</v>
      </c>
      <c r="V28" s="10">
        <f t="shared" si="3"/>
        <v>2.2336092497700733E-2</v>
      </c>
      <c r="W28" s="150">
        <f t="shared" si="4"/>
        <v>1.6250968093141117E-2</v>
      </c>
    </row>
    <row r="29" spans="1:23">
      <c r="A29" s="1">
        <v>41862</v>
      </c>
      <c r="B29">
        <v>78.36</v>
      </c>
      <c r="C29">
        <v>3248700</v>
      </c>
      <c r="D29">
        <v>0.76000000000000512</v>
      </c>
      <c r="E29">
        <v>11</v>
      </c>
      <c r="F29">
        <v>0.90352238779109539</v>
      </c>
      <c r="G29">
        <v>9.6184073855703947E-2</v>
      </c>
      <c r="H29">
        <v>1</v>
      </c>
      <c r="I29">
        <v>1</v>
      </c>
      <c r="J29">
        <v>0.54999999999999716</v>
      </c>
      <c r="K29">
        <v>49.04</v>
      </c>
      <c r="L29">
        <v>214</v>
      </c>
      <c r="M29">
        <v>-34</v>
      </c>
      <c r="N29">
        <v>0.89473684210526316</v>
      </c>
      <c r="O29">
        <v>0.5</v>
      </c>
      <c r="T29" s="10">
        <f t="shared" ca="1" si="1"/>
        <v>8.24702906697873E-4</v>
      </c>
      <c r="U29" s="150">
        <f t="shared" ca="1" si="2"/>
        <v>1.7180308141949156E-2</v>
      </c>
      <c r="V29" s="10">
        <f t="shared" si="3"/>
        <v>7.0685001927772413E-3</v>
      </c>
      <c r="W29" s="150">
        <f t="shared" si="4"/>
        <v>2.3319468285918358E-2</v>
      </c>
    </row>
    <row r="30" spans="1:23">
      <c r="A30" s="1">
        <v>41863</v>
      </c>
      <c r="B30">
        <v>78.67</v>
      </c>
      <c r="C30">
        <v>2425000</v>
      </c>
      <c r="D30">
        <v>0.45000000000000284</v>
      </c>
      <c r="E30">
        <v>12</v>
      </c>
      <c r="F30">
        <v>0.90822625346434871</v>
      </c>
      <c r="G30">
        <v>9.6617232007137996E-2</v>
      </c>
      <c r="H30">
        <v>1</v>
      </c>
      <c r="I30">
        <v>1</v>
      </c>
      <c r="J30">
        <v>0.31000000000000227</v>
      </c>
      <c r="K30">
        <v>49.35</v>
      </c>
      <c r="L30">
        <v>215</v>
      </c>
      <c r="M30">
        <v>-33</v>
      </c>
      <c r="N30">
        <v>0.89878542510121462</v>
      </c>
      <c r="O30">
        <v>0.51515151515151514</v>
      </c>
      <c r="T30" s="10">
        <f t="shared" ca="1" si="1"/>
        <v>8.24702906697873E-4</v>
      </c>
      <c r="U30" s="150">
        <f t="shared" ca="1" si="2"/>
        <v>1.8005011048647029E-2</v>
      </c>
      <c r="V30" s="10">
        <f t="shared" si="3"/>
        <v>3.956100051046481E-3</v>
      </c>
      <c r="W30" s="150">
        <f t="shared" si="4"/>
        <v>2.7275568336964838E-2</v>
      </c>
    </row>
    <row r="31" spans="1:23">
      <c r="A31" s="1">
        <v>41864</v>
      </c>
      <c r="B31">
        <v>78.91</v>
      </c>
      <c r="C31">
        <v>3448300</v>
      </c>
      <c r="D31">
        <v>0.21000000000000796</v>
      </c>
      <c r="E31">
        <v>13</v>
      </c>
      <c r="F31">
        <v>0.91350601086995653</v>
      </c>
      <c r="G31">
        <v>9.3401326152870515E-2</v>
      </c>
      <c r="H31">
        <v>1</v>
      </c>
      <c r="I31">
        <v>1</v>
      </c>
      <c r="J31">
        <v>0.23999999999999488</v>
      </c>
      <c r="K31">
        <v>49.589999999999996</v>
      </c>
      <c r="L31">
        <v>216</v>
      </c>
      <c r="M31">
        <v>-32</v>
      </c>
      <c r="N31">
        <v>0.90283400809716596</v>
      </c>
      <c r="O31">
        <v>0.53030303030303028</v>
      </c>
      <c r="T31" s="10">
        <f t="shared" ca="1" si="1"/>
        <v>8.24702906697873E-4</v>
      </c>
      <c r="U31" s="150">
        <f t="shared" ca="1" si="2"/>
        <v>1.8829713955344902E-2</v>
      </c>
      <c r="V31" s="10">
        <f t="shared" si="3"/>
        <v>3.0507181899071421E-3</v>
      </c>
      <c r="W31" s="150">
        <f t="shared" si="4"/>
        <v>3.0326286526871981E-2</v>
      </c>
    </row>
    <row r="32" spans="1:23">
      <c r="A32" s="1">
        <v>41865</v>
      </c>
      <c r="B32">
        <v>79.3</v>
      </c>
      <c r="C32">
        <v>2696200</v>
      </c>
      <c r="D32">
        <v>0</v>
      </c>
      <c r="E32">
        <v>0</v>
      </c>
      <c r="F32">
        <v>0.92066866429111338</v>
      </c>
      <c r="G32">
        <v>8.653956109866684E-2</v>
      </c>
      <c r="H32">
        <v>2</v>
      </c>
      <c r="I32">
        <v>1</v>
      </c>
      <c r="J32">
        <v>0.39000000000000057</v>
      </c>
      <c r="K32">
        <v>49.98</v>
      </c>
      <c r="L32">
        <v>217</v>
      </c>
      <c r="M32">
        <v>-33</v>
      </c>
      <c r="N32">
        <v>0.90688259109311742</v>
      </c>
      <c r="O32">
        <v>0.51515151515151514</v>
      </c>
      <c r="T32" s="10">
        <f t="shared" ca="1" si="1"/>
        <v>8.24702906697873E-4</v>
      </c>
      <c r="U32" s="150">
        <f t="shared" ca="1" si="2"/>
        <v>1.9654416862042775E-2</v>
      </c>
      <c r="V32" s="10">
        <f t="shared" si="3"/>
        <v>4.9423393739703534E-3</v>
      </c>
      <c r="W32" s="150">
        <f t="shared" si="4"/>
        <v>3.5268625900842336E-2</v>
      </c>
    </row>
    <row r="33" spans="1:23">
      <c r="A33" s="1">
        <v>41866</v>
      </c>
      <c r="B33">
        <v>78.91</v>
      </c>
      <c r="C33">
        <v>3308500</v>
      </c>
      <c r="D33">
        <v>0.39000000000000057</v>
      </c>
      <c r="E33">
        <v>1</v>
      </c>
      <c r="F33">
        <v>0.9280292804952669</v>
      </c>
      <c r="G33">
        <v>7.7434559351941601E-2</v>
      </c>
      <c r="H33">
        <v>2</v>
      </c>
      <c r="I33">
        <v>1</v>
      </c>
      <c r="J33">
        <v>-0.39000000000000057</v>
      </c>
      <c r="K33">
        <v>49.589999999999996</v>
      </c>
      <c r="L33">
        <v>218</v>
      </c>
      <c r="M33">
        <v>-34</v>
      </c>
      <c r="N33">
        <v>0.91093117408906887</v>
      </c>
      <c r="O33">
        <v>0.5</v>
      </c>
      <c r="T33" s="10">
        <f t="shared" ca="1" si="1"/>
        <v>5.969666629538293E-4</v>
      </c>
      <c r="U33" s="150">
        <f t="shared" ca="1" si="2"/>
        <v>2.0251383524996603E-2</v>
      </c>
      <c r="V33" s="10">
        <f t="shared" si="3"/>
        <v>-4.9180327868852533E-3</v>
      </c>
      <c r="W33" s="150">
        <f t="shared" si="4"/>
        <v>3.0350593113957082E-2</v>
      </c>
    </row>
    <row r="34" spans="1:23">
      <c r="A34" s="1">
        <v>41869</v>
      </c>
      <c r="B34">
        <v>79.150000000000006</v>
      </c>
      <c r="C34">
        <v>2205900</v>
      </c>
      <c r="D34">
        <v>0.14999999999999147</v>
      </c>
      <c r="E34">
        <v>2</v>
      </c>
      <c r="F34">
        <v>0.93474201850052197</v>
      </c>
      <c r="G34">
        <v>6.5268564845530494E-2</v>
      </c>
      <c r="H34">
        <v>2</v>
      </c>
      <c r="I34">
        <v>1</v>
      </c>
      <c r="J34">
        <v>0.24000000000000909</v>
      </c>
      <c r="K34">
        <v>49.830000000000005</v>
      </c>
      <c r="L34">
        <v>219</v>
      </c>
      <c r="M34">
        <v>-35</v>
      </c>
      <c r="N34">
        <v>0.91497975708502022</v>
      </c>
      <c r="O34">
        <v>0.48484848484848486</v>
      </c>
      <c r="T34" s="10">
        <f t="shared" ca="1" si="1"/>
        <v>5.969666629538293E-4</v>
      </c>
      <c r="U34" s="150">
        <f t="shared" ca="1" si="2"/>
        <v>2.0848350187950431E-2</v>
      </c>
      <c r="V34" s="10">
        <f t="shared" si="3"/>
        <v>3.0414396147510976E-3</v>
      </c>
      <c r="W34" s="150">
        <f t="shared" si="4"/>
        <v>3.3392032728708179E-2</v>
      </c>
    </row>
    <row r="35" spans="1:23">
      <c r="A35" s="1">
        <v>41870</v>
      </c>
      <c r="B35">
        <v>79.53</v>
      </c>
      <c r="C35">
        <v>2251800</v>
      </c>
      <c r="D35">
        <v>0</v>
      </c>
      <c r="E35">
        <v>0</v>
      </c>
      <c r="F35">
        <v>0.93858879530648265</v>
      </c>
      <c r="G35">
        <v>5.0463041373405737E-2</v>
      </c>
      <c r="H35">
        <v>2</v>
      </c>
      <c r="I35">
        <v>1</v>
      </c>
      <c r="J35">
        <v>0.37999999999999545</v>
      </c>
      <c r="K35">
        <v>50.21</v>
      </c>
      <c r="L35">
        <v>220</v>
      </c>
      <c r="M35">
        <v>-36</v>
      </c>
      <c r="N35">
        <v>0.91902834008097167</v>
      </c>
      <c r="O35">
        <v>0.46969696969696972</v>
      </c>
      <c r="T35" s="10">
        <f t="shared" ca="1" si="1"/>
        <v>5.969666629538293E-4</v>
      </c>
      <c r="U35" s="150">
        <f t="shared" ca="1" si="2"/>
        <v>2.1445316850904259E-2</v>
      </c>
      <c r="V35" s="10">
        <f t="shared" si="3"/>
        <v>4.8010107391029113E-3</v>
      </c>
      <c r="W35" s="150">
        <f t="shared" si="4"/>
        <v>3.8193043467811091E-2</v>
      </c>
    </row>
    <row r="36" spans="1:23">
      <c r="A36" s="1">
        <v>41871</v>
      </c>
      <c r="B36">
        <v>79.61</v>
      </c>
      <c r="C36">
        <v>2584500</v>
      </c>
      <c r="D36">
        <v>0</v>
      </c>
      <c r="E36">
        <v>0</v>
      </c>
      <c r="F36">
        <v>0.94159872943886569</v>
      </c>
      <c r="G36">
        <v>3.6884194449785787E-2</v>
      </c>
      <c r="H36">
        <v>2</v>
      </c>
      <c r="I36">
        <v>1</v>
      </c>
      <c r="J36">
        <v>7.9999999999998295E-2</v>
      </c>
      <c r="K36">
        <v>50.29</v>
      </c>
      <c r="L36">
        <v>221</v>
      </c>
      <c r="M36">
        <v>-37</v>
      </c>
      <c r="N36">
        <v>0.92307692307692313</v>
      </c>
      <c r="O36">
        <v>0.45454545454545453</v>
      </c>
      <c r="T36" s="10">
        <f t="shared" ca="1" si="1"/>
        <v>5.969666629538293E-4</v>
      </c>
      <c r="U36" s="150">
        <f t="shared" ca="1" si="2"/>
        <v>2.2042283513858087E-2</v>
      </c>
      <c r="V36" s="10">
        <f t="shared" si="3"/>
        <v>1.0059097196026441E-3</v>
      </c>
      <c r="W36" s="150">
        <f t="shared" si="4"/>
        <v>3.9198953187413732E-2</v>
      </c>
    </row>
    <row r="37" spans="1:23">
      <c r="A37" s="1">
        <v>41872</v>
      </c>
      <c r="B37">
        <v>78.98</v>
      </c>
      <c r="C37">
        <v>2597400</v>
      </c>
      <c r="D37">
        <v>0.62999999999999545</v>
      </c>
      <c r="E37">
        <v>1</v>
      </c>
      <c r="F37">
        <v>0.94308345031134166</v>
      </c>
      <c r="G37">
        <v>3.1181422993186714E-2</v>
      </c>
      <c r="H37">
        <v>2</v>
      </c>
      <c r="I37">
        <v>1</v>
      </c>
      <c r="J37">
        <v>-0.62999999999999545</v>
      </c>
      <c r="K37">
        <v>49.660000000000004</v>
      </c>
      <c r="L37">
        <v>222</v>
      </c>
      <c r="M37">
        <v>-38</v>
      </c>
      <c r="N37">
        <v>0.92712550607287447</v>
      </c>
      <c r="O37">
        <v>0.43939393939393939</v>
      </c>
      <c r="T37" s="10">
        <f t="shared" ca="1" si="1"/>
        <v>5.969666629538293E-4</v>
      </c>
      <c r="U37" s="150">
        <f t="shared" ca="1" si="2"/>
        <v>2.2639250176811915E-2</v>
      </c>
      <c r="V37" s="10">
        <f t="shared" si="3"/>
        <v>-7.9135786961436437E-3</v>
      </c>
      <c r="W37" s="150">
        <f t="shared" si="4"/>
        <v>3.1285374491270085E-2</v>
      </c>
    </row>
    <row r="38" spans="1:23">
      <c r="A38" s="1">
        <v>41873</v>
      </c>
      <c r="B38">
        <v>79.239999999999995</v>
      </c>
      <c r="C38">
        <v>3502200</v>
      </c>
      <c r="D38">
        <v>0.37000000000000455</v>
      </c>
      <c r="E38">
        <v>2</v>
      </c>
      <c r="F38">
        <v>0.94380106539970521</v>
      </c>
      <c r="G38">
        <v>2.8980082238287286E-2</v>
      </c>
      <c r="H38">
        <v>2</v>
      </c>
      <c r="I38">
        <v>1</v>
      </c>
      <c r="J38">
        <v>0.25999999999999091</v>
      </c>
      <c r="K38">
        <v>49.919999999999995</v>
      </c>
      <c r="L38">
        <v>223</v>
      </c>
      <c r="M38">
        <v>-39</v>
      </c>
      <c r="N38">
        <v>0.93117408906882593</v>
      </c>
      <c r="O38">
        <v>0.42424242424242425</v>
      </c>
      <c r="T38" s="10">
        <f t="shared" ca="1" si="1"/>
        <v>5.969666629538293E-4</v>
      </c>
      <c r="U38" s="150">
        <f t="shared" ca="1" si="2"/>
        <v>2.3236216839765744E-2</v>
      </c>
      <c r="V38" s="10">
        <f t="shared" si="3"/>
        <v>3.2919726513040122E-3</v>
      </c>
      <c r="W38" s="150">
        <f t="shared" si="4"/>
        <v>3.45773471425741E-2</v>
      </c>
    </row>
    <row r="39" spans="1:23">
      <c r="A39" s="1">
        <v>41876</v>
      </c>
      <c r="B39">
        <v>79.209999999999994</v>
      </c>
      <c r="C39">
        <v>2500700</v>
      </c>
      <c r="D39">
        <v>0.40000000000000568</v>
      </c>
      <c r="E39">
        <v>3</v>
      </c>
      <c r="F39">
        <v>0.94393379044739589</v>
      </c>
      <c r="G39">
        <v>2.8287334819853838E-2</v>
      </c>
      <c r="H39">
        <v>2</v>
      </c>
      <c r="I39">
        <v>1</v>
      </c>
      <c r="J39">
        <v>-3.0000000000001137E-2</v>
      </c>
      <c r="K39">
        <v>49.889999999999993</v>
      </c>
      <c r="L39">
        <v>224</v>
      </c>
      <c r="M39">
        <v>-40</v>
      </c>
      <c r="N39">
        <v>0.93522267206477738</v>
      </c>
      <c r="O39">
        <v>0.40909090909090912</v>
      </c>
      <c r="T39" s="10">
        <f t="shared" ca="1" si="1"/>
        <v>5.969666629538293E-4</v>
      </c>
      <c r="U39" s="150">
        <f t="shared" ca="1" si="2"/>
        <v>2.3833183502719572E-2</v>
      </c>
      <c r="V39" s="10">
        <f t="shared" si="3"/>
        <v>-3.7859666834933289E-4</v>
      </c>
      <c r="W39" s="150">
        <f t="shared" si="4"/>
        <v>3.4198750474224764E-2</v>
      </c>
    </row>
    <row r="40" spans="1:23">
      <c r="A40" s="1">
        <v>41877</v>
      </c>
      <c r="B40">
        <v>79.349999999999994</v>
      </c>
      <c r="C40">
        <v>2727200</v>
      </c>
      <c r="D40">
        <v>0.26000000000000512</v>
      </c>
      <c r="E40">
        <v>4</v>
      </c>
      <c r="F40">
        <v>0.94435671093834361</v>
      </c>
      <c r="G40">
        <v>2.809525871272078E-2</v>
      </c>
      <c r="H40">
        <v>2</v>
      </c>
      <c r="I40">
        <v>1</v>
      </c>
      <c r="J40">
        <v>0.14000000000000057</v>
      </c>
      <c r="K40">
        <v>50.029999999999994</v>
      </c>
      <c r="L40">
        <v>225</v>
      </c>
      <c r="M40">
        <v>-41</v>
      </c>
      <c r="N40">
        <v>0.93927125506072873</v>
      </c>
      <c r="O40">
        <v>0.39393939393939392</v>
      </c>
      <c r="T40" s="10">
        <f t="shared" ca="1" si="1"/>
        <v>5.969666629538293E-4</v>
      </c>
      <c r="U40" s="150">
        <f t="shared" ca="1" si="2"/>
        <v>2.44301501656734E-2</v>
      </c>
      <c r="V40" s="10">
        <f t="shared" si="3"/>
        <v>1.7674536043428932E-3</v>
      </c>
      <c r="W40" s="150">
        <f t="shared" si="4"/>
        <v>3.5966204078567654E-2</v>
      </c>
    </row>
    <row r="41" spans="1:23">
      <c r="A41" s="1">
        <v>41878</v>
      </c>
      <c r="B41">
        <v>79.430000000000007</v>
      </c>
      <c r="C41">
        <v>2093100</v>
      </c>
      <c r="D41">
        <v>0.17999999999999261</v>
      </c>
      <c r="E41">
        <v>5</v>
      </c>
      <c r="F41">
        <v>0.9443837058632979</v>
      </c>
      <c r="G41">
        <v>2.6792706795928576E-2</v>
      </c>
      <c r="H41">
        <v>2</v>
      </c>
      <c r="I41">
        <v>1</v>
      </c>
      <c r="J41">
        <v>8.0000000000012506E-2</v>
      </c>
      <c r="K41">
        <v>50.110000000000007</v>
      </c>
      <c r="L41">
        <v>226</v>
      </c>
      <c r="M41">
        <v>-42</v>
      </c>
      <c r="N41">
        <v>0.94331983805668018</v>
      </c>
      <c r="O41">
        <v>0.37878787878787878</v>
      </c>
      <c r="T41" s="10">
        <f t="shared" ca="1" si="1"/>
        <v>5.969666629538293E-4</v>
      </c>
      <c r="U41" s="150">
        <f t="shared" ca="1" si="2"/>
        <v>2.5027116828627228E-2</v>
      </c>
      <c r="V41" s="10">
        <f t="shared" si="3"/>
        <v>1.0081915563958728E-3</v>
      </c>
      <c r="W41" s="150">
        <f t="shared" si="4"/>
        <v>3.6974395634963526E-2</v>
      </c>
    </row>
    <row r="42" spans="1:23">
      <c r="A42" s="1">
        <v>41879</v>
      </c>
      <c r="B42">
        <v>79.430000000000007</v>
      </c>
      <c r="C42">
        <v>1811400</v>
      </c>
      <c r="D42">
        <v>0.17999999999999261</v>
      </c>
      <c r="E42">
        <v>6</v>
      </c>
      <c r="F42">
        <v>0.94426672785516341</v>
      </c>
      <c r="G42">
        <v>2.5454286523218714E-2</v>
      </c>
      <c r="H42">
        <v>4</v>
      </c>
      <c r="I42">
        <v>1</v>
      </c>
      <c r="J42">
        <v>0</v>
      </c>
      <c r="K42">
        <v>50.110000000000007</v>
      </c>
      <c r="L42">
        <v>225</v>
      </c>
      <c r="M42">
        <v>-43</v>
      </c>
      <c r="N42">
        <v>0.93927125506072873</v>
      </c>
      <c r="O42">
        <v>0.36363636363636365</v>
      </c>
      <c r="T42" s="10">
        <f t="shared" ca="1" si="1"/>
        <v>5.969666629538293E-4</v>
      </c>
      <c r="U42" s="150">
        <f t="shared" ca="1" si="2"/>
        <v>2.5624083491581056E-2</v>
      </c>
      <c r="V42" s="10">
        <f t="shared" si="3"/>
        <v>0</v>
      </c>
      <c r="W42" s="150">
        <f t="shared" si="4"/>
        <v>3.6974395634963526E-2</v>
      </c>
    </row>
    <row r="43" spans="1:23">
      <c r="A43" s="1">
        <v>41880</v>
      </c>
      <c r="B43">
        <v>79.45</v>
      </c>
      <c r="C43">
        <v>2416200</v>
      </c>
      <c r="D43">
        <v>0.15999999999999659</v>
      </c>
      <c r="E43">
        <v>7</v>
      </c>
      <c r="F43">
        <v>0.94468065003779289</v>
      </c>
      <c r="G43">
        <v>2.4111472907505906E-2</v>
      </c>
      <c r="H43">
        <v>2</v>
      </c>
      <c r="I43">
        <v>1</v>
      </c>
      <c r="J43">
        <v>1.9999999999996021E-2</v>
      </c>
      <c r="K43">
        <v>50.13</v>
      </c>
      <c r="L43">
        <v>226</v>
      </c>
      <c r="M43">
        <v>-44</v>
      </c>
      <c r="N43">
        <v>0.94331983805668018</v>
      </c>
      <c r="O43">
        <v>0.34848484848484851</v>
      </c>
      <c r="T43" s="10">
        <f t="shared" ca="1" si="1"/>
        <v>2.8775021953894066E-3</v>
      </c>
      <c r="U43" s="150">
        <f t="shared" ca="1" si="2"/>
        <v>2.8501585686970463E-2</v>
      </c>
      <c r="V43" s="10">
        <f t="shared" si="3"/>
        <v>2.5179403248138006E-4</v>
      </c>
      <c r="W43" s="150">
        <f t="shared" si="4"/>
        <v>3.7226189667444905E-2</v>
      </c>
    </row>
    <row r="44" spans="1:23">
      <c r="A44" s="1">
        <v>41884</v>
      </c>
      <c r="B44">
        <v>79.73</v>
      </c>
      <c r="C44">
        <v>2565800</v>
      </c>
      <c r="D44">
        <v>0</v>
      </c>
      <c r="E44">
        <v>0</v>
      </c>
      <c r="F44">
        <v>0.94626435230176753</v>
      </c>
      <c r="G44">
        <v>2.376217030295389E-2</v>
      </c>
      <c r="H44">
        <v>2</v>
      </c>
      <c r="I44">
        <v>1</v>
      </c>
      <c r="J44">
        <v>0.28000000000000114</v>
      </c>
      <c r="K44">
        <v>50.410000000000004</v>
      </c>
      <c r="L44">
        <v>227</v>
      </c>
      <c r="M44">
        <v>-45</v>
      </c>
      <c r="N44">
        <v>0.94736842105263153</v>
      </c>
      <c r="O44">
        <v>0.33333333333333331</v>
      </c>
      <c r="T44" s="10">
        <f t="shared" ca="1" si="1"/>
        <v>5.969666629538293E-4</v>
      </c>
      <c r="U44" s="150">
        <f t="shared" ca="1" si="2"/>
        <v>2.9098552349924291E-2</v>
      </c>
      <c r="V44" s="10">
        <f t="shared" si="3"/>
        <v>3.5242290748898819E-3</v>
      </c>
      <c r="W44" s="150">
        <f t="shared" si="4"/>
        <v>4.0750418742334787E-2</v>
      </c>
    </row>
    <row r="45" spans="1:23">
      <c r="A45" s="1">
        <v>41885</v>
      </c>
      <c r="B45">
        <v>80.36</v>
      </c>
      <c r="C45">
        <v>3512200</v>
      </c>
      <c r="D45">
        <v>0</v>
      </c>
      <c r="E45">
        <v>0</v>
      </c>
      <c r="F45">
        <v>0.94868039808516003</v>
      </c>
      <c r="G45">
        <v>2.4164235471299578E-2</v>
      </c>
      <c r="H45">
        <v>2</v>
      </c>
      <c r="I45">
        <v>1</v>
      </c>
      <c r="J45">
        <v>0.62999999999999545</v>
      </c>
      <c r="K45">
        <v>51.04</v>
      </c>
      <c r="L45">
        <v>228</v>
      </c>
      <c r="M45">
        <v>-46</v>
      </c>
      <c r="N45">
        <v>0.95141700404858298</v>
      </c>
      <c r="O45">
        <v>0.31818181818181818</v>
      </c>
      <c r="T45" s="10">
        <f t="shared" ca="1" si="1"/>
        <v>5.969666629538293E-4</v>
      </c>
      <c r="U45" s="150">
        <f t="shared" ca="1" si="2"/>
        <v>2.9695519012878119E-2</v>
      </c>
      <c r="V45" s="10">
        <f t="shared" si="3"/>
        <v>7.9016681299384859E-3</v>
      </c>
      <c r="W45" s="150">
        <f t="shared" si="4"/>
        <v>4.8652086872273272E-2</v>
      </c>
    </row>
    <row r="46" spans="1:23">
      <c r="A46" s="1">
        <v>41886</v>
      </c>
      <c r="B46">
        <v>80.31</v>
      </c>
      <c r="C46">
        <v>4924000</v>
      </c>
      <c r="D46">
        <v>4.9999999999997158E-2</v>
      </c>
      <c r="E46">
        <v>1</v>
      </c>
      <c r="F46">
        <v>0.95175556995284916</v>
      </c>
      <c r="G46">
        <v>2.6597065077083006E-2</v>
      </c>
      <c r="H46">
        <v>1</v>
      </c>
      <c r="I46">
        <v>1</v>
      </c>
      <c r="J46">
        <v>-4.9999999999997158E-2</v>
      </c>
      <c r="K46">
        <v>50.99</v>
      </c>
      <c r="L46">
        <v>229</v>
      </c>
      <c r="M46">
        <v>-45</v>
      </c>
      <c r="N46">
        <v>0.95546558704453444</v>
      </c>
      <c r="O46">
        <v>0.33333333333333331</v>
      </c>
      <c r="T46" s="10">
        <f t="shared" ca="1" si="1"/>
        <v>5.969666629538293E-4</v>
      </c>
      <c r="U46" s="150">
        <f t="shared" ca="1" si="2"/>
        <v>3.0292485675831947E-2</v>
      </c>
      <c r="V46" s="10">
        <f t="shared" si="3"/>
        <v>-6.2220009955198054E-4</v>
      </c>
      <c r="W46" s="150">
        <f t="shared" si="4"/>
        <v>4.8029886772721291E-2</v>
      </c>
    </row>
    <row r="47" spans="1:23">
      <c r="A47" s="1">
        <v>41887</v>
      </c>
      <c r="B47">
        <v>81.64</v>
      </c>
      <c r="C47">
        <v>3567400</v>
      </c>
      <c r="D47">
        <v>0</v>
      </c>
      <c r="E47">
        <v>0</v>
      </c>
      <c r="F47">
        <v>0.95704207608969505</v>
      </c>
      <c r="G47">
        <v>2.9477569967701508E-2</v>
      </c>
      <c r="H47">
        <v>1</v>
      </c>
      <c r="I47">
        <v>1</v>
      </c>
      <c r="J47">
        <v>1.3299999999999983</v>
      </c>
      <c r="K47">
        <v>52.32</v>
      </c>
      <c r="L47">
        <v>230</v>
      </c>
      <c r="M47">
        <v>-44</v>
      </c>
      <c r="N47">
        <v>0.95951417004048578</v>
      </c>
      <c r="O47">
        <v>0.34848484848484851</v>
      </c>
      <c r="T47" s="10">
        <f t="shared" ca="1" si="1"/>
        <v>8.24702906697873E-4</v>
      </c>
      <c r="U47" s="150">
        <f t="shared" ca="1" si="2"/>
        <v>3.111718858252982E-2</v>
      </c>
      <c r="V47" s="10">
        <f t="shared" si="3"/>
        <v>1.656082679616484E-2</v>
      </c>
      <c r="W47" s="150">
        <f t="shared" si="4"/>
        <v>6.4590713568886127E-2</v>
      </c>
    </row>
    <row r="48" spans="1:23">
      <c r="A48" s="1">
        <v>41890</v>
      </c>
      <c r="B48">
        <v>81.400000000000006</v>
      </c>
      <c r="C48">
        <v>3357600</v>
      </c>
      <c r="D48">
        <v>0.23999999999999488</v>
      </c>
      <c r="E48">
        <v>1</v>
      </c>
      <c r="F48">
        <v>0.96335213979771817</v>
      </c>
      <c r="G48">
        <v>3.2390929423385402E-2</v>
      </c>
      <c r="H48">
        <v>1</v>
      </c>
      <c r="I48">
        <v>1</v>
      </c>
      <c r="J48">
        <v>-0.23999999999999488</v>
      </c>
      <c r="K48">
        <v>52.080000000000005</v>
      </c>
      <c r="L48">
        <v>231</v>
      </c>
      <c r="M48">
        <v>-43</v>
      </c>
      <c r="N48">
        <v>0.96356275303643724</v>
      </c>
      <c r="O48">
        <v>0.36363636363636365</v>
      </c>
      <c r="T48" s="10">
        <f t="shared" ca="1" si="1"/>
        <v>8.24702906697873E-4</v>
      </c>
      <c r="U48" s="150">
        <f t="shared" ca="1" si="2"/>
        <v>3.1941891489227693E-2</v>
      </c>
      <c r="V48" s="10">
        <f t="shared" si="3"/>
        <v>-2.9397354238117944E-3</v>
      </c>
      <c r="W48" s="150">
        <f t="shared" si="4"/>
        <v>6.165097814507433E-2</v>
      </c>
    </row>
    <row r="49" spans="1:23">
      <c r="A49" s="1">
        <v>41891</v>
      </c>
      <c r="B49">
        <v>80.86</v>
      </c>
      <c r="C49">
        <v>3849300</v>
      </c>
      <c r="D49">
        <v>0.78000000000000114</v>
      </c>
      <c r="E49">
        <v>2</v>
      </c>
      <c r="F49">
        <v>0.96907506388798925</v>
      </c>
      <c r="G49">
        <v>3.6849790541535768E-2</v>
      </c>
      <c r="H49">
        <v>1</v>
      </c>
      <c r="I49">
        <v>1</v>
      </c>
      <c r="J49">
        <v>-0.54000000000000625</v>
      </c>
      <c r="K49">
        <v>51.54</v>
      </c>
      <c r="L49">
        <v>232</v>
      </c>
      <c r="M49">
        <v>-42</v>
      </c>
      <c r="N49">
        <v>0.96761133603238869</v>
      </c>
      <c r="O49">
        <v>0.37878787878787878</v>
      </c>
      <c r="T49" s="10">
        <f t="shared" ca="1" si="1"/>
        <v>8.24702906697873E-4</v>
      </c>
      <c r="U49" s="150">
        <f t="shared" ca="1" si="2"/>
        <v>3.2766594395925566E-2</v>
      </c>
      <c r="V49" s="10">
        <f t="shared" si="3"/>
        <v>-6.6339066339067103E-3</v>
      </c>
      <c r="W49" s="150">
        <f t="shared" si="4"/>
        <v>5.5017071511167623E-2</v>
      </c>
    </row>
    <row r="50" spans="1:23">
      <c r="A50" s="1">
        <v>41892</v>
      </c>
      <c r="B50">
        <v>80.91</v>
      </c>
      <c r="C50">
        <v>2751100</v>
      </c>
      <c r="D50">
        <v>0.73000000000000398</v>
      </c>
      <c r="E50">
        <v>3</v>
      </c>
      <c r="F50">
        <v>0.97364620451355133</v>
      </c>
      <c r="G50">
        <v>4.0339739124565913E-2</v>
      </c>
      <c r="H50">
        <v>1</v>
      </c>
      <c r="I50">
        <v>1</v>
      </c>
      <c r="J50">
        <v>4.9999999999997158E-2</v>
      </c>
      <c r="K50">
        <v>51.589999999999996</v>
      </c>
      <c r="L50">
        <v>233</v>
      </c>
      <c r="M50">
        <v>-41</v>
      </c>
      <c r="N50">
        <v>0.97165991902834004</v>
      </c>
      <c r="O50">
        <v>0.39393939393939392</v>
      </c>
      <c r="T50" s="10">
        <f t="shared" ca="1" si="1"/>
        <v>8.24702906697873E-4</v>
      </c>
      <c r="U50" s="150">
        <f t="shared" ca="1" si="2"/>
        <v>3.3591297302623439E-2</v>
      </c>
      <c r="V50" s="10">
        <f t="shared" si="3"/>
        <v>6.1835270838482754E-4</v>
      </c>
      <c r="W50" s="150">
        <f t="shared" si="4"/>
        <v>5.5635424219552448E-2</v>
      </c>
    </row>
    <row r="51" spans="1:23">
      <c r="A51" s="1">
        <v>41893</v>
      </c>
      <c r="B51">
        <v>81.09</v>
      </c>
      <c r="C51">
        <v>3926300</v>
      </c>
      <c r="D51">
        <v>0.54999999999999716</v>
      </c>
      <c r="E51">
        <v>4</v>
      </c>
      <c r="F51">
        <v>0.97672362595831974</v>
      </c>
      <c r="G51">
        <v>4.4343178241958159E-2</v>
      </c>
      <c r="H51">
        <v>1</v>
      </c>
      <c r="I51">
        <v>1</v>
      </c>
      <c r="J51">
        <v>0.18000000000000682</v>
      </c>
      <c r="K51">
        <v>51.77</v>
      </c>
      <c r="L51">
        <v>234</v>
      </c>
      <c r="M51">
        <v>-40</v>
      </c>
      <c r="N51">
        <v>0.97570850202429149</v>
      </c>
      <c r="O51">
        <v>0.40909090909090912</v>
      </c>
      <c r="T51" s="10">
        <f t="shared" ca="1" si="1"/>
        <v>8.24702906697873E-4</v>
      </c>
      <c r="U51" s="150">
        <f t="shared" ca="1" si="2"/>
        <v>3.4416000209321312E-2</v>
      </c>
      <c r="V51" s="10">
        <f t="shared" si="3"/>
        <v>2.2246941045607075E-3</v>
      </c>
      <c r="W51" s="150">
        <f t="shared" si="4"/>
        <v>5.7860118324113155E-2</v>
      </c>
    </row>
    <row r="52" spans="1:23">
      <c r="A52" s="1">
        <v>41894</v>
      </c>
      <c r="B52">
        <v>80.569999999999993</v>
      </c>
      <c r="C52">
        <v>2867800</v>
      </c>
      <c r="D52">
        <v>1.0700000000000074</v>
      </c>
      <c r="E52">
        <v>5</v>
      </c>
      <c r="F52">
        <v>0.97731751430731018</v>
      </c>
      <c r="G52">
        <v>4.6674854839277934E-2</v>
      </c>
      <c r="H52">
        <v>1</v>
      </c>
      <c r="I52">
        <v>1</v>
      </c>
      <c r="J52">
        <v>-0.52000000000001023</v>
      </c>
      <c r="K52">
        <v>51.249999999999993</v>
      </c>
      <c r="L52">
        <v>235</v>
      </c>
      <c r="M52">
        <v>-39</v>
      </c>
      <c r="N52">
        <v>0.97975708502024295</v>
      </c>
      <c r="O52">
        <v>0.42424242424242425</v>
      </c>
      <c r="T52" s="10">
        <f t="shared" ca="1" si="1"/>
        <v>8.24702906697873E-4</v>
      </c>
      <c r="U52" s="150">
        <f t="shared" ca="1" si="2"/>
        <v>3.5240703116019186E-2</v>
      </c>
      <c r="V52" s="10">
        <f t="shared" si="3"/>
        <v>-6.4126279442595904E-3</v>
      </c>
      <c r="W52" s="150">
        <f t="shared" si="4"/>
        <v>5.1447490379853564E-2</v>
      </c>
    </row>
    <row r="53" spans="1:23">
      <c r="A53" s="1">
        <v>41897</v>
      </c>
      <c r="B53">
        <v>81.239999999999995</v>
      </c>
      <c r="C53">
        <v>4369500</v>
      </c>
      <c r="D53">
        <v>0.40000000000000568</v>
      </c>
      <c r="E53">
        <v>6</v>
      </c>
      <c r="F53">
        <v>0.97738050246553676</v>
      </c>
      <c r="G53">
        <v>4.8405216489935426E-2</v>
      </c>
      <c r="H53">
        <v>1</v>
      </c>
      <c r="I53">
        <v>1</v>
      </c>
      <c r="J53">
        <v>0.67000000000000171</v>
      </c>
      <c r="K53">
        <v>51.919999999999995</v>
      </c>
      <c r="L53">
        <v>236</v>
      </c>
      <c r="M53">
        <v>-38</v>
      </c>
      <c r="N53">
        <v>0.98380566801619429</v>
      </c>
      <c r="O53">
        <v>0.43939393939393939</v>
      </c>
      <c r="T53" s="10">
        <f t="shared" ca="1" si="1"/>
        <v>8.24702906697873E-4</v>
      </c>
      <c r="U53" s="150">
        <f t="shared" ca="1" si="2"/>
        <v>3.6065406022717059E-2</v>
      </c>
      <c r="V53" s="10">
        <f t="shared" si="3"/>
        <v>8.3157502792602922E-3</v>
      </c>
      <c r="W53" s="150">
        <f t="shared" si="4"/>
        <v>5.9763240659113856E-2</v>
      </c>
    </row>
    <row r="54" spans="1:23">
      <c r="A54" s="1">
        <v>41898</v>
      </c>
      <c r="B54">
        <v>82.22</v>
      </c>
      <c r="C54">
        <v>3832000</v>
      </c>
      <c r="D54">
        <v>0</v>
      </c>
      <c r="E54">
        <v>0</v>
      </c>
      <c r="F54">
        <v>0.97795864377497022</v>
      </c>
      <c r="G54">
        <v>4.9191115514358598E-2</v>
      </c>
      <c r="H54">
        <v>1</v>
      </c>
      <c r="I54">
        <v>1</v>
      </c>
      <c r="J54">
        <v>0.98000000000000398</v>
      </c>
      <c r="K54">
        <v>52.9</v>
      </c>
      <c r="L54">
        <v>237</v>
      </c>
      <c r="M54">
        <v>-37</v>
      </c>
      <c r="N54">
        <v>0.98785425101214575</v>
      </c>
      <c r="O54">
        <v>0.45454545454545453</v>
      </c>
      <c r="T54" s="10">
        <f t="shared" ca="1" si="1"/>
        <v>8.24702906697873E-4</v>
      </c>
      <c r="U54" s="150">
        <f t="shared" ca="1" si="2"/>
        <v>3.6890108929414932E-2</v>
      </c>
      <c r="V54" s="10">
        <f t="shared" si="3"/>
        <v>1.2063023141309749E-2</v>
      </c>
      <c r="W54" s="150">
        <f t="shared" si="4"/>
        <v>7.1826263800423604E-2</v>
      </c>
    </row>
    <row r="55" spans="1:23">
      <c r="A55" s="1">
        <v>41899</v>
      </c>
      <c r="B55">
        <v>82.24</v>
      </c>
      <c r="C55">
        <v>3570100</v>
      </c>
      <c r="D55">
        <v>0</v>
      </c>
      <c r="E55">
        <v>0</v>
      </c>
      <c r="F55">
        <v>0.98091683763452486</v>
      </c>
      <c r="G55">
        <v>4.8644643071655641E-2</v>
      </c>
      <c r="H55">
        <v>1</v>
      </c>
      <c r="I55">
        <v>1</v>
      </c>
      <c r="J55">
        <v>1.9999999999996021E-2</v>
      </c>
      <c r="K55">
        <v>52.919999999999995</v>
      </c>
      <c r="L55">
        <v>238</v>
      </c>
      <c r="M55">
        <v>-36</v>
      </c>
      <c r="N55">
        <v>0.9919028340080972</v>
      </c>
      <c r="O55">
        <v>0.46969696969696972</v>
      </c>
      <c r="T55" s="10">
        <f t="shared" ca="1" si="1"/>
        <v>8.24702906697873E-4</v>
      </c>
      <c r="U55" s="150">
        <f t="shared" ca="1" si="2"/>
        <v>3.7714811836112805E-2</v>
      </c>
      <c r="V55" s="10">
        <f t="shared" si="3"/>
        <v>2.4324981756258844E-4</v>
      </c>
      <c r="W55" s="150">
        <f t="shared" si="4"/>
        <v>7.2069513617986192E-2</v>
      </c>
    </row>
    <row r="56" spans="1:23">
      <c r="A56" s="1">
        <v>41900</v>
      </c>
      <c r="B56">
        <v>81.180000000000007</v>
      </c>
      <c r="C56">
        <v>4831000</v>
      </c>
      <c r="D56">
        <v>1.0599999999999881</v>
      </c>
      <c r="E56">
        <v>1</v>
      </c>
      <c r="F56">
        <v>0.98383003995248897</v>
      </c>
      <c r="G56">
        <v>4.909588396820324E-2</v>
      </c>
      <c r="H56">
        <v>2</v>
      </c>
      <c r="I56">
        <v>1</v>
      </c>
      <c r="J56">
        <v>-1.0599999999999881</v>
      </c>
      <c r="K56">
        <v>51.860000000000007</v>
      </c>
      <c r="L56">
        <v>239</v>
      </c>
      <c r="M56">
        <v>-37</v>
      </c>
      <c r="N56">
        <v>0.99595141700404854</v>
      </c>
      <c r="O56">
        <v>0.45454545454545453</v>
      </c>
      <c r="T56" s="10">
        <f t="shared" ca="1" si="1"/>
        <v>8.24702906697873E-4</v>
      </c>
      <c r="U56" s="150">
        <f t="shared" ca="1" si="2"/>
        <v>3.8539514742810678E-2</v>
      </c>
      <c r="V56" s="10">
        <f t="shared" si="3"/>
        <v>-1.2889105058365614E-2</v>
      </c>
      <c r="W56" s="150">
        <f t="shared" si="4"/>
        <v>5.9180408559620576E-2</v>
      </c>
    </row>
    <row r="57" spans="1:23">
      <c r="A57" s="1">
        <v>41901</v>
      </c>
      <c r="B57">
        <v>81.37</v>
      </c>
      <c r="C57">
        <v>5876000</v>
      </c>
      <c r="D57">
        <v>0.86999999999999034</v>
      </c>
      <c r="E57">
        <v>2</v>
      </c>
      <c r="F57">
        <v>0.98600313141129481</v>
      </c>
      <c r="G57">
        <v>5.3171717737687293E-2</v>
      </c>
      <c r="H57">
        <v>1</v>
      </c>
      <c r="I57">
        <v>1</v>
      </c>
      <c r="J57">
        <v>0.18999999999999773</v>
      </c>
      <c r="K57">
        <v>52.050000000000004</v>
      </c>
      <c r="L57">
        <v>240</v>
      </c>
      <c r="M57">
        <v>-36</v>
      </c>
      <c r="N57">
        <v>1</v>
      </c>
      <c r="O57">
        <v>0.46969696969696972</v>
      </c>
      <c r="T57" s="10">
        <f t="shared" ca="1" si="1"/>
        <v>5.969666629538293E-4</v>
      </c>
      <c r="U57" s="150">
        <f t="shared" ca="1" si="2"/>
        <v>3.9136481405764506E-2</v>
      </c>
      <c r="V57" s="10">
        <f t="shared" si="3"/>
        <v>2.3404779502340196E-3</v>
      </c>
      <c r="W57" s="150">
        <f t="shared" si="4"/>
        <v>6.1520886509854593E-2</v>
      </c>
    </row>
  </sheetData>
  <conditionalFormatting sqref="E3:E6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140625" customWidth="1"/>
  </cols>
  <sheetData>
    <row r="1" spans="1:23">
      <c r="A1">
        <v>50</v>
      </c>
      <c r="B1">
        <v>11.079999999999984</v>
      </c>
      <c r="C1">
        <v>105</v>
      </c>
      <c r="D1">
        <v>0.23179916317991633</v>
      </c>
      <c r="E1">
        <v>0.19529019148620091</v>
      </c>
      <c r="F1">
        <v>1.6558546791465605</v>
      </c>
      <c r="G1">
        <v>0.19033977081919429</v>
      </c>
      <c r="H1">
        <v>1.3797006005321204</v>
      </c>
      <c r="I1">
        <v>-2.5234172432344195</v>
      </c>
      <c r="J1">
        <v>-1.6836567643975167</v>
      </c>
      <c r="K1">
        <v>-1.909653212076521E-2</v>
      </c>
      <c r="L1">
        <v>-1.2578184454467407E-2</v>
      </c>
      <c r="M1">
        <v>1.1033227205189965E-2</v>
      </c>
      <c r="N1">
        <v>1.6785051632562182E-2</v>
      </c>
      <c r="O1">
        <v>0.11993669202924842</v>
      </c>
      <c r="P1">
        <v>0.21260960334029225</v>
      </c>
      <c r="Q1">
        <v>-0.15297494780793333</v>
      </c>
      <c r="R1">
        <v>0.37056367432150311</v>
      </c>
      <c r="S1">
        <v>1.3898328215626052</v>
      </c>
    </row>
    <row r="2" spans="1:23">
      <c r="A2">
        <v>8</v>
      </c>
      <c r="B2">
        <v>8</v>
      </c>
      <c r="C2">
        <v>3.7542154433510291</v>
      </c>
      <c r="E2">
        <v>0.4</v>
      </c>
    </row>
    <row r="3" spans="1:23">
      <c r="A3">
        <v>6.1936841016837932E-4</v>
      </c>
      <c r="B3">
        <v>1.016425102254828E-2</v>
      </c>
      <c r="C3">
        <v>0.50858202851669343</v>
      </c>
      <c r="D3">
        <v>253</v>
      </c>
      <c r="E3" s="2">
        <f>IF(C3&gt;=$E$2,SIGN(A3),0)</f>
        <v>1</v>
      </c>
      <c r="F3" s="3" t="s">
        <v>0</v>
      </c>
      <c r="G3">
        <f ca="1">OFFSET(B1,($A$1+5),0)</f>
        <v>106.72</v>
      </c>
    </row>
    <row r="4" spans="1:23">
      <c r="A4">
        <v>-1.2230264960236978E-4</v>
      </c>
      <c r="B4">
        <v>7.9232296377954991E-3</v>
      </c>
      <c r="C4">
        <v>0.14145249833567822</v>
      </c>
      <c r="D4">
        <v>305</v>
      </c>
      <c r="E4" s="2">
        <f>IF(C4&gt;=$E$2,SIGN(A4),0)</f>
        <v>0</v>
      </c>
      <c r="F4" s="4" t="s">
        <v>1</v>
      </c>
      <c r="G4">
        <f ca="1">OFFSET(D1,($A$1+6),0)</f>
        <v>7.75</v>
      </c>
    </row>
    <row r="5" spans="1:23">
      <c r="A5">
        <v>1.5109545718010706E-3</v>
      </c>
      <c r="B5">
        <v>8.8191077477069741E-3</v>
      </c>
      <c r="C5">
        <v>1.2161282678259913</v>
      </c>
      <c r="D5">
        <v>183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0.13249975701555103</v>
      </c>
      <c r="U5">
        <v>-0.66341058261931896</v>
      </c>
    </row>
    <row r="6" spans="1:23">
      <c r="A6">
        <v>2.2496276267153547E-3</v>
      </c>
      <c r="B6">
        <v>7.5163292394240175E-3</v>
      </c>
      <c r="C6">
        <v>2.0295051470083445</v>
      </c>
      <c r="D6">
        <v>167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0</v>
      </c>
      <c r="J6">
        <f t="shared" ca="1" si="0"/>
        <v>0.21000000000000796</v>
      </c>
      <c r="K6">
        <f t="shared" ca="1" si="0"/>
        <v>57.129999999999924</v>
      </c>
      <c r="L6">
        <f t="shared" ca="1" si="0"/>
        <v>200</v>
      </c>
      <c r="M6">
        <f t="shared" ca="1" si="0"/>
        <v>-40</v>
      </c>
      <c r="N6" s="9">
        <f ca="1">OFFSET(F1,($A$1+6),0)</f>
        <v>0.88810237619364829</v>
      </c>
      <c r="O6" s="10">
        <f ca="1">OFFSET(G1,($A$1+6),0)</f>
        <v>0.11429898912612874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111.73</v>
      </c>
      <c r="C8">
        <v>806400</v>
      </c>
      <c r="D8">
        <v>0.96000000000000796</v>
      </c>
      <c r="E8">
        <v>15</v>
      </c>
      <c r="F8">
        <v>0.96979196408743384</v>
      </c>
      <c r="G8">
        <v>6.1200019441892246E-2</v>
      </c>
      <c r="H8">
        <v>2</v>
      </c>
      <c r="I8">
        <v>0</v>
      </c>
      <c r="J8">
        <v>0</v>
      </c>
      <c r="K8">
        <v>63.919999999999916</v>
      </c>
      <c r="L8">
        <v>209</v>
      </c>
      <c r="M8">
        <v>-37</v>
      </c>
      <c r="N8">
        <v>0.9773755656108597</v>
      </c>
      <c r="O8">
        <v>0.16326530612244897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112.14</v>
      </c>
      <c r="C9">
        <v>1225800</v>
      </c>
      <c r="D9">
        <v>0.96000000000000796</v>
      </c>
      <c r="E9">
        <v>16</v>
      </c>
      <c r="F9">
        <v>0.97318850924780309</v>
      </c>
      <c r="G9">
        <v>6.4096051309871352E-2</v>
      </c>
      <c r="H9">
        <v>2</v>
      </c>
      <c r="I9">
        <v>0</v>
      </c>
      <c r="J9">
        <v>0</v>
      </c>
      <c r="K9">
        <v>63.919999999999916</v>
      </c>
      <c r="L9">
        <v>210</v>
      </c>
      <c r="M9">
        <v>-38</v>
      </c>
      <c r="N9">
        <v>0.98190045248868774</v>
      </c>
      <c r="O9">
        <v>0.14285714285714285</v>
      </c>
      <c r="T9" s="10">
        <f ca="1">OFFSET($A$2,H8,0)*I8</f>
        <v>0</v>
      </c>
      <c r="U9" s="150">
        <f ca="1">U8+T9</f>
        <v>0</v>
      </c>
      <c r="V9" s="10">
        <f>J9/B8</f>
        <v>0</v>
      </c>
      <c r="W9" s="150">
        <f>W8+V9</f>
        <v>0</v>
      </c>
    </row>
    <row r="10" spans="1:23">
      <c r="A10" s="1">
        <v>41835</v>
      </c>
      <c r="B10">
        <v>112.9</v>
      </c>
      <c r="C10">
        <v>1614800</v>
      </c>
      <c r="D10">
        <v>0.96000000000000796</v>
      </c>
      <c r="E10">
        <v>17</v>
      </c>
      <c r="F10">
        <v>0.97669014307921709</v>
      </c>
      <c r="G10">
        <v>7.2328673550768927E-2</v>
      </c>
      <c r="H10">
        <v>1</v>
      </c>
      <c r="I10">
        <v>1</v>
      </c>
      <c r="J10">
        <v>0</v>
      </c>
      <c r="K10">
        <v>63.919999999999916</v>
      </c>
      <c r="L10">
        <v>211</v>
      </c>
      <c r="M10">
        <v>-37</v>
      </c>
      <c r="N10">
        <v>0.98642533936651589</v>
      </c>
      <c r="O10">
        <v>0.16326530612244897</v>
      </c>
      <c r="T10" s="10">
        <f t="shared" ref="T10:T57" ca="1" si="1">OFFSET($A$2,H9,0)*I9</f>
        <v>0</v>
      </c>
      <c r="U10" s="150">
        <f t="shared" ref="U10:U57" ca="1" si="2">U9+T10</f>
        <v>0</v>
      </c>
      <c r="V10" s="10">
        <f t="shared" ref="V10:V57" si="3">J10/B9</f>
        <v>0</v>
      </c>
      <c r="W10" s="150">
        <f t="shared" ref="W10:W57" si="4">W9+V10</f>
        <v>0</v>
      </c>
    </row>
    <row r="11" spans="1:23">
      <c r="A11" s="1">
        <v>41836</v>
      </c>
      <c r="B11">
        <v>113.35</v>
      </c>
      <c r="C11">
        <v>1433500</v>
      </c>
      <c r="D11">
        <v>0.51000000000001933</v>
      </c>
      <c r="E11">
        <v>18</v>
      </c>
      <c r="F11">
        <v>0.98078265283461841</v>
      </c>
      <c r="G11">
        <v>8.1790133135151447E-2</v>
      </c>
      <c r="H11">
        <v>1</v>
      </c>
      <c r="I11">
        <v>1</v>
      </c>
      <c r="J11">
        <v>0.44999999999998863</v>
      </c>
      <c r="K11">
        <v>64.369999999999905</v>
      </c>
      <c r="L11">
        <v>212</v>
      </c>
      <c r="M11">
        <v>-36</v>
      </c>
      <c r="N11">
        <v>0.99095022624434392</v>
      </c>
      <c r="O11">
        <v>0.18367346938775511</v>
      </c>
      <c r="T11" s="10">
        <f t="shared" ca="1" si="1"/>
        <v>6.1936841016837932E-4</v>
      </c>
      <c r="U11" s="150">
        <f t="shared" ca="1" si="2"/>
        <v>6.1936841016837932E-4</v>
      </c>
      <c r="V11" s="10">
        <f t="shared" si="3"/>
        <v>3.9858281665189422E-3</v>
      </c>
      <c r="W11" s="150">
        <f t="shared" si="4"/>
        <v>3.9858281665189422E-3</v>
      </c>
    </row>
    <row r="12" spans="1:23">
      <c r="A12" s="1">
        <v>41837</v>
      </c>
      <c r="B12">
        <v>111.79</v>
      </c>
      <c r="C12">
        <v>1304100</v>
      </c>
      <c r="D12">
        <v>2.0700000000000074</v>
      </c>
      <c r="E12">
        <v>19</v>
      </c>
      <c r="F12">
        <v>0.98283683893277507</v>
      </c>
      <c r="G12">
        <v>8.9131146015927712E-2</v>
      </c>
      <c r="H12">
        <v>1</v>
      </c>
      <c r="I12">
        <v>1</v>
      </c>
      <c r="J12">
        <v>-1.5599999999999881</v>
      </c>
      <c r="K12">
        <v>62.809999999999917</v>
      </c>
      <c r="L12">
        <v>213</v>
      </c>
      <c r="M12">
        <v>-35</v>
      </c>
      <c r="N12">
        <v>0.99547511312217196</v>
      </c>
      <c r="O12">
        <v>0.20408163265306123</v>
      </c>
      <c r="T12" s="10">
        <f t="shared" ca="1" si="1"/>
        <v>6.1936841016837932E-4</v>
      </c>
      <c r="U12" s="150">
        <f t="shared" ca="1" si="2"/>
        <v>1.2387368203367586E-3</v>
      </c>
      <c r="V12" s="10">
        <f t="shared" si="3"/>
        <v>-1.3762681958535404E-2</v>
      </c>
      <c r="W12" s="150">
        <f t="shared" si="4"/>
        <v>-9.7768537920164614E-3</v>
      </c>
    </row>
    <row r="13" spans="1:23">
      <c r="A13" s="1">
        <v>41838</v>
      </c>
      <c r="B13">
        <v>112.41</v>
      </c>
      <c r="C13">
        <v>1373300</v>
      </c>
      <c r="D13">
        <v>1.4500000000000171</v>
      </c>
      <c r="E13">
        <v>20</v>
      </c>
      <c r="F13">
        <v>0.9841316106722503</v>
      </c>
      <c r="G13">
        <v>9.7456404692394763E-2</v>
      </c>
      <c r="H13">
        <v>1</v>
      </c>
      <c r="I13">
        <v>1</v>
      </c>
      <c r="J13">
        <v>0.61999999999999034</v>
      </c>
      <c r="K13">
        <v>63.429999999999907</v>
      </c>
      <c r="L13">
        <v>214</v>
      </c>
      <c r="M13">
        <v>-34</v>
      </c>
      <c r="N13">
        <v>1</v>
      </c>
      <c r="O13">
        <v>0.22448979591836735</v>
      </c>
      <c r="T13" s="10">
        <f t="shared" ca="1" si="1"/>
        <v>6.1936841016837932E-4</v>
      </c>
      <c r="U13" s="150">
        <f t="shared" ca="1" si="2"/>
        <v>1.8581052305051381E-3</v>
      </c>
      <c r="V13" s="10">
        <f t="shared" si="3"/>
        <v>5.5461132480543011E-3</v>
      </c>
      <c r="W13" s="150">
        <f t="shared" si="4"/>
        <v>-4.2307405439621602E-3</v>
      </c>
    </row>
    <row r="14" spans="1:23">
      <c r="A14" s="1">
        <v>41841</v>
      </c>
      <c r="B14">
        <v>111.44</v>
      </c>
      <c r="C14">
        <v>2320000</v>
      </c>
      <c r="D14">
        <v>2.4200000000000159</v>
      </c>
      <c r="E14">
        <v>21</v>
      </c>
      <c r="F14">
        <v>0.98400669395006524</v>
      </c>
      <c r="G14">
        <v>0.11406733270826604</v>
      </c>
      <c r="H14">
        <v>3</v>
      </c>
      <c r="I14">
        <v>1</v>
      </c>
      <c r="J14">
        <v>-0.96999999999999886</v>
      </c>
      <c r="K14">
        <v>62.459999999999908</v>
      </c>
      <c r="L14">
        <v>213</v>
      </c>
      <c r="M14">
        <v>-33</v>
      </c>
      <c r="N14">
        <v>0.99547511312217196</v>
      </c>
      <c r="O14">
        <v>0.24489795918367346</v>
      </c>
      <c r="T14" s="10">
        <f t="shared" ca="1" si="1"/>
        <v>6.1936841016837932E-4</v>
      </c>
      <c r="U14" s="150">
        <f t="shared" ca="1" si="2"/>
        <v>2.4774736406735173E-3</v>
      </c>
      <c r="V14" s="10">
        <f t="shared" si="3"/>
        <v>-8.6291255226403248E-3</v>
      </c>
      <c r="W14" s="150">
        <f t="shared" si="4"/>
        <v>-1.2859866066602485E-2</v>
      </c>
    </row>
    <row r="15" spans="1:23">
      <c r="A15" s="1">
        <v>41842</v>
      </c>
      <c r="B15">
        <v>107.99</v>
      </c>
      <c r="C15">
        <v>4212900</v>
      </c>
      <c r="D15">
        <v>5.8700000000000188</v>
      </c>
      <c r="E15">
        <v>22</v>
      </c>
      <c r="F15">
        <v>0.9775209384220046</v>
      </c>
      <c r="G15">
        <v>0.15125596191897747</v>
      </c>
      <c r="H15">
        <v>3</v>
      </c>
      <c r="I15">
        <v>1</v>
      </c>
      <c r="J15">
        <v>-3.4500000000000028</v>
      </c>
      <c r="K15">
        <v>59.009999999999906</v>
      </c>
      <c r="L15">
        <v>212</v>
      </c>
      <c r="M15">
        <v>-32</v>
      </c>
      <c r="N15">
        <v>0.99095022624434392</v>
      </c>
      <c r="O15">
        <v>0.26530612244897961</v>
      </c>
      <c r="T15" s="10">
        <f t="shared" ca="1" si="1"/>
        <v>1.5109545718010706E-3</v>
      </c>
      <c r="U15" s="150">
        <f t="shared" ca="1" si="2"/>
        <v>3.9884282124745879E-3</v>
      </c>
      <c r="V15" s="10">
        <f t="shared" si="3"/>
        <v>-3.0958363244795433E-2</v>
      </c>
      <c r="W15" s="150">
        <f t="shared" si="4"/>
        <v>-4.3818229311397922E-2</v>
      </c>
    </row>
    <row r="16" spans="1:23">
      <c r="A16" s="1">
        <v>41843</v>
      </c>
      <c r="B16">
        <v>108.65</v>
      </c>
      <c r="C16">
        <v>2343400</v>
      </c>
      <c r="D16">
        <v>5.210000000000008</v>
      </c>
      <c r="E16">
        <v>23</v>
      </c>
      <c r="F16">
        <v>0.96679594556010295</v>
      </c>
      <c r="G16">
        <v>0.18201596221165114</v>
      </c>
      <c r="H16">
        <v>3</v>
      </c>
      <c r="I16">
        <v>1</v>
      </c>
      <c r="J16">
        <v>0.6600000000000108</v>
      </c>
      <c r="K16">
        <v>59.669999999999916</v>
      </c>
      <c r="L16">
        <v>211</v>
      </c>
      <c r="M16">
        <v>-31</v>
      </c>
      <c r="N16">
        <v>0.98642533936651589</v>
      </c>
      <c r="O16">
        <v>0.2857142857142857</v>
      </c>
      <c r="T16" s="10">
        <f t="shared" ca="1" si="1"/>
        <v>1.5109545718010706E-3</v>
      </c>
      <c r="U16" s="150">
        <f t="shared" ca="1" si="2"/>
        <v>5.4993827842756589E-3</v>
      </c>
      <c r="V16" s="10">
        <f t="shared" si="3"/>
        <v>6.1116770071303903E-3</v>
      </c>
      <c r="W16" s="150">
        <f t="shared" si="4"/>
        <v>-3.7706552304267532E-2</v>
      </c>
    </row>
    <row r="17" spans="1:23">
      <c r="A17" s="1">
        <v>41844</v>
      </c>
      <c r="B17">
        <v>108.64</v>
      </c>
      <c r="C17">
        <v>2039100</v>
      </c>
      <c r="D17">
        <v>5.2200000000000131</v>
      </c>
      <c r="E17">
        <v>24</v>
      </c>
      <c r="F17">
        <v>0.95377089876590204</v>
      </c>
      <c r="G17">
        <v>0.20447957921891677</v>
      </c>
      <c r="H17">
        <v>3</v>
      </c>
      <c r="I17">
        <v>1</v>
      </c>
      <c r="J17">
        <v>-1.0000000000005116E-2</v>
      </c>
      <c r="K17">
        <v>59.659999999999911</v>
      </c>
      <c r="L17">
        <v>210</v>
      </c>
      <c r="M17">
        <v>-30</v>
      </c>
      <c r="N17">
        <v>0.98190045248868774</v>
      </c>
      <c r="O17">
        <v>0.30612244897959184</v>
      </c>
      <c r="T17" s="10">
        <f t="shared" ca="1" si="1"/>
        <v>1.5109545718010706E-3</v>
      </c>
      <c r="U17" s="150">
        <f t="shared" ca="1" si="2"/>
        <v>7.010337356076729E-3</v>
      </c>
      <c r="V17" s="10">
        <f t="shared" si="3"/>
        <v>-9.2038656235666043E-5</v>
      </c>
      <c r="W17" s="150">
        <f t="shared" si="4"/>
        <v>-3.7798590960503198E-2</v>
      </c>
    </row>
    <row r="18" spans="1:23">
      <c r="A18" s="1">
        <v>41845</v>
      </c>
      <c r="B18">
        <v>107.69</v>
      </c>
      <c r="C18">
        <v>1478500</v>
      </c>
      <c r="D18">
        <v>6.1700000000000159</v>
      </c>
      <c r="E18">
        <v>25</v>
      </c>
      <c r="F18">
        <v>0.9398714349164049</v>
      </c>
      <c r="G18">
        <v>0.21596858775557989</v>
      </c>
      <c r="H18">
        <v>3</v>
      </c>
      <c r="I18">
        <v>1</v>
      </c>
      <c r="J18">
        <v>-0.95000000000000284</v>
      </c>
      <c r="K18">
        <v>58.709999999999908</v>
      </c>
      <c r="L18">
        <v>209</v>
      </c>
      <c r="M18">
        <v>-29</v>
      </c>
      <c r="N18">
        <v>0.9773755656108597</v>
      </c>
      <c r="O18">
        <v>0.32653061224489793</v>
      </c>
      <c r="T18" s="10">
        <f t="shared" ca="1" si="1"/>
        <v>1.5109545718010706E-3</v>
      </c>
      <c r="U18" s="150">
        <f t="shared" ca="1" si="2"/>
        <v>8.5212919278777992E-3</v>
      </c>
      <c r="V18" s="10">
        <f t="shared" si="3"/>
        <v>-8.74447717231225E-3</v>
      </c>
      <c r="W18" s="150">
        <f t="shared" si="4"/>
        <v>-4.6543068132815446E-2</v>
      </c>
    </row>
    <row r="19" spans="1:23">
      <c r="A19" s="1">
        <v>41848</v>
      </c>
      <c r="B19">
        <v>107.47</v>
      </c>
      <c r="C19">
        <v>1117000</v>
      </c>
      <c r="D19">
        <v>6.3900000000000148</v>
      </c>
      <c r="E19">
        <v>26</v>
      </c>
      <c r="F19">
        <v>0.92766132102407906</v>
      </c>
      <c r="G19">
        <v>0.2114009189952514</v>
      </c>
      <c r="H19">
        <v>3</v>
      </c>
      <c r="I19">
        <v>1</v>
      </c>
      <c r="J19">
        <v>-0.21999999999999886</v>
      </c>
      <c r="K19">
        <v>58.48999999999991</v>
      </c>
      <c r="L19">
        <v>208</v>
      </c>
      <c r="M19">
        <v>-28</v>
      </c>
      <c r="N19">
        <v>0.97285067873303166</v>
      </c>
      <c r="O19">
        <v>0.34693877551020408</v>
      </c>
      <c r="T19" s="10">
        <f t="shared" ca="1" si="1"/>
        <v>1.5109545718010706E-3</v>
      </c>
      <c r="U19" s="150">
        <f t="shared" ca="1" si="2"/>
        <v>1.0032246499678869E-2</v>
      </c>
      <c r="V19" s="10">
        <f t="shared" si="3"/>
        <v>-2.0429009193054033E-3</v>
      </c>
      <c r="W19" s="150">
        <f t="shared" si="4"/>
        <v>-4.8585969052120849E-2</v>
      </c>
    </row>
    <row r="20" spans="1:23">
      <c r="A20" s="1">
        <v>41849</v>
      </c>
      <c r="B20">
        <v>106.26</v>
      </c>
      <c r="C20">
        <v>1661400</v>
      </c>
      <c r="D20">
        <v>7.6000000000000085</v>
      </c>
      <c r="E20">
        <v>27</v>
      </c>
      <c r="F20">
        <v>0.91500904159132046</v>
      </c>
      <c r="G20">
        <v>0.19506110607642757</v>
      </c>
      <c r="H20">
        <v>4</v>
      </c>
      <c r="I20">
        <v>1</v>
      </c>
      <c r="J20">
        <v>-1.2099999999999937</v>
      </c>
      <c r="K20">
        <v>57.279999999999916</v>
      </c>
      <c r="L20">
        <v>207</v>
      </c>
      <c r="M20">
        <v>-29</v>
      </c>
      <c r="N20">
        <v>0.96832579185520362</v>
      </c>
      <c r="O20">
        <v>0.32653061224489793</v>
      </c>
      <c r="T20" s="10">
        <f t="shared" ca="1" si="1"/>
        <v>1.5109545718010706E-3</v>
      </c>
      <c r="U20" s="150">
        <f t="shared" ca="1" si="2"/>
        <v>1.1543201071479939E-2</v>
      </c>
      <c r="V20" s="10">
        <f t="shared" si="3"/>
        <v>-1.1258955987717445E-2</v>
      </c>
      <c r="W20" s="150">
        <f t="shared" si="4"/>
        <v>-5.9844925039838293E-2</v>
      </c>
    </row>
    <row r="21" spans="1:23">
      <c r="A21" s="1">
        <v>41850</v>
      </c>
      <c r="B21">
        <v>105.27</v>
      </c>
      <c r="C21">
        <v>2532800</v>
      </c>
      <c r="D21">
        <v>8.5900000000000176</v>
      </c>
      <c r="E21">
        <v>28</v>
      </c>
      <c r="F21">
        <v>0.90383990038387119</v>
      </c>
      <c r="G21">
        <v>0.17479907431506533</v>
      </c>
      <c r="H21">
        <v>4</v>
      </c>
      <c r="I21">
        <v>1</v>
      </c>
      <c r="J21">
        <v>-0.99000000000000909</v>
      </c>
      <c r="K21">
        <v>56.289999999999907</v>
      </c>
      <c r="L21">
        <v>206</v>
      </c>
      <c r="M21">
        <v>-30</v>
      </c>
      <c r="N21">
        <v>0.96380090497737558</v>
      </c>
      <c r="O21">
        <v>0.30612244897959184</v>
      </c>
      <c r="T21" s="10">
        <f t="shared" ca="1" si="1"/>
        <v>2.2496276267153547E-3</v>
      </c>
      <c r="U21" s="150">
        <f t="shared" ca="1" si="2"/>
        <v>1.3792828698195293E-2</v>
      </c>
      <c r="V21" s="10">
        <f t="shared" si="3"/>
        <v>-9.316770186335489E-3</v>
      </c>
      <c r="W21" s="150">
        <f t="shared" si="4"/>
        <v>-6.9161695226173783E-2</v>
      </c>
    </row>
    <row r="22" spans="1:23">
      <c r="A22" s="1">
        <v>41851</v>
      </c>
      <c r="B22">
        <v>103.06</v>
      </c>
      <c r="C22">
        <v>2149800</v>
      </c>
      <c r="D22">
        <v>10.800000000000011</v>
      </c>
      <c r="E22">
        <v>29</v>
      </c>
      <c r="F22">
        <v>0.89218695472859366</v>
      </c>
      <c r="G22">
        <v>0.15521437299374827</v>
      </c>
      <c r="H22">
        <v>4</v>
      </c>
      <c r="I22">
        <v>1</v>
      </c>
      <c r="J22">
        <v>-2.2099999999999937</v>
      </c>
      <c r="K22">
        <v>54.079999999999913</v>
      </c>
      <c r="L22">
        <v>205</v>
      </c>
      <c r="M22">
        <v>-31</v>
      </c>
      <c r="N22">
        <v>0.95927601809954754</v>
      </c>
      <c r="O22">
        <v>0.2857142857142857</v>
      </c>
      <c r="T22" s="10">
        <f t="shared" ca="1" si="1"/>
        <v>2.2496276267153547E-3</v>
      </c>
      <c r="U22" s="150">
        <f t="shared" ca="1" si="2"/>
        <v>1.6042456324910647E-2</v>
      </c>
      <c r="V22" s="10">
        <f t="shared" si="3"/>
        <v>-2.0993635413698052E-2</v>
      </c>
      <c r="W22" s="150">
        <f t="shared" si="4"/>
        <v>-9.0155330639871828E-2</v>
      </c>
    </row>
    <row r="23" spans="1:23">
      <c r="A23" s="1">
        <v>41852</v>
      </c>
      <c r="B23">
        <v>104.08</v>
      </c>
      <c r="C23">
        <v>2693500</v>
      </c>
      <c r="D23">
        <v>9.7800000000000153</v>
      </c>
      <c r="E23">
        <v>30</v>
      </c>
      <c r="F23">
        <v>0.87863249896894136</v>
      </c>
      <c r="G23">
        <v>0.16398347648210457</v>
      </c>
      <c r="H23">
        <v>4</v>
      </c>
      <c r="I23">
        <v>1</v>
      </c>
      <c r="J23">
        <v>1.019999999999996</v>
      </c>
      <c r="K23">
        <v>55.099999999999909</v>
      </c>
      <c r="L23">
        <v>204</v>
      </c>
      <c r="M23">
        <v>-32</v>
      </c>
      <c r="N23">
        <v>0.95475113122171951</v>
      </c>
      <c r="O23">
        <v>0.26530612244897961</v>
      </c>
      <c r="T23" s="10">
        <f t="shared" ca="1" si="1"/>
        <v>2.2496276267153547E-3</v>
      </c>
      <c r="U23" s="150">
        <f t="shared" ca="1" si="2"/>
        <v>1.8292083951626001E-2</v>
      </c>
      <c r="V23" s="10">
        <f t="shared" si="3"/>
        <v>9.8971472928390848E-3</v>
      </c>
      <c r="W23" s="150">
        <f t="shared" si="4"/>
        <v>-8.0258183347032747E-2</v>
      </c>
    </row>
    <row r="24" spans="1:23">
      <c r="A24" s="1">
        <v>41855</v>
      </c>
      <c r="B24">
        <v>104.41</v>
      </c>
      <c r="C24">
        <v>2185800</v>
      </c>
      <c r="D24">
        <v>9.4500000000000171</v>
      </c>
      <c r="E24">
        <v>31</v>
      </c>
      <c r="F24">
        <v>0.86636290092319423</v>
      </c>
      <c r="G24">
        <v>0.1784495247711658</v>
      </c>
      <c r="H24">
        <v>3</v>
      </c>
      <c r="I24">
        <v>1</v>
      </c>
      <c r="J24">
        <v>0.32999999999999829</v>
      </c>
      <c r="K24">
        <v>55.429999999999907</v>
      </c>
      <c r="L24">
        <v>203</v>
      </c>
      <c r="M24">
        <v>-31</v>
      </c>
      <c r="N24">
        <v>0.95022624434389136</v>
      </c>
      <c r="O24">
        <v>0.2857142857142857</v>
      </c>
      <c r="T24" s="10">
        <f t="shared" ca="1" si="1"/>
        <v>2.2496276267153547E-3</v>
      </c>
      <c r="U24" s="150">
        <f t="shared" ca="1" si="2"/>
        <v>2.0541711578341355E-2</v>
      </c>
      <c r="V24" s="10">
        <f t="shared" si="3"/>
        <v>3.1706379707916823E-3</v>
      </c>
      <c r="W24" s="150">
        <f t="shared" si="4"/>
        <v>-7.708754537624106E-2</v>
      </c>
    </row>
    <row r="25" spans="1:23">
      <c r="A25" s="1">
        <v>41856</v>
      </c>
      <c r="B25">
        <v>103.81</v>
      </c>
      <c r="C25">
        <v>1399800</v>
      </c>
      <c r="D25">
        <v>10.050000000000011</v>
      </c>
      <c r="E25">
        <v>32</v>
      </c>
      <c r="F25">
        <v>0.85620895593413937</v>
      </c>
      <c r="G25">
        <v>0.18825722773250042</v>
      </c>
      <c r="H25">
        <v>3</v>
      </c>
      <c r="I25">
        <v>1</v>
      </c>
      <c r="J25">
        <v>-0.59999999999999432</v>
      </c>
      <c r="K25">
        <v>54.829999999999913</v>
      </c>
      <c r="L25">
        <v>202</v>
      </c>
      <c r="M25">
        <v>-30</v>
      </c>
      <c r="N25">
        <v>0.94570135746606332</v>
      </c>
      <c r="O25">
        <v>0.30612244897959184</v>
      </c>
      <c r="T25" s="10">
        <f t="shared" ca="1" si="1"/>
        <v>1.5109545718010706E-3</v>
      </c>
      <c r="U25" s="150">
        <f t="shared" ca="1" si="2"/>
        <v>2.2052666150142425E-2</v>
      </c>
      <c r="V25" s="10">
        <f t="shared" si="3"/>
        <v>-5.7465759984675251E-3</v>
      </c>
      <c r="W25" s="150">
        <f t="shared" si="4"/>
        <v>-8.283412137470858E-2</v>
      </c>
    </row>
    <row r="26" spans="1:23">
      <c r="A26" s="1">
        <v>41857</v>
      </c>
      <c r="B26">
        <v>105.88</v>
      </c>
      <c r="C26">
        <v>2620900</v>
      </c>
      <c r="D26">
        <v>7.9800000000000182</v>
      </c>
      <c r="E26">
        <v>33</v>
      </c>
      <c r="F26">
        <v>0.85126383997969624</v>
      </c>
      <c r="G26">
        <v>0.1996532078599598</v>
      </c>
      <c r="H26">
        <v>3</v>
      </c>
      <c r="I26">
        <v>1</v>
      </c>
      <c r="J26">
        <v>2.0699999999999932</v>
      </c>
      <c r="K26">
        <v>56.899999999999906</v>
      </c>
      <c r="L26">
        <v>201</v>
      </c>
      <c r="M26">
        <v>-29</v>
      </c>
      <c r="N26">
        <v>0.94117647058823528</v>
      </c>
      <c r="O26">
        <v>0.32653061224489793</v>
      </c>
      <c r="T26" s="10">
        <f t="shared" ca="1" si="1"/>
        <v>1.5109545718010706E-3</v>
      </c>
      <c r="U26" s="150">
        <f t="shared" ca="1" si="2"/>
        <v>2.3563620721943495E-2</v>
      </c>
      <c r="V26" s="10">
        <f t="shared" si="3"/>
        <v>1.9940275503323314E-2</v>
      </c>
      <c r="W26" s="150">
        <f t="shared" si="4"/>
        <v>-6.2893845871385273E-2</v>
      </c>
    </row>
    <row r="27" spans="1:23">
      <c r="A27" s="1">
        <v>41858</v>
      </c>
      <c r="B27">
        <v>105.35</v>
      </c>
      <c r="C27">
        <v>1534600</v>
      </c>
      <c r="D27">
        <v>8.5100000000000193</v>
      </c>
      <c r="E27">
        <v>34</v>
      </c>
      <c r="F27">
        <v>0.85111711240125654</v>
      </c>
      <c r="G27">
        <v>0.19546588418276634</v>
      </c>
      <c r="H27">
        <v>3</v>
      </c>
      <c r="I27">
        <v>1</v>
      </c>
      <c r="J27">
        <v>-0.53000000000000114</v>
      </c>
      <c r="K27">
        <v>56.369999999999905</v>
      </c>
      <c r="L27">
        <v>200</v>
      </c>
      <c r="M27">
        <v>-28</v>
      </c>
      <c r="N27">
        <v>0.93665158371040724</v>
      </c>
      <c r="O27">
        <v>0.34693877551020408</v>
      </c>
      <c r="T27" s="10">
        <f t="shared" ca="1" si="1"/>
        <v>1.5109545718010706E-3</v>
      </c>
      <c r="U27" s="150">
        <f t="shared" ca="1" si="2"/>
        <v>2.5074575293744565E-2</v>
      </c>
      <c r="V27" s="10">
        <f t="shared" si="3"/>
        <v>-5.0056667925954023E-3</v>
      </c>
      <c r="W27" s="150">
        <f t="shared" si="4"/>
        <v>-6.7899512663980671E-2</v>
      </c>
    </row>
    <row r="28" spans="1:23">
      <c r="A28" s="1">
        <v>41859</v>
      </c>
      <c r="B28">
        <v>106.48</v>
      </c>
      <c r="C28">
        <v>1386300</v>
      </c>
      <c r="D28">
        <v>7.3800000000000097</v>
      </c>
      <c r="E28">
        <v>35</v>
      </c>
      <c r="F28">
        <v>0.85601860664319041</v>
      </c>
      <c r="G28">
        <v>0.17964935606571361</v>
      </c>
      <c r="H28">
        <v>2</v>
      </c>
      <c r="I28">
        <v>0</v>
      </c>
      <c r="J28">
        <v>1.1300000000000097</v>
      </c>
      <c r="K28">
        <v>57.499999999999915</v>
      </c>
      <c r="L28">
        <v>201</v>
      </c>
      <c r="M28">
        <v>-29</v>
      </c>
      <c r="N28">
        <v>0.94117647058823528</v>
      </c>
      <c r="O28">
        <v>0.32653061224489793</v>
      </c>
      <c r="T28" s="10">
        <f t="shared" ca="1" si="1"/>
        <v>1.5109545718010706E-3</v>
      </c>
      <c r="U28" s="150">
        <f t="shared" ca="1" si="2"/>
        <v>2.6585529865545635E-2</v>
      </c>
      <c r="V28" s="10">
        <f t="shared" si="3"/>
        <v>1.0726150925486566E-2</v>
      </c>
      <c r="W28" s="150">
        <f t="shared" si="4"/>
        <v>-5.7173361738494105E-2</v>
      </c>
    </row>
    <row r="29" spans="1:23">
      <c r="A29" s="1">
        <v>41862</v>
      </c>
      <c r="B29">
        <v>107.22</v>
      </c>
      <c r="C29">
        <v>1372100</v>
      </c>
      <c r="D29">
        <v>7.3800000000000097</v>
      </c>
      <c r="E29">
        <v>36</v>
      </c>
      <c r="F29">
        <v>0.86514149297293874</v>
      </c>
      <c r="G29">
        <v>0.16303960397074516</v>
      </c>
      <c r="H29">
        <v>2</v>
      </c>
      <c r="I29">
        <v>0</v>
      </c>
      <c r="J29">
        <v>0</v>
      </c>
      <c r="K29">
        <v>57.499999999999915</v>
      </c>
      <c r="L29">
        <v>202</v>
      </c>
      <c r="M29">
        <v>-30</v>
      </c>
      <c r="N29">
        <v>0.94570135746606332</v>
      </c>
      <c r="O29">
        <v>0.30612244897959184</v>
      </c>
      <c r="T29" s="10">
        <f t="shared" ca="1" si="1"/>
        <v>0</v>
      </c>
      <c r="U29" s="150">
        <f t="shared" ca="1" si="2"/>
        <v>2.6585529865545635E-2</v>
      </c>
      <c r="V29" s="10">
        <f t="shared" si="3"/>
        <v>0</v>
      </c>
      <c r="W29" s="150">
        <f t="shared" si="4"/>
        <v>-5.7173361738494105E-2</v>
      </c>
    </row>
    <row r="30" spans="1:23">
      <c r="A30" s="1">
        <v>41863</v>
      </c>
      <c r="B30">
        <v>106.78</v>
      </c>
      <c r="C30">
        <v>1037900</v>
      </c>
      <c r="D30">
        <v>7.3800000000000097</v>
      </c>
      <c r="E30">
        <v>37</v>
      </c>
      <c r="F30">
        <v>0.87315797404904671</v>
      </c>
      <c r="G30">
        <v>0.14110933242186399</v>
      </c>
      <c r="H30">
        <v>2</v>
      </c>
      <c r="I30">
        <v>0</v>
      </c>
      <c r="J30">
        <v>0</v>
      </c>
      <c r="K30">
        <v>57.499999999999915</v>
      </c>
      <c r="L30">
        <v>203</v>
      </c>
      <c r="M30">
        <v>-31</v>
      </c>
      <c r="N30">
        <v>0.95022624434389136</v>
      </c>
      <c r="O30">
        <v>0.2857142857142857</v>
      </c>
      <c r="T30" s="10">
        <f t="shared" ca="1" si="1"/>
        <v>0</v>
      </c>
      <c r="U30" s="150">
        <f t="shared" ca="1" si="2"/>
        <v>2.6585529865545635E-2</v>
      </c>
      <c r="V30" s="10">
        <f t="shared" si="3"/>
        <v>0</v>
      </c>
      <c r="W30" s="150">
        <f t="shared" si="4"/>
        <v>-5.7173361738494105E-2</v>
      </c>
    </row>
    <row r="31" spans="1:23">
      <c r="A31" s="1">
        <v>41864</v>
      </c>
      <c r="B31">
        <v>107.1</v>
      </c>
      <c r="C31">
        <v>1099600</v>
      </c>
      <c r="D31">
        <v>7.3800000000000097</v>
      </c>
      <c r="E31">
        <v>38</v>
      </c>
      <c r="F31">
        <v>0.88085720630690645</v>
      </c>
      <c r="G31">
        <v>0.12372190463647316</v>
      </c>
      <c r="H31">
        <v>2</v>
      </c>
      <c r="I31">
        <v>0</v>
      </c>
      <c r="J31">
        <v>0</v>
      </c>
      <c r="K31">
        <v>57.499999999999915</v>
      </c>
      <c r="L31">
        <v>204</v>
      </c>
      <c r="M31">
        <v>-32</v>
      </c>
      <c r="N31">
        <v>0.95475113122171951</v>
      </c>
      <c r="O31">
        <v>0.26530612244897961</v>
      </c>
      <c r="T31" s="10">
        <f t="shared" ca="1" si="1"/>
        <v>0</v>
      </c>
      <c r="U31" s="150">
        <f t="shared" ca="1" si="2"/>
        <v>2.6585529865545635E-2</v>
      </c>
      <c r="V31" s="10">
        <f t="shared" si="3"/>
        <v>0</v>
      </c>
      <c r="W31" s="150">
        <f t="shared" si="4"/>
        <v>-5.7173361738494105E-2</v>
      </c>
    </row>
    <row r="32" spans="1:23">
      <c r="A32" s="1">
        <v>41865</v>
      </c>
      <c r="B32">
        <v>107.24</v>
      </c>
      <c r="C32">
        <v>924700</v>
      </c>
      <c r="D32">
        <v>7.3800000000000097</v>
      </c>
      <c r="E32">
        <v>39</v>
      </c>
      <c r="F32">
        <v>0.88782478347768157</v>
      </c>
      <c r="G32">
        <v>0.1074726376271693</v>
      </c>
      <c r="H32">
        <v>2</v>
      </c>
      <c r="I32">
        <v>0</v>
      </c>
      <c r="J32">
        <v>0</v>
      </c>
      <c r="K32">
        <v>57.499999999999915</v>
      </c>
      <c r="L32">
        <v>205</v>
      </c>
      <c r="M32">
        <v>-33</v>
      </c>
      <c r="N32">
        <v>0.95927601809954754</v>
      </c>
      <c r="O32">
        <v>0.24489795918367346</v>
      </c>
      <c r="T32" s="10">
        <f t="shared" ca="1" si="1"/>
        <v>0</v>
      </c>
      <c r="U32" s="150">
        <f t="shared" ca="1" si="2"/>
        <v>2.6585529865545635E-2</v>
      </c>
      <c r="V32" s="10">
        <f t="shared" si="3"/>
        <v>0</v>
      </c>
      <c r="W32" s="150">
        <f t="shared" si="4"/>
        <v>-5.7173361738494105E-2</v>
      </c>
    </row>
    <row r="33" spans="1:23">
      <c r="A33" s="1">
        <v>41866</v>
      </c>
      <c r="B33">
        <v>106.88</v>
      </c>
      <c r="C33">
        <v>1216000</v>
      </c>
      <c r="D33">
        <v>7.3800000000000097</v>
      </c>
      <c r="E33">
        <v>40</v>
      </c>
      <c r="F33">
        <v>0.89136805621649062</v>
      </c>
      <c r="G33">
        <v>8.9078490891055365E-2</v>
      </c>
      <c r="H33">
        <v>2</v>
      </c>
      <c r="I33">
        <v>0</v>
      </c>
      <c r="J33">
        <v>0</v>
      </c>
      <c r="K33">
        <v>57.499999999999915</v>
      </c>
      <c r="L33">
        <v>206</v>
      </c>
      <c r="M33">
        <v>-34</v>
      </c>
      <c r="N33">
        <v>0.96380090497737558</v>
      </c>
      <c r="O33">
        <v>0.22448979591836735</v>
      </c>
      <c r="T33" s="10">
        <f t="shared" ca="1" si="1"/>
        <v>0</v>
      </c>
      <c r="U33" s="150">
        <f t="shared" ca="1" si="2"/>
        <v>2.6585529865545635E-2</v>
      </c>
      <c r="V33" s="10">
        <f t="shared" si="3"/>
        <v>0</v>
      </c>
      <c r="W33" s="150">
        <f t="shared" si="4"/>
        <v>-5.7173361738494105E-2</v>
      </c>
    </row>
    <row r="34" spans="1:23">
      <c r="A34" s="1">
        <v>41869</v>
      </c>
      <c r="B34">
        <v>107.8</v>
      </c>
      <c r="C34">
        <v>1289700</v>
      </c>
      <c r="D34">
        <v>7.3800000000000097</v>
      </c>
      <c r="E34">
        <v>41</v>
      </c>
      <c r="F34">
        <v>0.89524047460423217</v>
      </c>
      <c r="G34">
        <v>8.405299692588146E-2</v>
      </c>
      <c r="H34">
        <v>2</v>
      </c>
      <c r="I34">
        <v>0</v>
      </c>
      <c r="J34">
        <v>0</v>
      </c>
      <c r="K34">
        <v>57.499999999999915</v>
      </c>
      <c r="L34">
        <v>207</v>
      </c>
      <c r="M34">
        <v>-35</v>
      </c>
      <c r="N34">
        <v>0.96832579185520362</v>
      </c>
      <c r="O34">
        <v>0.20408163265306123</v>
      </c>
      <c r="T34" s="10">
        <f t="shared" ca="1" si="1"/>
        <v>0</v>
      </c>
      <c r="U34" s="150">
        <f t="shared" ca="1" si="2"/>
        <v>2.6585529865545635E-2</v>
      </c>
      <c r="V34" s="10">
        <f t="shared" si="3"/>
        <v>0</v>
      </c>
      <c r="W34" s="150">
        <f t="shared" si="4"/>
        <v>-5.7173361738494105E-2</v>
      </c>
    </row>
    <row r="35" spans="1:23">
      <c r="A35" s="1">
        <v>41870</v>
      </c>
      <c r="B35">
        <v>107.62</v>
      </c>
      <c r="C35">
        <v>873100</v>
      </c>
      <c r="D35">
        <v>7.3800000000000097</v>
      </c>
      <c r="E35">
        <v>42</v>
      </c>
      <c r="F35">
        <v>0.8974850099933378</v>
      </c>
      <c r="G35">
        <v>7.9290517269313063E-2</v>
      </c>
      <c r="H35">
        <v>2</v>
      </c>
      <c r="I35">
        <v>0</v>
      </c>
      <c r="J35">
        <v>0</v>
      </c>
      <c r="K35">
        <v>57.499999999999915</v>
      </c>
      <c r="L35">
        <v>208</v>
      </c>
      <c r="M35">
        <v>-36</v>
      </c>
      <c r="N35">
        <v>0.97285067873303166</v>
      </c>
      <c r="O35">
        <v>0.18367346938775511</v>
      </c>
      <c r="T35" s="10">
        <f t="shared" ca="1" si="1"/>
        <v>0</v>
      </c>
      <c r="U35" s="150">
        <f t="shared" ca="1" si="2"/>
        <v>2.6585529865545635E-2</v>
      </c>
      <c r="V35" s="10">
        <f t="shared" si="3"/>
        <v>0</v>
      </c>
      <c r="W35" s="150">
        <f t="shared" si="4"/>
        <v>-5.7173361738494105E-2</v>
      </c>
    </row>
    <row r="36" spans="1:23">
      <c r="A36" s="1">
        <v>41871</v>
      </c>
      <c r="B36">
        <v>107.73</v>
      </c>
      <c r="C36">
        <v>835200</v>
      </c>
      <c r="D36">
        <v>7.3800000000000097</v>
      </c>
      <c r="E36">
        <v>43</v>
      </c>
      <c r="F36">
        <v>0.89937065765680035</v>
      </c>
      <c r="G36">
        <v>7.4429129599026644E-2</v>
      </c>
      <c r="H36">
        <v>2</v>
      </c>
      <c r="I36">
        <v>0</v>
      </c>
      <c r="J36">
        <v>0</v>
      </c>
      <c r="K36">
        <v>57.499999999999915</v>
      </c>
      <c r="L36">
        <v>209</v>
      </c>
      <c r="M36">
        <v>-37</v>
      </c>
      <c r="N36">
        <v>0.9773755656108597</v>
      </c>
      <c r="O36">
        <v>0.16326530612244897</v>
      </c>
      <c r="T36" s="10">
        <f t="shared" ca="1" si="1"/>
        <v>0</v>
      </c>
      <c r="U36" s="150">
        <f t="shared" ca="1" si="2"/>
        <v>2.6585529865545635E-2</v>
      </c>
      <c r="V36" s="10">
        <f t="shared" si="3"/>
        <v>0</v>
      </c>
      <c r="W36" s="150">
        <f t="shared" si="4"/>
        <v>-5.7173361738494105E-2</v>
      </c>
    </row>
    <row r="37" spans="1:23">
      <c r="A37" s="1">
        <v>41872</v>
      </c>
      <c r="B37">
        <v>108.33</v>
      </c>
      <c r="C37">
        <v>1042100</v>
      </c>
      <c r="D37">
        <v>7.3800000000000097</v>
      </c>
      <c r="E37">
        <v>44</v>
      </c>
      <c r="F37">
        <v>0.90255504266996589</v>
      </c>
      <c r="G37">
        <v>7.2634282327633526E-2</v>
      </c>
      <c r="H37">
        <v>2</v>
      </c>
      <c r="I37">
        <v>0</v>
      </c>
      <c r="J37">
        <v>0</v>
      </c>
      <c r="K37">
        <v>57.499999999999915</v>
      </c>
      <c r="L37">
        <v>210</v>
      </c>
      <c r="M37">
        <v>-38</v>
      </c>
      <c r="N37">
        <v>0.98190045248868774</v>
      </c>
      <c r="O37">
        <v>0.14285714285714285</v>
      </c>
      <c r="T37" s="10">
        <f t="shared" ca="1" si="1"/>
        <v>0</v>
      </c>
      <c r="U37" s="150">
        <f t="shared" ca="1" si="2"/>
        <v>2.6585529865545635E-2</v>
      </c>
      <c r="V37" s="10">
        <f t="shared" si="3"/>
        <v>0</v>
      </c>
      <c r="W37" s="150">
        <f t="shared" si="4"/>
        <v>-5.7173361738494105E-2</v>
      </c>
    </row>
    <row r="38" spans="1:23">
      <c r="A38" s="1">
        <v>41873</v>
      </c>
      <c r="B38">
        <v>107.92</v>
      </c>
      <c r="C38">
        <v>844400</v>
      </c>
      <c r="D38">
        <v>7.3800000000000097</v>
      </c>
      <c r="E38">
        <v>45</v>
      </c>
      <c r="F38">
        <v>0.90524372640461948</v>
      </c>
      <c r="G38">
        <v>6.9030215418256782E-2</v>
      </c>
      <c r="H38">
        <v>2</v>
      </c>
      <c r="I38">
        <v>0</v>
      </c>
      <c r="J38">
        <v>0</v>
      </c>
      <c r="K38">
        <v>57.499999999999915</v>
      </c>
      <c r="L38">
        <v>211</v>
      </c>
      <c r="M38">
        <v>-39</v>
      </c>
      <c r="N38">
        <v>0.98642533936651589</v>
      </c>
      <c r="O38">
        <v>0.12244897959183673</v>
      </c>
      <c r="T38" s="10">
        <f t="shared" ca="1" si="1"/>
        <v>0</v>
      </c>
      <c r="U38" s="150">
        <f t="shared" ca="1" si="2"/>
        <v>2.6585529865545635E-2</v>
      </c>
      <c r="V38" s="10">
        <f t="shared" si="3"/>
        <v>0</v>
      </c>
      <c r="W38" s="150">
        <f t="shared" si="4"/>
        <v>-5.7173361738494105E-2</v>
      </c>
    </row>
    <row r="39" spans="1:23">
      <c r="A39" s="1">
        <v>41876</v>
      </c>
      <c r="B39">
        <v>108.36</v>
      </c>
      <c r="C39">
        <v>1027100</v>
      </c>
      <c r="D39">
        <v>7.3800000000000097</v>
      </c>
      <c r="E39">
        <v>46</v>
      </c>
      <c r="F39">
        <v>0.90816638114273029</v>
      </c>
      <c r="G39">
        <v>6.6519101659145985E-2</v>
      </c>
      <c r="H39">
        <v>2</v>
      </c>
      <c r="I39">
        <v>0</v>
      </c>
      <c r="J39">
        <v>0</v>
      </c>
      <c r="K39">
        <v>57.499999999999915</v>
      </c>
      <c r="L39">
        <v>212</v>
      </c>
      <c r="M39">
        <v>-40</v>
      </c>
      <c r="N39">
        <v>0.99095022624434392</v>
      </c>
      <c r="O39">
        <v>0.10204081632653061</v>
      </c>
      <c r="T39" s="10">
        <f t="shared" ca="1" si="1"/>
        <v>0</v>
      </c>
      <c r="U39" s="150">
        <f t="shared" ca="1" si="2"/>
        <v>2.6585529865545635E-2</v>
      </c>
      <c r="V39" s="10">
        <f t="shared" si="3"/>
        <v>0</v>
      </c>
      <c r="W39" s="150">
        <f t="shared" si="4"/>
        <v>-5.7173361738494105E-2</v>
      </c>
    </row>
    <row r="40" spans="1:23">
      <c r="A40" s="1">
        <v>41877</v>
      </c>
      <c r="B40">
        <v>107.29</v>
      </c>
      <c r="C40">
        <v>1331600</v>
      </c>
      <c r="D40">
        <v>7.3800000000000097</v>
      </c>
      <c r="E40">
        <v>47</v>
      </c>
      <c r="F40">
        <v>0.90958805240950502</v>
      </c>
      <c r="G40">
        <v>6.6018681986041564E-2</v>
      </c>
      <c r="H40">
        <v>2</v>
      </c>
      <c r="I40">
        <v>0</v>
      </c>
      <c r="J40">
        <v>0</v>
      </c>
      <c r="K40">
        <v>57.499999999999915</v>
      </c>
      <c r="L40">
        <v>213</v>
      </c>
      <c r="M40">
        <v>-41</v>
      </c>
      <c r="N40">
        <v>0.99547511312217196</v>
      </c>
      <c r="O40">
        <v>8.1632653061224483E-2</v>
      </c>
      <c r="T40" s="10">
        <f t="shared" ca="1" si="1"/>
        <v>0</v>
      </c>
      <c r="U40" s="150">
        <f t="shared" ca="1" si="2"/>
        <v>2.6585529865545635E-2</v>
      </c>
      <c r="V40" s="10">
        <f t="shared" si="3"/>
        <v>0</v>
      </c>
      <c r="W40" s="150">
        <f t="shared" si="4"/>
        <v>-5.7173361738494105E-2</v>
      </c>
    </row>
    <row r="41" spans="1:23">
      <c r="A41" s="1">
        <v>41878</v>
      </c>
      <c r="B41">
        <v>108.07</v>
      </c>
      <c r="C41">
        <v>1696100</v>
      </c>
      <c r="D41">
        <v>7.3800000000000097</v>
      </c>
      <c r="E41">
        <v>48</v>
      </c>
      <c r="F41">
        <v>0.90992909488912155</v>
      </c>
      <c r="G41">
        <v>7.3224855936623603E-2</v>
      </c>
      <c r="H41">
        <v>2</v>
      </c>
      <c r="I41">
        <v>0</v>
      </c>
      <c r="J41">
        <v>0</v>
      </c>
      <c r="K41">
        <v>57.499999999999915</v>
      </c>
      <c r="L41">
        <v>214</v>
      </c>
      <c r="M41">
        <v>-42</v>
      </c>
      <c r="N41">
        <v>1</v>
      </c>
      <c r="O41">
        <v>6.1224489795918366E-2</v>
      </c>
      <c r="T41" s="10">
        <f t="shared" ca="1" si="1"/>
        <v>0</v>
      </c>
      <c r="U41" s="150">
        <f t="shared" ca="1" si="2"/>
        <v>2.6585529865545635E-2</v>
      </c>
      <c r="V41" s="10">
        <f t="shared" si="3"/>
        <v>0</v>
      </c>
      <c r="W41" s="150">
        <f t="shared" si="4"/>
        <v>-5.7173361738494105E-2</v>
      </c>
    </row>
    <row r="42" spans="1:23">
      <c r="A42" s="1">
        <v>41879</v>
      </c>
      <c r="B42">
        <v>107.3</v>
      </c>
      <c r="C42">
        <v>1078300</v>
      </c>
      <c r="D42">
        <v>7.3800000000000097</v>
      </c>
      <c r="E42">
        <v>49</v>
      </c>
      <c r="F42">
        <v>0.90929063164239732</v>
      </c>
      <c r="G42">
        <v>8.2099269674724598E-2</v>
      </c>
      <c r="H42">
        <v>3</v>
      </c>
      <c r="I42">
        <v>1</v>
      </c>
      <c r="J42">
        <v>0</v>
      </c>
      <c r="K42">
        <v>57.499999999999915</v>
      </c>
      <c r="L42">
        <v>213</v>
      </c>
      <c r="M42">
        <v>-41</v>
      </c>
      <c r="N42">
        <v>0.99547511312217196</v>
      </c>
      <c r="O42">
        <v>8.1632653061224483E-2</v>
      </c>
      <c r="T42" s="10">
        <f t="shared" ca="1" si="1"/>
        <v>0</v>
      </c>
      <c r="U42" s="150">
        <f t="shared" ca="1" si="2"/>
        <v>2.6585529865545635E-2</v>
      </c>
      <c r="V42" s="10">
        <f t="shared" si="3"/>
        <v>0</v>
      </c>
      <c r="W42" s="150">
        <f t="shared" si="4"/>
        <v>-5.7173361738494105E-2</v>
      </c>
    </row>
    <row r="43" spans="1:23">
      <c r="A43" s="1">
        <v>41880</v>
      </c>
      <c r="B43">
        <v>107.16</v>
      </c>
      <c r="C43">
        <v>1360100</v>
      </c>
      <c r="D43">
        <v>7.5200000000000102</v>
      </c>
      <c r="E43">
        <v>50</v>
      </c>
      <c r="F43">
        <v>0.90735541385108365</v>
      </c>
      <c r="G43">
        <v>9.0872815530936138E-2</v>
      </c>
      <c r="H43">
        <v>3</v>
      </c>
      <c r="I43">
        <v>1</v>
      </c>
      <c r="J43">
        <v>-0.14000000000000057</v>
      </c>
      <c r="K43">
        <v>57.359999999999914</v>
      </c>
      <c r="L43">
        <v>212</v>
      </c>
      <c r="M43">
        <v>-40</v>
      </c>
      <c r="N43">
        <v>0.99095022624434392</v>
      </c>
      <c r="O43">
        <v>0.10204081632653061</v>
      </c>
      <c r="T43" s="10">
        <f t="shared" ca="1" si="1"/>
        <v>1.5109545718010706E-3</v>
      </c>
      <c r="U43" s="150">
        <f t="shared" ca="1" si="2"/>
        <v>2.8096484437346705E-2</v>
      </c>
      <c r="V43" s="10">
        <f t="shared" si="3"/>
        <v>-1.3047530288909652E-3</v>
      </c>
      <c r="W43" s="150">
        <f t="shared" si="4"/>
        <v>-5.847811476738507E-2</v>
      </c>
    </row>
    <row r="44" spans="1:23">
      <c r="A44" s="1">
        <v>41884</v>
      </c>
      <c r="B44">
        <v>107.16</v>
      </c>
      <c r="C44">
        <v>1808800</v>
      </c>
      <c r="D44">
        <v>7.5200000000000102</v>
      </c>
      <c r="E44">
        <v>51</v>
      </c>
      <c r="F44">
        <v>0.90450215729196415</v>
      </c>
      <c r="G44">
        <v>0.10193104504351953</v>
      </c>
      <c r="H44">
        <v>3</v>
      </c>
      <c r="I44">
        <v>1</v>
      </c>
      <c r="J44">
        <v>0</v>
      </c>
      <c r="K44">
        <v>57.359999999999914</v>
      </c>
      <c r="L44">
        <v>211</v>
      </c>
      <c r="M44">
        <v>-39</v>
      </c>
      <c r="N44">
        <v>0.98642533936651589</v>
      </c>
      <c r="O44">
        <v>0.12244897959183673</v>
      </c>
      <c r="T44" s="10">
        <f t="shared" ca="1" si="1"/>
        <v>1.5109545718010706E-3</v>
      </c>
      <c r="U44" s="150">
        <f t="shared" ca="1" si="2"/>
        <v>2.9607439009147776E-2</v>
      </c>
      <c r="V44" s="10">
        <f t="shared" si="3"/>
        <v>0</v>
      </c>
      <c r="W44" s="150">
        <f t="shared" si="4"/>
        <v>-5.847811476738507E-2</v>
      </c>
    </row>
    <row r="45" spans="1:23">
      <c r="A45" s="1">
        <v>41885</v>
      </c>
      <c r="B45">
        <v>107.55</v>
      </c>
      <c r="C45">
        <v>1289200</v>
      </c>
      <c r="D45">
        <v>7.1300000000000097</v>
      </c>
      <c r="E45">
        <v>52</v>
      </c>
      <c r="F45">
        <v>0.90256892230576458</v>
      </c>
      <c r="G45">
        <v>0.11041048001613886</v>
      </c>
      <c r="H45">
        <v>3</v>
      </c>
      <c r="I45">
        <v>1</v>
      </c>
      <c r="J45">
        <v>0.39000000000000057</v>
      </c>
      <c r="K45">
        <v>57.749999999999915</v>
      </c>
      <c r="L45">
        <v>210</v>
      </c>
      <c r="M45">
        <v>-38</v>
      </c>
      <c r="N45">
        <v>0.98190045248868774</v>
      </c>
      <c r="O45">
        <v>0.14285714285714285</v>
      </c>
      <c r="T45" s="10">
        <f t="shared" ca="1" si="1"/>
        <v>1.5109545718010706E-3</v>
      </c>
      <c r="U45" s="150">
        <f t="shared" ca="1" si="2"/>
        <v>3.1118393580948846E-2</v>
      </c>
      <c r="V45" s="10">
        <f t="shared" si="3"/>
        <v>3.6394176931690983E-3</v>
      </c>
      <c r="W45" s="150">
        <f t="shared" si="4"/>
        <v>-5.4838697074215972E-2</v>
      </c>
    </row>
    <row r="46" spans="1:23">
      <c r="A46" s="1">
        <v>41886</v>
      </c>
      <c r="B46">
        <v>107.54</v>
      </c>
      <c r="C46">
        <v>1387700</v>
      </c>
      <c r="D46">
        <v>7.1400000000000006</v>
      </c>
      <c r="E46">
        <v>53</v>
      </c>
      <c r="F46">
        <v>0.90111949176739348</v>
      </c>
      <c r="G46">
        <v>0.11424149965976689</v>
      </c>
      <c r="H46">
        <v>3</v>
      </c>
      <c r="I46">
        <v>1</v>
      </c>
      <c r="J46">
        <v>-9.9999999999909051E-3</v>
      </c>
      <c r="K46">
        <v>57.739999999999924</v>
      </c>
      <c r="L46">
        <v>209</v>
      </c>
      <c r="M46">
        <v>-37</v>
      </c>
      <c r="N46">
        <v>0.9773755656108597</v>
      </c>
      <c r="O46">
        <v>0.16326530612244897</v>
      </c>
      <c r="T46" s="10">
        <f t="shared" ca="1" si="1"/>
        <v>1.5109545718010706E-3</v>
      </c>
      <c r="U46" s="150">
        <f t="shared" ca="1" si="2"/>
        <v>3.2629348152749919E-2</v>
      </c>
      <c r="V46" s="10">
        <f t="shared" si="3"/>
        <v>-9.2980009297916367E-5</v>
      </c>
      <c r="W46" s="150">
        <f t="shared" si="4"/>
        <v>-5.4931677083513888E-2</v>
      </c>
    </row>
    <row r="47" spans="1:23">
      <c r="A47" s="1">
        <v>41887</v>
      </c>
      <c r="B47">
        <v>107.5</v>
      </c>
      <c r="C47">
        <v>1727600</v>
      </c>
      <c r="D47">
        <v>7.1800000000000068</v>
      </c>
      <c r="E47">
        <v>54</v>
      </c>
      <c r="F47">
        <v>0.90103423114748893</v>
      </c>
      <c r="G47">
        <v>0.11726152585405829</v>
      </c>
      <c r="H47">
        <v>3</v>
      </c>
      <c r="I47">
        <v>1</v>
      </c>
      <c r="J47">
        <v>-4.0000000000006253E-2</v>
      </c>
      <c r="K47">
        <v>57.699999999999918</v>
      </c>
      <c r="L47">
        <v>208</v>
      </c>
      <c r="M47">
        <v>-36</v>
      </c>
      <c r="N47">
        <v>0.97285067873303166</v>
      </c>
      <c r="O47">
        <v>0.18367346938775511</v>
      </c>
      <c r="T47" s="10">
        <f t="shared" ca="1" si="1"/>
        <v>1.5109545718010706E-3</v>
      </c>
      <c r="U47" s="150">
        <f t="shared" ca="1" si="2"/>
        <v>3.4140302724550993E-2</v>
      </c>
      <c r="V47" s="10">
        <f t="shared" si="3"/>
        <v>-3.7195462153623071E-4</v>
      </c>
      <c r="W47" s="150">
        <f t="shared" si="4"/>
        <v>-5.5303631705050121E-2</v>
      </c>
    </row>
    <row r="48" spans="1:23">
      <c r="A48" s="1">
        <v>41890</v>
      </c>
      <c r="B48">
        <v>106.98</v>
      </c>
      <c r="C48">
        <v>1194600</v>
      </c>
      <c r="D48">
        <v>7.7000000000000028</v>
      </c>
      <c r="E48">
        <v>55</v>
      </c>
      <c r="F48">
        <v>0.90002300053932294</v>
      </c>
      <c r="G48">
        <v>0.11634587544436746</v>
      </c>
      <c r="H48">
        <v>3</v>
      </c>
      <c r="I48">
        <v>1</v>
      </c>
      <c r="J48">
        <v>-0.51999999999999602</v>
      </c>
      <c r="K48">
        <v>57.179999999999922</v>
      </c>
      <c r="L48">
        <v>207</v>
      </c>
      <c r="M48">
        <v>-35</v>
      </c>
      <c r="N48">
        <v>0.96832579185520362</v>
      </c>
      <c r="O48">
        <v>0.20408163265306123</v>
      </c>
      <c r="T48" s="10">
        <f t="shared" ca="1" si="1"/>
        <v>1.5109545718010706E-3</v>
      </c>
      <c r="U48" s="150">
        <f t="shared" ca="1" si="2"/>
        <v>3.5651257296352067E-2</v>
      </c>
      <c r="V48" s="10">
        <f t="shared" si="3"/>
        <v>-4.8372093023255442E-3</v>
      </c>
      <c r="W48" s="150">
        <f t="shared" si="4"/>
        <v>-6.0140841007375663E-2</v>
      </c>
    </row>
    <row r="49" spans="1:23">
      <c r="A49" s="1">
        <v>41891</v>
      </c>
      <c r="B49">
        <v>106.85</v>
      </c>
      <c r="C49">
        <v>1979000</v>
      </c>
      <c r="D49">
        <v>7.8300000000000125</v>
      </c>
      <c r="E49">
        <v>56</v>
      </c>
      <c r="F49">
        <v>0.89942022778465158</v>
      </c>
      <c r="G49">
        <v>0.12331294547803534</v>
      </c>
      <c r="H49">
        <v>4</v>
      </c>
      <c r="I49">
        <v>1</v>
      </c>
      <c r="J49">
        <v>-0.13000000000000966</v>
      </c>
      <c r="K49">
        <v>57.049999999999912</v>
      </c>
      <c r="L49">
        <v>206</v>
      </c>
      <c r="M49">
        <v>-36</v>
      </c>
      <c r="N49">
        <v>0.96380090497737558</v>
      </c>
      <c r="O49">
        <v>0.18367346938775511</v>
      </c>
      <c r="T49" s="10">
        <f t="shared" ca="1" si="1"/>
        <v>1.5109545718010706E-3</v>
      </c>
      <c r="U49" s="150">
        <f t="shared" ca="1" si="2"/>
        <v>3.716221186815314E-2</v>
      </c>
      <c r="V49" s="10">
        <f t="shared" si="3"/>
        <v>-1.2151804075529039E-3</v>
      </c>
      <c r="W49" s="150">
        <f t="shared" si="4"/>
        <v>-6.1356021414928567E-2</v>
      </c>
    </row>
    <row r="50" spans="1:23">
      <c r="A50" s="1">
        <v>41892</v>
      </c>
      <c r="B50">
        <v>106.89</v>
      </c>
      <c r="C50">
        <v>1484900</v>
      </c>
      <c r="D50">
        <v>7.7900000000000063</v>
      </c>
      <c r="E50">
        <v>57</v>
      </c>
      <c r="F50">
        <v>0.89839115193045904</v>
      </c>
      <c r="G50">
        <v>0.1256395703132758</v>
      </c>
      <c r="H50">
        <v>3</v>
      </c>
      <c r="I50">
        <v>1</v>
      </c>
      <c r="J50">
        <v>4.0000000000006253E-2</v>
      </c>
      <c r="K50">
        <v>57.089999999999918</v>
      </c>
      <c r="L50">
        <v>205</v>
      </c>
      <c r="M50">
        <v>-35</v>
      </c>
      <c r="N50">
        <v>0.95927601809954754</v>
      </c>
      <c r="O50">
        <v>0.20408163265306123</v>
      </c>
      <c r="T50" s="10">
        <f t="shared" ca="1" si="1"/>
        <v>2.2496276267153547E-3</v>
      </c>
      <c r="U50" s="150">
        <f t="shared" ca="1" si="2"/>
        <v>3.9411839494868497E-2</v>
      </c>
      <c r="V50" s="10">
        <f t="shared" si="3"/>
        <v>3.743565746374006E-4</v>
      </c>
      <c r="W50" s="150">
        <f t="shared" si="4"/>
        <v>-6.0981664840291168E-2</v>
      </c>
    </row>
    <row r="51" spans="1:23">
      <c r="A51" s="1">
        <v>41893</v>
      </c>
      <c r="B51">
        <v>107.06</v>
      </c>
      <c r="C51">
        <v>1423600</v>
      </c>
      <c r="D51">
        <v>7.6200000000000045</v>
      </c>
      <c r="E51">
        <v>58</v>
      </c>
      <c r="F51">
        <v>0.89708448336029967</v>
      </c>
      <c r="G51">
        <v>0.12501633223476191</v>
      </c>
      <c r="H51">
        <v>3</v>
      </c>
      <c r="I51">
        <v>1</v>
      </c>
      <c r="J51">
        <v>0.17000000000000171</v>
      </c>
      <c r="K51">
        <v>57.25999999999992</v>
      </c>
      <c r="L51">
        <v>204</v>
      </c>
      <c r="M51">
        <v>-34</v>
      </c>
      <c r="N51">
        <v>0.95475113122171951</v>
      </c>
      <c r="O51">
        <v>0.22448979591836735</v>
      </c>
      <c r="T51" s="10">
        <f t="shared" ca="1" si="1"/>
        <v>1.5109545718010706E-3</v>
      </c>
      <c r="U51" s="150">
        <f t="shared" ca="1" si="2"/>
        <v>4.0922794066669571E-2</v>
      </c>
      <c r="V51" s="10">
        <f t="shared" si="3"/>
        <v>1.5904200580035711E-3</v>
      </c>
      <c r="W51" s="150">
        <f t="shared" si="4"/>
        <v>-5.9391244782287599E-2</v>
      </c>
    </row>
    <row r="52" spans="1:23">
      <c r="A52" s="1">
        <v>41894</v>
      </c>
      <c r="B52">
        <v>106.02</v>
      </c>
      <c r="C52">
        <v>1224900</v>
      </c>
      <c r="D52">
        <v>8.6600000000000108</v>
      </c>
      <c r="E52">
        <v>59</v>
      </c>
      <c r="F52">
        <v>0.89409639605342484</v>
      </c>
      <c r="G52">
        <v>0.12473633240200399</v>
      </c>
      <c r="H52">
        <v>4</v>
      </c>
      <c r="I52">
        <v>1</v>
      </c>
      <c r="J52">
        <v>-1.0400000000000063</v>
      </c>
      <c r="K52">
        <v>56.219999999999914</v>
      </c>
      <c r="L52">
        <v>203</v>
      </c>
      <c r="M52">
        <v>-35</v>
      </c>
      <c r="N52">
        <v>0.95022624434389136</v>
      </c>
      <c r="O52">
        <v>0.20408163265306123</v>
      </c>
      <c r="T52" s="10">
        <f t="shared" ca="1" si="1"/>
        <v>1.5109545718010706E-3</v>
      </c>
      <c r="U52" s="150">
        <f t="shared" ca="1" si="2"/>
        <v>4.2433748638470645E-2</v>
      </c>
      <c r="V52" s="10">
        <f t="shared" si="3"/>
        <v>-9.7141789650663762E-3</v>
      </c>
      <c r="W52" s="150">
        <f t="shared" si="4"/>
        <v>-6.910542374735397E-2</v>
      </c>
    </row>
    <row r="53" spans="1:23">
      <c r="A53" s="1">
        <v>41897</v>
      </c>
      <c r="B53">
        <v>106.39</v>
      </c>
      <c r="C53">
        <v>1595900</v>
      </c>
      <c r="D53">
        <v>8.2900000000000063</v>
      </c>
      <c r="E53">
        <v>60</v>
      </c>
      <c r="F53">
        <v>0.89108848069540958</v>
      </c>
      <c r="G53">
        <v>0.12360849359828659</v>
      </c>
      <c r="H53">
        <v>4</v>
      </c>
      <c r="I53">
        <v>1</v>
      </c>
      <c r="J53">
        <v>0.37000000000000455</v>
      </c>
      <c r="K53">
        <v>56.589999999999918</v>
      </c>
      <c r="L53">
        <v>202</v>
      </c>
      <c r="M53">
        <v>-36</v>
      </c>
      <c r="N53">
        <v>0.94570135746606332</v>
      </c>
      <c r="O53">
        <v>0.18367346938775511</v>
      </c>
      <c r="T53" s="10">
        <f t="shared" ca="1" si="1"/>
        <v>2.2496276267153547E-3</v>
      </c>
      <c r="U53" s="150">
        <f t="shared" ca="1" si="2"/>
        <v>4.4683376265186002E-2</v>
      </c>
      <c r="V53" s="10">
        <f t="shared" si="3"/>
        <v>3.4899075646104938E-3</v>
      </c>
      <c r="W53" s="150">
        <f t="shared" si="4"/>
        <v>-6.5615516182743472E-2</v>
      </c>
    </row>
    <row r="54" spans="1:23">
      <c r="A54" s="1">
        <v>41898</v>
      </c>
      <c r="B54">
        <v>106.85</v>
      </c>
      <c r="C54">
        <v>1634800</v>
      </c>
      <c r="D54">
        <v>7.8300000000000125</v>
      </c>
      <c r="E54">
        <v>61</v>
      </c>
      <c r="F54">
        <v>0.88914136607341121</v>
      </c>
      <c r="G54">
        <v>0.12234542389074077</v>
      </c>
      <c r="H54">
        <v>4</v>
      </c>
      <c r="I54">
        <v>1</v>
      </c>
      <c r="J54">
        <v>0.45999999999999375</v>
      </c>
      <c r="K54">
        <v>57.049999999999912</v>
      </c>
      <c r="L54">
        <v>201</v>
      </c>
      <c r="M54">
        <v>-37</v>
      </c>
      <c r="N54">
        <v>0.94117647058823528</v>
      </c>
      <c r="O54">
        <v>0.16326530612244897</v>
      </c>
      <c r="T54" s="10">
        <f t="shared" ca="1" si="1"/>
        <v>2.2496276267153547E-3</v>
      </c>
      <c r="U54" s="150">
        <f t="shared" ca="1" si="2"/>
        <v>4.6933003891901359E-2</v>
      </c>
      <c r="V54" s="10">
        <f t="shared" si="3"/>
        <v>4.3237146348340423E-3</v>
      </c>
      <c r="W54" s="150">
        <f t="shared" si="4"/>
        <v>-6.1291801547909433E-2</v>
      </c>
    </row>
    <row r="55" spans="1:23">
      <c r="A55" s="1">
        <v>41899</v>
      </c>
      <c r="B55">
        <v>106.72</v>
      </c>
      <c r="C55">
        <v>1369300</v>
      </c>
      <c r="D55">
        <v>7.960000000000008</v>
      </c>
      <c r="E55">
        <v>62</v>
      </c>
      <c r="F55">
        <v>0.88827686304368536</v>
      </c>
      <c r="G55">
        <v>0.12187009053023061</v>
      </c>
      <c r="H55">
        <v>4</v>
      </c>
      <c r="I55">
        <v>1</v>
      </c>
      <c r="J55">
        <v>-0.12999999999999545</v>
      </c>
      <c r="K55">
        <v>56.919999999999916</v>
      </c>
      <c r="L55">
        <v>200</v>
      </c>
      <c r="M55">
        <v>-38</v>
      </c>
      <c r="N55">
        <v>0.93665158371040724</v>
      </c>
      <c r="O55">
        <v>0.14285714285714285</v>
      </c>
      <c r="T55" s="10">
        <f t="shared" ca="1" si="1"/>
        <v>2.2496276267153547E-3</v>
      </c>
      <c r="U55" s="150">
        <f t="shared" ca="1" si="2"/>
        <v>4.9182631518616717E-2</v>
      </c>
      <c r="V55" s="10">
        <f t="shared" si="3"/>
        <v>-1.2166588675713193E-3</v>
      </c>
      <c r="W55" s="150">
        <f t="shared" si="4"/>
        <v>-6.2508460415480749E-2</v>
      </c>
    </row>
    <row r="56" spans="1:23">
      <c r="A56" s="1">
        <v>41900</v>
      </c>
      <c r="B56">
        <v>106.72</v>
      </c>
      <c r="C56">
        <v>995500</v>
      </c>
      <c r="D56">
        <v>7.960000000000008</v>
      </c>
      <c r="E56">
        <v>63</v>
      </c>
      <c r="F56">
        <v>0.88787633641064678</v>
      </c>
      <c r="G56">
        <v>0.1134323354207236</v>
      </c>
      <c r="H56">
        <v>4</v>
      </c>
      <c r="I56">
        <v>1</v>
      </c>
      <c r="J56">
        <v>0</v>
      </c>
      <c r="K56">
        <v>56.919999999999916</v>
      </c>
      <c r="L56">
        <v>199</v>
      </c>
      <c r="M56">
        <v>-39</v>
      </c>
      <c r="N56">
        <v>0.9321266968325792</v>
      </c>
      <c r="O56">
        <v>0.12244897959183673</v>
      </c>
      <c r="T56" s="10">
        <f t="shared" ca="1" si="1"/>
        <v>2.2496276267153547E-3</v>
      </c>
      <c r="U56" s="150">
        <f t="shared" ca="1" si="2"/>
        <v>5.1432259145332074E-2</v>
      </c>
      <c r="V56" s="10">
        <f t="shared" si="3"/>
        <v>0</v>
      </c>
      <c r="W56" s="150">
        <f t="shared" si="4"/>
        <v>-6.2508460415480749E-2</v>
      </c>
    </row>
    <row r="57" spans="1:23">
      <c r="A57" s="1">
        <v>41901</v>
      </c>
      <c r="B57">
        <v>106.93</v>
      </c>
      <c r="C57">
        <v>1818000</v>
      </c>
      <c r="D57">
        <v>7.75</v>
      </c>
      <c r="E57">
        <v>64</v>
      </c>
      <c r="F57">
        <v>0.88810237619364829</v>
      </c>
      <c r="G57">
        <v>0.11429898912612874</v>
      </c>
      <c r="H57">
        <v>2</v>
      </c>
      <c r="I57">
        <v>0</v>
      </c>
      <c r="J57">
        <v>0.21000000000000796</v>
      </c>
      <c r="K57">
        <v>57.129999999999924</v>
      </c>
      <c r="L57">
        <v>200</v>
      </c>
      <c r="M57">
        <v>-40</v>
      </c>
      <c r="N57">
        <v>0.93665158371040724</v>
      </c>
      <c r="O57">
        <v>0.10204081632653061</v>
      </c>
      <c r="T57" s="10">
        <f t="shared" ca="1" si="1"/>
        <v>2.2496276267153547E-3</v>
      </c>
      <c r="U57" s="150">
        <f t="shared" ca="1" si="2"/>
        <v>5.3681886772047431E-2</v>
      </c>
      <c r="V57" s="10">
        <f t="shared" si="3"/>
        <v>1.9677661169416037E-3</v>
      </c>
      <c r="W57" s="150">
        <f t="shared" si="4"/>
        <v>-6.0540694298539144E-2</v>
      </c>
    </row>
  </sheetData>
  <conditionalFormatting sqref="E3:E6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17.190000000000026</v>
      </c>
      <c r="C1">
        <v>104</v>
      </c>
      <c r="D1">
        <v>0.15430879712746884</v>
      </c>
      <c r="E1">
        <v>0.32850335138536013</v>
      </c>
      <c r="F1">
        <v>2.2450590276712177</v>
      </c>
      <c r="G1">
        <v>0.31098285413896848</v>
      </c>
      <c r="H1">
        <v>1.7801055077743009</v>
      </c>
      <c r="I1">
        <v>5.9221937773406204</v>
      </c>
      <c r="J1">
        <v>5.1175031328692349</v>
      </c>
      <c r="K1">
        <v>-2.3712592030556954E-2</v>
      </c>
      <c r="L1">
        <v>-1.6799871129849188E-2</v>
      </c>
      <c r="M1">
        <v>1.5910072940067039E-2</v>
      </c>
      <c r="N1">
        <v>2.1500266513315065E-2</v>
      </c>
      <c r="O1">
        <v>0.12717024309377853</v>
      </c>
      <c r="P1">
        <v>0.3785803757828809</v>
      </c>
      <c r="Q1">
        <v>-0.24750521920668067</v>
      </c>
      <c r="R1">
        <v>0.44780793319415446</v>
      </c>
      <c r="S1">
        <v>1.5295854244865243</v>
      </c>
    </row>
    <row r="2" spans="1:23">
      <c r="A2">
        <v>5</v>
      </c>
      <c r="B2">
        <v>11</v>
      </c>
      <c r="C2">
        <v>3.8529754925082029</v>
      </c>
      <c r="E2">
        <v>0.4</v>
      </c>
    </row>
    <row r="3" spans="1:23">
      <c r="A3">
        <v>1.679945275524192E-3</v>
      </c>
      <c r="B3">
        <v>1.0705048249017201E-2</v>
      </c>
      <c r="C3">
        <v>1.2676745129551306</v>
      </c>
      <c r="D3">
        <v>237</v>
      </c>
      <c r="E3" s="2">
        <f>IF(C3&gt;=$E$2,SIGN(A3),0)</f>
        <v>1</v>
      </c>
      <c r="F3" s="3" t="s">
        <v>0</v>
      </c>
      <c r="G3">
        <f ca="1">OFFSET(B1,($A$1+5),0)</f>
        <v>179.57</v>
      </c>
    </row>
    <row r="4" spans="1:23">
      <c r="A4">
        <v>9.3122853691438739E-4</v>
      </c>
      <c r="B4">
        <v>1.0677391927725648E-2</v>
      </c>
      <c r="C4">
        <v>0.79528289804321184</v>
      </c>
      <c r="D4">
        <v>302</v>
      </c>
      <c r="E4" s="2">
        <f>IF(C4&gt;=$E$2,SIGN(A4),0)</f>
        <v>1</v>
      </c>
      <c r="F4" s="4" t="s">
        <v>1</v>
      </c>
      <c r="G4">
        <f ca="1">OFFSET(D1,($A$1+6),0)</f>
        <v>0</v>
      </c>
    </row>
    <row r="5" spans="1:23">
      <c r="A5">
        <v>-2.9734263683096868E-4</v>
      </c>
      <c r="B5">
        <v>1.3083851468688535E-2</v>
      </c>
      <c r="C5">
        <v>0.1686411911567047</v>
      </c>
      <c r="D5">
        <v>200</v>
      </c>
      <c r="E5" s="2">
        <f>IF(C5&gt;=$E$2,SIGN(A5),0)</f>
        <v>0</v>
      </c>
      <c r="F5" s="5" t="s">
        <v>2</v>
      </c>
      <c r="G5" s="6" t="str">
        <f ca="1">IF(OFFSET(G1,A1+5,0)-OFFSET(G1,A1+4,0)&gt;0,"r","f")</f>
        <v>f</v>
      </c>
      <c r="T5">
        <v>-7.8466851211252964E-2</v>
      </c>
      <c r="U5">
        <v>0.43111186772088184</v>
      </c>
    </row>
    <row r="6" spans="1:23">
      <c r="A6">
        <v>2.616777051232139E-3</v>
      </c>
      <c r="B6">
        <v>9.9719418399514224E-3</v>
      </c>
      <c r="C6">
        <v>1.7900180815098603</v>
      </c>
      <c r="D6">
        <v>169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1.1700000000000159</v>
      </c>
      <c r="K6">
        <f t="shared" ca="1" si="0"/>
        <v>125.56999999999995</v>
      </c>
      <c r="L6">
        <f t="shared" ca="1" si="0"/>
        <v>192</v>
      </c>
      <c r="M6">
        <f t="shared" ca="1" si="0"/>
        <v>-32</v>
      </c>
      <c r="N6" s="9">
        <f ca="1">OFFSET(F1,($A$1+6),0)</f>
        <v>0.98658775510204078</v>
      </c>
      <c r="O6" s="10">
        <f ca="1">OFFSET(G1,($A$1+6),0)</f>
        <v>5.8631628787878795E-2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159.1</v>
      </c>
      <c r="C8">
        <v>1073600</v>
      </c>
      <c r="D8">
        <v>8.7200000000000557</v>
      </c>
      <c r="E8">
        <v>96</v>
      </c>
      <c r="F8">
        <v>0.80738775510204053</v>
      </c>
      <c r="G8">
        <v>4.4659327651515146E-2</v>
      </c>
      <c r="H8">
        <v>2</v>
      </c>
      <c r="I8">
        <v>1</v>
      </c>
      <c r="J8">
        <v>2.1099999999999852</v>
      </c>
      <c r="K8">
        <v>102.67999999999994</v>
      </c>
      <c r="L8">
        <v>171</v>
      </c>
      <c r="M8">
        <v>-35</v>
      </c>
      <c r="N8">
        <v>0.8970588235294118</v>
      </c>
      <c r="O8">
        <v>0.19047619047619047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160.59</v>
      </c>
      <c r="C9">
        <v>1045100</v>
      </c>
      <c r="D9">
        <v>7.2300000000000466</v>
      </c>
      <c r="E9">
        <v>97</v>
      </c>
      <c r="F9">
        <v>0.81675918367346934</v>
      </c>
      <c r="G9">
        <v>4.210432449494949E-2</v>
      </c>
      <c r="H9">
        <v>2</v>
      </c>
      <c r="I9">
        <v>1</v>
      </c>
      <c r="J9">
        <v>1.4900000000000091</v>
      </c>
      <c r="K9">
        <v>104.16999999999994</v>
      </c>
      <c r="L9">
        <v>172</v>
      </c>
      <c r="M9">
        <v>-36</v>
      </c>
      <c r="N9">
        <v>0.90196078431372551</v>
      </c>
      <c r="O9">
        <v>0.16666666666666666</v>
      </c>
      <c r="T9" s="10">
        <f ca="1">OFFSET($A$2,H8,0)*I8</f>
        <v>9.3122853691438739E-4</v>
      </c>
      <c r="U9" s="150">
        <f ca="1">U8+T9</f>
        <v>9.3122853691438739E-4</v>
      </c>
      <c r="V9" s="10">
        <f>J9/B8</f>
        <v>9.3651791326210508E-3</v>
      </c>
      <c r="W9" s="150">
        <f>W8+V9</f>
        <v>9.3651791326210508E-3</v>
      </c>
    </row>
    <row r="10" spans="1:23">
      <c r="A10" s="1">
        <v>41835</v>
      </c>
      <c r="B10">
        <v>161.38999999999999</v>
      </c>
      <c r="C10">
        <v>1312000</v>
      </c>
      <c r="D10">
        <v>6.4300000000000637</v>
      </c>
      <c r="E10">
        <v>98</v>
      </c>
      <c r="F10">
        <v>0.82728979591836738</v>
      </c>
      <c r="G10">
        <v>4.0799242424242425E-2</v>
      </c>
      <c r="H10">
        <v>2</v>
      </c>
      <c r="I10">
        <v>1</v>
      </c>
      <c r="J10">
        <v>0.79999999999998295</v>
      </c>
      <c r="K10">
        <v>104.96999999999993</v>
      </c>
      <c r="L10">
        <v>173</v>
      </c>
      <c r="M10">
        <v>-37</v>
      </c>
      <c r="N10">
        <v>0.90686274509803921</v>
      </c>
      <c r="O10">
        <v>0.14285714285714285</v>
      </c>
      <c r="T10" s="10">
        <f t="shared" ref="T10:T57" ca="1" si="1">OFFSET($A$2,H9,0)*I9</f>
        <v>9.3122853691438739E-4</v>
      </c>
      <c r="U10" s="150">
        <f t="shared" ref="U10:U57" ca="1" si="2">U9+T10</f>
        <v>1.8624570738287748E-3</v>
      </c>
      <c r="V10" s="10">
        <f t="shared" ref="V10:V57" si="3">J10/B9</f>
        <v>4.9816302384954412E-3</v>
      </c>
      <c r="W10" s="150">
        <f t="shared" ref="W10:W57" si="4">W9+V10</f>
        <v>1.4346809371116492E-2</v>
      </c>
    </row>
    <row r="11" spans="1:23">
      <c r="A11" s="1">
        <v>41836</v>
      </c>
      <c r="B11">
        <v>160.33000000000001</v>
      </c>
      <c r="C11">
        <v>947800</v>
      </c>
      <c r="D11">
        <v>7.4900000000000375</v>
      </c>
      <c r="E11">
        <v>99</v>
      </c>
      <c r="F11">
        <v>0.83461224489795904</v>
      </c>
      <c r="G11">
        <v>3.9767913510101012E-2</v>
      </c>
      <c r="H11">
        <v>2</v>
      </c>
      <c r="I11">
        <v>1</v>
      </c>
      <c r="J11">
        <v>-1.0599999999999739</v>
      </c>
      <c r="K11">
        <v>103.90999999999995</v>
      </c>
      <c r="L11">
        <v>174</v>
      </c>
      <c r="M11">
        <v>-38</v>
      </c>
      <c r="N11">
        <v>0.91176470588235292</v>
      </c>
      <c r="O11">
        <v>0.11904761904761904</v>
      </c>
      <c r="T11" s="10">
        <f t="shared" ca="1" si="1"/>
        <v>9.3122853691438739E-4</v>
      </c>
      <c r="U11" s="150">
        <f t="shared" ca="1" si="2"/>
        <v>2.7936856107431624E-3</v>
      </c>
      <c r="V11" s="10">
        <f t="shared" si="3"/>
        <v>-6.5679410124541418E-3</v>
      </c>
      <c r="W11" s="150">
        <f t="shared" si="4"/>
        <v>7.7788683586623502E-3</v>
      </c>
    </row>
    <row r="12" spans="1:23">
      <c r="A12" s="1">
        <v>41837</v>
      </c>
      <c r="B12">
        <v>160.11000000000001</v>
      </c>
      <c r="C12">
        <v>1190600</v>
      </c>
      <c r="D12">
        <v>7.7100000000000364</v>
      </c>
      <c r="E12">
        <v>100</v>
      </c>
      <c r="F12">
        <v>0.83604897959183666</v>
      </c>
      <c r="G12">
        <v>4.0780303030303028E-2</v>
      </c>
      <c r="H12">
        <v>2</v>
      </c>
      <c r="I12">
        <v>1</v>
      </c>
      <c r="J12">
        <v>-0.21999999999999886</v>
      </c>
      <c r="K12">
        <v>103.68999999999996</v>
      </c>
      <c r="L12">
        <v>175</v>
      </c>
      <c r="M12">
        <v>-39</v>
      </c>
      <c r="N12">
        <v>0.91666666666666663</v>
      </c>
      <c r="O12">
        <v>9.5238095238095233E-2</v>
      </c>
      <c r="T12" s="10">
        <f t="shared" ca="1" si="1"/>
        <v>9.3122853691438739E-4</v>
      </c>
      <c r="U12" s="150">
        <f t="shared" ca="1" si="2"/>
        <v>3.7249141476575496E-3</v>
      </c>
      <c r="V12" s="10">
        <f t="shared" si="3"/>
        <v>-1.3721698995821047E-3</v>
      </c>
      <c r="W12" s="150">
        <f t="shared" si="4"/>
        <v>6.4066984590802458E-3</v>
      </c>
    </row>
    <row r="13" spans="1:23">
      <c r="A13" s="1">
        <v>41838</v>
      </c>
      <c r="B13">
        <v>161.27000000000001</v>
      </c>
      <c r="C13">
        <v>1074700</v>
      </c>
      <c r="D13">
        <v>6.5500000000000398</v>
      </c>
      <c r="E13">
        <v>101</v>
      </c>
      <c r="F13">
        <v>0.8361142857142857</v>
      </c>
      <c r="G13">
        <v>4.3282196969696977E-2</v>
      </c>
      <c r="H13">
        <v>1</v>
      </c>
      <c r="I13">
        <v>1</v>
      </c>
      <c r="J13">
        <v>1.1599999999999966</v>
      </c>
      <c r="K13">
        <v>104.84999999999995</v>
      </c>
      <c r="L13">
        <v>176</v>
      </c>
      <c r="M13">
        <v>-38</v>
      </c>
      <c r="N13">
        <v>0.92156862745098034</v>
      </c>
      <c r="O13">
        <v>0.11904761904761904</v>
      </c>
      <c r="T13" s="10">
        <f t="shared" ca="1" si="1"/>
        <v>9.3122853691438739E-4</v>
      </c>
      <c r="U13" s="150">
        <f t="shared" ca="1" si="2"/>
        <v>4.6561426845719367E-3</v>
      </c>
      <c r="V13" s="10">
        <f t="shared" si="3"/>
        <v>7.2450190494035135E-3</v>
      </c>
      <c r="W13" s="150">
        <f t="shared" si="4"/>
        <v>1.3651717508483759E-2</v>
      </c>
    </row>
    <row r="14" spans="1:23">
      <c r="A14" s="1">
        <v>41841</v>
      </c>
      <c r="B14">
        <v>161.75</v>
      </c>
      <c r="C14">
        <v>1201200</v>
      </c>
      <c r="D14">
        <v>6.07000000000005</v>
      </c>
      <c r="E14">
        <v>102</v>
      </c>
      <c r="F14">
        <v>0.83746938775510205</v>
      </c>
      <c r="G14">
        <v>4.5010337752525248E-2</v>
      </c>
      <c r="H14">
        <v>1</v>
      </c>
      <c r="I14">
        <v>1</v>
      </c>
      <c r="J14">
        <v>0.47999999999998977</v>
      </c>
      <c r="K14">
        <v>105.32999999999994</v>
      </c>
      <c r="L14">
        <v>177</v>
      </c>
      <c r="M14">
        <v>-37</v>
      </c>
      <c r="N14">
        <v>0.92647058823529416</v>
      </c>
      <c r="O14">
        <v>0.14285714285714285</v>
      </c>
      <c r="T14" s="10">
        <f t="shared" ca="1" si="1"/>
        <v>1.679945275524192E-3</v>
      </c>
      <c r="U14" s="150">
        <f t="shared" ca="1" si="2"/>
        <v>6.3360879600961283E-3</v>
      </c>
      <c r="V14" s="10">
        <f t="shared" si="3"/>
        <v>2.9763750232528661E-3</v>
      </c>
      <c r="W14" s="150">
        <f t="shared" si="4"/>
        <v>1.6628092531736624E-2</v>
      </c>
    </row>
    <row r="15" spans="1:23">
      <c r="A15" s="1">
        <v>41842</v>
      </c>
      <c r="B15">
        <v>166.61</v>
      </c>
      <c r="C15">
        <v>2174500</v>
      </c>
      <c r="D15">
        <v>1.2100000000000364</v>
      </c>
      <c r="E15">
        <v>103</v>
      </c>
      <c r="F15">
        <v>0.84906122448979604</v>
      </c>
      <c r="G15">
        <v>5.1660353535353538E-2</v>
      </c>
      <c r="H15">
        <v>1</v>
      </c>
      <c r="I15">
        <v>1</v>
      </c>
      <c r="J15">
        <v>4.8600000000000136</v>
      </c>
      <c r="K15">
        <v>110.18999999999996</v>
      </c>
      <c r="L15">
        <v>178</v>
      </c>
      <c r="M15">
        <v>-36</v>
      </c>
      <c r="N15">
        <v>0.93137254901960786</v>
      </c>
      <c r="O15">
        <v>0.16666666666666666</v>
      </c>
      <c r="T15" s="10">
        <f t="shared" ca="1" si="1"/>
        <v>1.679945275524192E-3</v>
      </c>
      <c r="U15" s="150">
        <f t="shared" ca="1" si="2"/>
        <v>8.0160332356203207E-3</v>
      </c>
      <c r="V15" s="10">
        <f t="shared" si="3"/>
        <v>3.0046367851622961E-2</v>
      </c>
      <c r="W15" s="150">
        <f t="shared" si="4"/>
        <v>4.6674460383359581E-2</v>
      </c>
    </row>
    <row r="16" spans="1:23">
      <c r="A16" s="1">
        <v>41843</v>
      </c>
      <c r="B16">
        <v>166.83</v>
      </c>
      <c r="C16">
        <v>1808500</v>
      </c>
      <c r="D16">
        <v>0.99000000000003752</v>
      </c>
      <c r="E16">
        <v>104</v>
      </c>
      <c r="F16">
        <v>0.86439183673469377</v>
      </c>
      <c r="G16">
        <v>6.0073626893939386E-2</v>
      </c>
      <c r="H16">
        <v>1</v>
      </c>
      <c r="I16">
        <v>1</v>
      </c>
      <c r="J16">
        <v>0.21999999999999886</v>
      </c>
      <c r="K16">
        <v>110.40999999999995</v>
      </c>
      <c r="L16">
        <v>179</v>
      </c>
      <c r="M16">
        <v>-35</v>
      </c>
      <c r="N16">
        <v>0.93627450980392157</v>
      </c>
      <c r="O16">
        <v>0.19047619047619047</v>
      </c>
      <c r="T16" s="10">
        <f t="shared" ca="1" si="1"/>
        <v>1.679945275524192E-3</v>
      </c>
      <c r="U16" s="150">
        <f t="shared" ca="1" si="2"/>
        <v>9.6959785111445131E-3</v>
      </c>
      <c r="V16" s="10">
        <f t="shared" si="3"/>
        <v>1.320448952643892E-3</v>
      </c>
      <c r="W16" s="150">
        <f t="shared" si="4"/>
        <v>4.799490933600347E-2</v>
      </c>
    </row>
    <row r="17" spans="1:23">
      <c r="A17" s="1">
        <v>41844</v>
      </c>
      <c r="B17">
        <v>168.69</v>
      </c>
      <c r="C17">
        <v>1617600</v>
      </c>
      <c r="D17">
        <v>0</v>
      </c>
      <c r="E17">
        <v>0</v>
      </c>
      <c r="F17">
        <v>0.88065306122448983</v>
      </c>
      <c r="G17">
        <v>6.8156486742424249E-2</v>
      </c>
      <c r="H17">
        <v>1</v>
      </c>
      <c r="I17">
        <v>1</v>
      </c>
      <c r="J17">
        <v>1.8599999999999852</v>
      </c>
      <c r="K17">
        <v>112.26999999999994</v>
      </c>
      <c r="L17">
        <v>180</v>
      </c>
      <c r="M17">
        <v>-34</v>
      </c>
      <c r="N17">
        <v>0.94117647058823528</v>
      </c>
      <c r="O17">
        <v>0.21428571428571427</v>
      </c>
      <c r="T17" s="10">
        <f t="shared" ca="1" si="1"/>
        <v>1.679945275524192E-3</v>
      </c>
      <c r="U17" s="150">
        <f t="shared" ca="1" si="2"/>
        <v>1.1375923786668705E-2</v>
      </c>
      <c r="V17" s="10">
        <f t="shared" si="3"/>
        <v>1.1149073907570492E-2</v>
      </c>
      <c r="W17" s="150">
        <f t="shared" si="4"/>
        <v>5.9143983243573964E-2</v>
      </c>
    </row>
    <row r="18" spans="1:23">
      <c r="A18" s="1">
        <v>41845</v>
      </c>
      <c r="B18">
        <v>168.76</v>
      </c>
      <c r="C18">
        <v>2112300</v>
      </c>
      <c r="D18">
        <v>0</v>
      </c>
      <c r="E18">
        <v>0</v>
      </c>
      <c r="F18">
        <v>0.89379591836734706</v>
      </c>
      <c r="G18">
        <v>7.7181897095959587E-2</v>
      </c>
      <c r="H18">
        <v>1</v>
      </c>
      <c r="I18">
        <v>1</v>
      </c>
      <c r="J18">
        <v>6.9999999999993179E-2</v>
      </c>
      <c r="K18">
        <v>112.33999999999993</v>
      </c>
      <c r="L18">
        <v>181</v>
      </c>
      <c r="M18">
        <v>-33</v>
      </c>
      <c r="N18">
        <v>0.94607843137254899</v>
      </c>
      <c r="O18">
        <v>0.23809523809523808</v>
      </c>
      <c r="T18" s="10">
        <f t="shared" ca="1" si="1"/>
        <v>1.679945275524192E-3</v>
      </c>
      <c r="U18" s="150">
        <f t="shared" ca="1" si="2"/>
        <v>1.3055869062192898E-2</v>
      </c>
      <c r="V18" s="10">
        <f t="shared" si="3"/>
        <v>4.1496235698614724E-4</v>
      </c>
      <c r="W18" s="150">
        <f t="shared" si="4"/>
        <v>5.9558945600560111E-2</v>
      </c>
    </row>
    <row r="19" spans="1:23">
      <c r="A19" s="1">
        <v>41848</v>
      </c>
      <c r="B19">
        <v>168.72</v>
      </c>
      <c r="C19">
        <v>1989600</v>
      </c>
      <c r="D19">
        <v>3.9999999999992042E-2</v>
      </c>
      <c r="E19">
        <v>1</v>
      </c>
      <c r="F19">
        <v>0.89881632653061205</v>
      </c>
      <c r="G19">
        <v>8.6863636363636365E-2</v>
      </c>
      <c r="H19">
        <v>1</v>
      </c>
      <c r="I19">
        <v>1</v>
      </c>
      <c r="J19">
        <v>-3.9999999999992042E-2</v>
      </c>
      <c r="K19">
        <v>112.29999999999994</v>
      </c>
      <c r="L19">
        <v>182</v>
      </c>
      <c r="M19">
        <v>-32</v>
      </c>
      <c r="N19">
        <v>0.9509803921568627</v>
      </c>
      <c r="O19">
        <v>0.26190476190476192</v>
      </c>
      <c r="T19" s="10">
        <f t="shared" ca="1" si="1"/>
        <v>1.679945275524192E-3</v>
      </c>
      <c r="U19" s="150">
        <f t="shared" ca="1" si="2"/>
        <v>1.473581433771709E-2</v>
      </c>
      <c r="V19" s="10">
        <f t="shared" si="3"/>
        <v>-2.3702299123010218E-4</v>
      </c>
      <c r="W19" s="150">
        <f t="shared" si="4"/>
        <v>5.9321922609330009E-2</v>
      </c>
    </row>
    <row r="20" spans="1:23">
      <c r="A20" s="1">
        <v>41849</v>
      </c>
      <c r="B20">
        <v>168.05</v>
      </c>
      <c r="C20">
        <v>1063100</v>
      </c>
      <c r="D20">
        <v>0.70999999999997954</v>
      </c>
      <c r="E20">
        <v>2</v>
      </c>
      <c r="F20">
        <v>0.9008326530612244</v>
      </c>
      <c r="G20">
        <v>9.2688210227272749E-2</v>
      </c>
      <c r="H20">
        <v>1</v>
      </c>
      <c r="I20">
        <v>1</v>
      </c>
      <c r="J20">
        <v>-0.66999999999998749</v>
      </c>
      <c r="K20">
        <v>111.62999999999995</v>
      </c>
      <c r="L20">
        <v>183</v>
      </c>
      <c r="M20">
        <v>-31</v>
      </c>
      <c r="N20">
        <v>0.95588235294117652</v>
      </c>
      <c r="O20">
        <v>0.2857142857142857</v>
      </c>
      <c r="T20" s="10">
        <f t="shared" ca="1" si="1"/>
        <v>1.679945275524192E-3</v>
      </c>
      <c r="U20" s="150">
        <f t="shared" ca="1" si="2"/>
        <v>1.6415759613241283E-2</v>
      </c>
      <c r="V20" s="10">
        <f t="shared" si="3"/>
        <v>-3.9710763394973179E-3</v>
      </c>
      <c r="W20" s="150">
        <f t="shared" si="4"/>
        <v>5.5350846269832693E-2</v>
      </c>
    </row>
    <row r="21" spans="1:23">
      <c r="A21" s="1">
        <v>41850</v>
      </c>
      <c r="B21">
        <v>168.9</v>
      </c>
      <c r="C21">
        <v>1077200</v>
      </c>
      <c r="D21">
        <v>0</v>
      </c>
      <c r="E21">
        <v>0</v>
      </c>
      <c r="F21">
        <v>0.9005959183673472</v>
      </c>
      <c r="G21">
        <v>9.5960779671717178E-2</v>
      </c>
      <c r="H21">
        <v>3</v>
      </c>
      <c r="I21">
        <v>0</v>
      </c>
      <c r="J21">
        <v>0.84999999999999432</v>
      </c>
      <c r="K21">
        <v>112.47999999999995</v>
      </c>
      <c r="L21">
        <v>182</v>
      </c>
      <c r="M21">
        <v>-30</v>
      </c>
      <c r="N21">
        <v>0.9509803921568627</v>
      </c>
      <c r="O21">
        <v>0.30952380952380953</v>
      </c>
      <c r="T21" s="10">
        <f t="shared" ca="1" si="1"/>
        <v>1.679945275524192E-3</v>
      </c>
      <c r="U21" s="150">
        <f t="shared" ca="1" si="2"/>
        <v>1.8095704888765475E-2</v>
      </c>
      <c r="V21" s="10">
        <f t="shared" si="3"/>
        <v>5.0580184468907718E-3</v>
      </c>
      <c r="W21" s="150">
        <f t="shared" si="4"/>
        <v>6.0408864716723465E-2</v>
      </c>
    </row>
    <row r="22" spans="1:23">
      <c r="A22" s="1">
        <v>41851</v>
      </c>
      <c r="B22">
        <v>165.71</v>
      </c>
      <c r="C22">
        <v>1935900</v>
      </c>
      <c r="D22">
        <v>0</v>
      </c>
      <c r="E22">
        <v>0</v>
      </c>
      <c r="F22">
        <v>0.89576326530612249</v>
      </c>
      <c r="G22">
        <v>9.853038194444444E-2</v>
      </c>
      <c r="H22">
        <v>3</v>
      </c>
      <c r="I22">
        <v>0</v>
      </c>
      <c r="J22">
        <v>0</v>
      </c>
      <c r="K22">
        <v>112.47999999999995</v>
      </c>
      <c r="L22">
        <v>181</v>
      </c>
      <c r="M22">
        <v>-29</v>
      </c>
      <c r="N22">
        <v>0.94607843137254899</v>
      </c>
      <c r="O22">
        <v>0.33333333333333331</v>
      </c>
      <c r="T22" s="10">
        <f t="shared" ca="1" si="1"/>
        <v>0</v>
      </c>
      <c r="U22" s="150">
        <f t="shared" ca="1" si="2"/>
        <v>1.8095704888765475E-2</v>
      </c>
      <c r="V22" s="10">
        <f t="shared" si="3"/>
        <v>0</v>
      </c>
      <c r="W22" s="150">
        <f t="shared" si="4"/>
        <v>6.0408864716723465E-2</v>
      </c>
    </row>
    <row r="23" spans="1:23">
      <c r="A23" s="1">
        <v>41852</v>
      </c>
      <c r="B23">
        <v>165.86</v>
      </c>
      <c r="C23">
        <v>1535900</v>
      </c>
      <c r="D23">
        <v>0</v>
      </c>
      <c r="E23">
        <v>0</v>
      </c>
      <c r="F23">
        <v>0.88918367346938787</v>
      </c>
      <c r="G23">
        <v>9.9188604797979807E-2</v>
      </c>
      <c r="H23">
        <v>3</v>
      </c>
      <c r="I23">
        <v>0</v>
      </c>
      <c r="J23">
        <v>0</v>
      </c>
      <c r="K23">
        <v>112.47999999999995</v>
      </c>
      <c r="L23">
        <v>180</v>
      </c>
      <c r="M23">
        <v>-28</v>
      </c>
      <c r="N23">
        <v>0.94117647058823528</v>
      </c>
      <c r="O23">
        <v>0.35714285714285715</v>
      </c>
      <c r="T23" s="10">
        <f t="shared" ca="1" si="1"/>
        <v>0</v>
      </c>
      <c r="U23" s="150">
        <f t="shared" ca="1" si="2"/>
        <v>1.8095704888765475E-2</v>
      </c>
      <c r="V23" s="10">
        <f t="shared" si="3"/>
        <v>0</v>
      </c>
      <c r="W23" s="150">
        <f t="shared" si="4"/>
        <v>6.0408864716723465E-2</v>
      </c>
    </row>
    <row r="24" spans="1:23">
      <c r="A24" s="1">
        <v>41855</v>
      </c>
      <c r="B24">
        <v>167.02</v>
      </c>
      <c r="C24">
        <v>1196400</v>
      </c>
      <c r="D24">
        <v>0</v>
      </c>
      <c r="E24">
        <v>0</v>
      </c>
      <c r="F24">
        <v>0.8850204081632651</v>
      </c>
      <c r="G24">
        <v>9.57746212121212E-2</v>
      </c>
      <c r="H24">
        <v>3</v>
      </c>
      <c r="I24">
        <v>0</v>
      </c>
      <c r="J24">
        <v>0</v>
      </c>
      <c r="K24">
        <v>112.47999999999995</v>
      </c>
      <c r="L24">
        <v>179</v>
      </c>
      <c r="M24">
        <v>-27</v>
      </c>
      <c r="N24">
        <v>0.93627450980392157</v>
      </c>
      <c r="O24">
        <v>0.38095238095238093</v>
      </c>
      <c r="T24" s="10">
        <f t="shared" ca="1" si="1"/>
        <v>0</v>
      </c>
      <c r="U24" s="150">
        <f t="shared" ca="1" si="2"/>
        <v>1.8095704888765475E-2</v>
      </c>
      <c r="V24" s="10">
        <f t="shared" si="3"/>
        <v>0</v>
      </c>
      <c r="W24" s="150">
        <f t="shared" si="4"/>
        <v>6.0408864716723465E-2</v>
      </c>
    </row>
    <row r="25" spans="1:23">
      <c r="A25" s="1">
        <v>41856</v>
      </c>
      <c r="B25">
        <v>165.67</v>
      </c>
      <c r="C25">
        <v>1218900</v>
      </c>
      <c r="D25">
        <v>0</v>
      </c>
      <c r="E25">
        <v>0</v>
      </c>
      <c r="F25">
        <v>0.88081632653061226</v>
      </c>
      <c r="G25">
        <v>8.8880129419191892E-2</v>
      </c>
      <c r="H25">
        <v>4</v>
      </c>
      <c r="I25">
        <v>1</v>
      </c>
      <c r="J25">
        <v>0</v>
      </c>
      <c r="K25">
        <v>112.47999999999995</v>
      </c>
      <c r="L25">
        <v>178</v>
      </c>
      <c r="M25">
        <v>-28</v>
      </c>
      <c r="N25">
        <v>0.93137254901960786</v>
      </c>
      <c r="O25">
        <v>0.35714285714285715</v>
      </c>
      <c r="T25" s="10">
        <f t="shared" ca="1" si="1"/>
        <v>0</v>
      </c>
      <c r="U25" s="150">
        <f t="shared" ca="1" si="2"/>
        <v>1.8095704888765475E-2</v>
      </c>
      <c r="V25" s="10">
        <f t="shared" si="3"/>
        <v>0</v>
      </c>
      <c r="W25" s="150">
        <f t="shared" si="4"/>
        <v>6.0408864716723465E-2</v>
      </c>
    </row>
    <row r="26" spans="1:23">
      <c r="A26" s="1">
        <v>41857</v>
      </c>
      <c r="B26">
        <v>161.82</v>
      </c>
      <c r="C26">
        <v>1883000</v>
      </c>
      <c r="D26">
        <v>3.8499999999999943</v>
      </c>
      <c r="E26">
        <v>1</v>
      </c>
      <c r="F26">
        <v>0.87431020408163251</v>
      </c>
      <c r="G26">
        <v>8.571993371212118E-2</v>
      </c>
      <c r="H26">
        <v>4</v>
      </c>
      <c r="I26">
        <v>1</v>
      </c>
      <c r="J26">
        <v>-3.8499999999999943</v>
      </c>
      <c r="K26">
        <v>108.62999999999995</v>
      </c>
      <c r="L26">
        <v>177</v>
      </c>
      <c r="M26">
        <v>-29</v>
      </c>
      <c r="N26">
        <v>0.92647058823529416</v>
      </c>
      <c r="O26">
        <v>0.33333333333333331</v>
      </c>
      <c r="T26" s="10">
        <f t="shared" ca="1" si="1"/>
        <v>2.616777051232139E-3</v>
      </c>
      <c r="U26" s="150">
        <f t="shared" ca="1" si="2"/>
        <v>2.0712481939997612E-2</v>
      </c>
      <c r="V26" s="10">
        <f t="shared" si="3"/>
        <v>-2.3238969034828239E-2</v>
      </c>
      <c r="W26" s="150">
        <f t="shared" si="4"/>
        <v>3.7169895681895229E-2</v>
      </c>
    </row>
    <row r="27" spans="1:23">
      <c r="A27" s="1">
        <v>41858</v>
      </c>
      <c r="B27">
        <v>161.72</v>
      </c>
      <c r="C27">
        <v>1087100</v>
      </c>
      <c r="D27">
        <v>3.9499999999999886</v>
      </c>
      <c r="E27">
        <v>2</v>
      </c>
      <c r="F27">
        <v>0.86330612244897953</v>
      </c>
      <c r="G27">
        <v>8.1650726010100982E-2</v>
      </c>
      <c r="H27">
        <v>4</v>
      </c>
      <c r="I27">
        <v>1</v>
      </c>
      <c r="J27">
        <v>-9.9999999999994316E-2</v>
      </c>
      <c r="K27">
        <v>108.52999999999996</v>
      </c>
      <c r="L27">
        <v>176</v>
      </c>
      <c r="M27">
        <v>-30</v>
      </c>
      <c r="N27">
        <v>0.92156862745098034</v>
      </c>
      <c r="O27">
        <v>0.30952380952380953</v>
      </c>
      <c r="T27" s="10">
        <f t="shared" ca="1" si="1"/>
        <v>2.616777051232139E-3</v>
      </c>
      <c r="U27" s="150">
        <f t="shared" ca="1" si="2"/>
        <v>2.332925899122975E-2</v>
      </c>
      <c r="V27" s="10">
        <f t="shared" si="3"/>
        <v>-6.1797058460013796E-4</v>
      </c>
      <c r="W27" s="150">
        <f t="shared" si="4"/>
        <v>3.6551925097295095E-2</v>
      </c>
    </row>
    <row r="28" spans="1:23">
      <c r="A28" s="1">
        <v>41859</v>
      </c>
      <c r="B28">
        <v>164.55</v>
      </c>
      <c r="C28">
        <v>1196000</v>
      </c>
      <c r="D28">
        <v>1.1199999999999761</v>
      </c>
      <c r="E28">
        <v>3</v>
      </c>
      <c r="F28">
        <v>0.85604897959183668</v>
      </c>
      <c r="G28">
        <v>7.6767597853535333E-2</v>
      </c>
      <c r="H28">
        <v>4</v>
      </c>
      <c r="I28">
        <v>1</v>
      </c>
      <c r="J28">
        <v>2.8300000000000125</v>
      </c>
      <c r="K28">
        <v>111.35999999999997</v>
      </c>
      <c r="L28">
        <v>175</v>
      </c>
      <c r="M28">
        <v>-31</v>
      </c>
      <c r="N28">
        <v>0.91666666666666663</v>
      </c>
      <c r="O28">
        <v>0.2857142857142857</v>
      </c>
      <c r="T28" s="10">
        <f t="shared" ca="1" si="1"/>
        <v>2.616777051232139E-3</v>
      </c>
      <c r="U28" s="150">
        <f t="shared" ca="1" si="2"/>
        <v>2.5946036042461887E-2</v>
      </c>
      <c r="V28" s="10">
        <f t="shared" si="3"/>
        <v>1.7499381647291694E-2</v>
      </c>
      <c r="W28" s="150">
        <f t="shared" si="4"/>
        <v>5.4051306744586788E-2</v>
      </c>
    </row>
    <row r="29" spans="1:23">
      <c r="A29" s="1">
        <v>41862</v>
      </c>
      <c r="B29">
        <v>164.9</v>
      </c>
      <c r="C29">
        <v>801800</v>
      </c>
      <c r="D29">
        <v>0.76999999999998181</v>
      </c>
      <c r="E29">
        <v>4</v>
      </c>
      <c r="F29">
        <v>0.8570204081632653</v>
      </c>
      <c r="G29">
        <v>7.2190183080808074E-2</v>
      </c>
      <c r="H29">
        <v>2</v>
      </c>
      <c r="I29">
        <v>1</v>
      </c>
      <c r="J29">
        <v>0.34999999999999432</v>
      </c>
      <c r="K29">
        <v>111.70999999999997</v>
      </c>
      <c r="L29">
        <v>176</v>
      </c>
      <c r="M29">
        <v>-32</v>
      </c>
      <c r="N29">
        <v>0.92156862745098034</v>
      </c>
      <c r="O29">
        <v>0.26190476190476192</v>
      </c>
      <c r="T29" s="10">
        <f t="shared" ca="1" si="1"/>
        <v>2.616777051232139E-3</v>
      </c>
      <c r="U29" s="150">
        <f t="shared" ca="1" si="2"/>
        <v>2.8562813093694024E-2</v>
      </c>
      <c r="V29" s="10">
        <f t="shared" si="3"/>
        <v>2.1270130659373702E-3</v>
      </c>
      <c r="W29" s="150">
        <f t="shared" si="4"/>
        <v>5.6178319810524159E-2</v>
      </c>
    </row>
    <row r="30" spans="1:23">
      <c r="A30" s="1">
        <v>41863</v>
      </c>
      <c r="B30">
        <v>164.53</v>
      </c>
      <c r="C30">
        <v>779500</v>
      </c>
      <c r="D30">
        <v>1.1399999999999864</v>
      </c>
      <c r="E30">
        <v>5</v>
      </c>
      <c r="F30">
        <v>0.86404081632653063</v>
      </c>
      <c r="G30">
        <v>6.8283696338383854E-2</v>
      </c>
      <c r="H30">
        <v>2</v>
      </c>
      <c r="I30">
        <v>1</v>
      </c>
      <c r="J30">
        <v>-0.37000000000000455</v>
      </c>
      <c r="K30">
        <v>111.33999999999996</v>
      </c>
      <c r="L30">
        <v>177</v>
      </c>
      <c r="M30">
        <v>-33</v>
      </c>
      <c r="N30">
        <v>0.92647058823529416</v>
      </c>
      <c r="O30">
        <v>0.23809523809523808</v>
      </c>
      <c r="T30" s="10">
        <f t="shared" ca="1" si="1"/>
        <v>9.3122853691438739E-4</v>
      </c>
      <c r="U30" s="150">
        <f t="shared" ca="1" si="2"/>
        <v>2.9494041630608411E-2</v>
      </c>
      <c r="V30" s="10">
        <f t="shared" si="3"/>
        <v>-2.243784111582805E-3</v>
      </c>
      <c r="W30" s="150">
        <f t="shared" si="4"/>
        <v>5.3934535698941355E-2</v>
      </c>
    </row>
    <row r="31" spans="1:23">
      <c r="A31" s="1">
        <v>41864</v>
      </c>
      <c r="B31">
        <v>167.82</v>
      </c>
      <c r="C31">
        <v>1081600</v>
      </c>
      <c r="D31">
        <v>0</v>
      </c>
      <c r="E31">
        <v>0</v>
      </c>
      <c r="F31">
        <v>0.87398367346938777</v>
      </c>
      <c r="G31">
        <v>6.2808238636363645E-2</v>
      </c>
      <c r="H31">
        <v>2</v>
      </c>
      <c r="I31">
        <v>1</v>
      </c>
      <c r="J31">
        <v>3.289999999999992</v>
      </c>
      <c r="K31">
        <v>114.62999999999995</v>
      </c>
      <c r="L31">
        <v>178</v>
      </c>
      <c r="M31">
        <v>-34</v>
      </c>
      <c r="N31">
        <v>0.93137254901960786</v>
      </c>
      <c r="O31">
        <v>0.21428571428571427</v>
      </c>
      <c r="T31" s="10">
        <f t="shared" ca="1" si="1"/>
        <v>9.3122853691438739E-4</v>
      </c>
      <c r="U31" s="150">
        <f t="shared" ca="1" si="2"/>
        <v>3.0425270167522799E-2</v>
      </c>
      <c r="V31" s="10">
        <f t="shared" si="3"/>
        <v>1.9996353248647614E-2</v>
      </c>
      <c r="W31" s="150">
        <f t="shared" si="4"/>
        <v>7.3930888947588966E-2</v>
      </c>
    </row>
    <row r="32" spans="1:23">
      <c r="A32" s="1">
        <v>41865</v>
      </c>
      <c r="B32">
        <v>168.22</v>
      </c>
      <c r="C32">
        <v>1030000</v>
      </c>
      <c r="D32">
        <v>0</v>
      </c>
      <c r="E32">
        <v>0</v>
      </c>
      <c r="F32">
        <v>0.88235918367346922</v>
      </c>
      <c r="G32">
        <v>5.5612373737373738E-2</v>
      </c>
      <c r="H32">
        <v>2</v>
      </c>
      <c r="I32">
        <v>1</v>
      </c>
      <c r="J32">
        <v>0.40000000000000568</v>
      </c>
      <c r="K32">
        <v>115.02999999999996</v>
      </c>
      <c r="L32">
        <v>179</v>
      </c>
      <c r="M32">
        <v>-35</v>
      </c>
      <c r="N32">
        <v>0.93627450980392157</v>
      </c>
      <c r="O32">
        <v>0.19047619047619047</v>
      </c>
      <c r="T32" s="10">
        <f t="shared" ca="1" si="1"/>
        <v>9.3122853691438739E-4</v>
      </c>
      <c r="U32" s="150">
        <f t="shared" ca="1" si="2"/>
        <v>3.1356498704437186E-2</v>
      </c>
      <c r="V32" s="10">
        <f t="shared" si="3"/>
        <v>2.3835061375283382E-3</v>
      </c>
      <c r="W32" s="150">
        <f t="shared" si="4"/>
        <v>7.6314395085117309E-2</v>
      </c>
    </row>
    <row r="33" spans="1:23">
      <c r="A33" s="1">
        <v>41866</v>
      </c>
      <c r="B33">
        <v>167.89</v>
      </c>
      <c r="C33">
        <v>1062400</v>
      </c>
      <c r="D33">
        <v>0.33000000000001251</v>
      </c>
      <c r="E33">
        <v>1</v>
      </c>
      <c r="F33">
        <v>0.89025306122448966</v>
      </c>
      <c r="G33">
        <v>5.0927004419191915E-2</v>
      </c>
      <c r="H33">
        <v>2</v>
      </c>
      <c r="I33">
        <v>1</v>
      </c>
      <c r="J33">
        <v>-0.33000000000001251</v>
      </c>
      <c r="K33">
        <v>114.69999999999995</v>
      </c>
      <c r="L33">
        <v>180</v>
      </c>
      <c r="M33">
        <v>-36</v>
      </c>
      <c r="N33">
        <v>0.94117647058823528</v>
      </c>
      <c r="O33">
        <v>0.16666666666666666</v>
      </c>
      <c r="T33" s="10">
        <f t="shared" ca="1" si="1"/>
        <v>9.3122853691438739E-4</v>
      </c>
      <c r="U33" s="150">
        <f t="shared" ca="1" si="2"/>
        <v>3.2287727241351573E-2</v>
      </c>
      <c r="V33" s="10">
        <f t="shared" si="3"/>
        <v>-1.961716799429393E-3</v>
      </c>
      <c r="W33" s="150">
        <f t="shared" si="4"/>
        <v>7.4352678285687923E-2</v>
      </c>
    </row>
    <row r="34" spans="1:23">
      <c r="A34" s="1">
        <v>41869</v>
      </c>
      <c r="B34">
        <v>170.23</v>
      </c>
      <c r="C34">
        <v>766400</v>
      </c>
      <c r="D34">
        <v>0</v>
      </c>
      <c r="E34">
        <v>0</v>
      </c>
      <c r="F34">
        <v>0.89961632653061196</v>
      </c>
      <c r="G34">
        <v>4.6379577020202012E-2</v>
      </c>
      <c r="H34">
        <v>2</v>
      </c>
      <c r="I34">
        <v>1</v>
      </c>
      <c r="J34">
        <v>2.3400000000000034</v>
      </c>
      <c r="K34">
        <v>117.03999999999995</v>
      </c>
      <c r="L34">
        <v>181</v>
      </c>
      <c r="M34">
        <v>-37</v>
      </c>
      <c r="N34">
        <v>0.94607843137254899</v>
      </c>
      <c r="O34">
        <v>0.14285714285714285</v>
      </c>
      <c r="T34" s="10">
        <f t="shared" ca="1" si="1"/>
        <v>9.3122853691438739E-4</v>
      </c>
      <c r="U34" s="150">
        <f t="shared" ca="1" si="2"/>
        <v>3.321895577826596E-2</v>
      </c>
      <c r="V34" s="10">
        <f t="shared" si="3"/>
        <v>1.3937697301804775E-2</v>
      </c>
      <c r="W34" s="150">
        <f t="shared" si="4"/>
        <v>8.8290375587492698E-2</v>
      </c>
    </row>
    <row r="35" spans="1:23">
      <c r="A35" s="1">
        <v>41870</v>
      </c>
      <c r="B35">
        <v>170.83</v>
      </c>
      <c r="C35">
        <v>841100</v>
      </c>
      <c r="D35">
        <v>0</v>
      </c>
      <c r="E35">
        <v>0</v>
      </c>
      <c r="F35">
        <v>0.90617142857142829</v>
      </c>
      <c r="G35">
        <v>4.1264599116161607E-2</v>
      </c>
      <c r="H35">
        <v>2</v>
      </c>
      <c r="I35">
        <v>1</v>
      </c>
      <c r="J35">
        <v>0.60000000000002274</v>
      </c>
      <c r="K35">
        <v>117.63999999999997</v>
      </c>
      <c r="L35">
        <v>182</v>
      </c>
      <c r="M35">
        <v>-38</v>
      </c>
      <c r="N35">
        <v>0.9509803921568627</v>
      </c>
      <c r="O35">
        <v>0.11904761904761904</v>
      </c>
      <c r="T35" s="10">
        <f t="shared" ca="1" si="1"/>
        <v>9.3122853691438739E-4</v>
      </c>
      <c r="U35" s="150">
        <f t="shared" ca="1" si="2"/>
        <v>3.4150184315180347E-2</v>
      </c>
      <c r="V35" s="10">
        <f t="shared" si="3"/>
        <v>3.5246431298832331E-3</v>
      </c>
      <c r="W35" s="150">
        <f t="shared" si="4"/>
        <v>9.1815018717375935E-2</v>
      </c>
    </row>
    <row r="36" spans="1:23">
      <c r="A36" s="1">
        <v>41871</v>
      </c>
      <c r="B36">
        <v>173.99</v>
      </c>
      <c r="C36">
        <v>1351100</v>
      </c>
      <c r="D36">
        <v>0</v>
      </c>
      <c r="E36">
        <v>0</v>
      </c>
      <c r="F36">
        <v>0.91799183673469376</v>
      </c>
      <c r="G36">
        <v>3.7981297348484863E-2</v>
      </c>
      <c r="H36">
        <v>2</v>
      </c>
      <c r="I36">
        <v>1</v>
      </c>
      <c r="J36">
        <v>3.1599999999999966</v>
      </c>
      <c r="K36">
        <v>120.79999999999997</v>
      </c>
      <c r="L36">
        <v>183</v>
      </c>
      <c r="M36">
        <v>-39</v>
      </c>
      <c r="N36">
        <v>0.95588235294117652</v>
      </c>
      <c r="O36">
        <v>9.5238095238095233E-2</v>
      </c>
      <c r="T36" s="10">
        <f t="shared" ca="1" si="1"/>
        <v>9.3122853691438739E-4</v>
      </c>
      <c r="U36" s="150">
        <f t="shared" ca="1" si="2"/>
        <v>3.5081412852094734E-2</v>
      </c>
      <c r="V36" s="10">
        <f t="shared" si="3"/>
        <v>1.8497921910671407E-2</v>
      </c>
      <c r="W36" s="150">
        <f t="shared" si="4"/>
        <v>0.11031294062804733</v>
      </c>
    </row>
    <row r="37" spans="1:23">
      <c r="A37" s="1">
        <v>41872</v>
      </c>
      <c r="B37">
        <v>173.78</v>
      </c>
      <c r="C37">
        <v>1088200</v>
      </c>
      <c r="D37">
        <v>0.21000000000000796</v>
      </c>
      <c r="E37">
        <v>1</v>
      </c>
      <c r="F37">
        <v>0.93067755102040839</v>
      </c>
      <c r="G37">
        <v>3.85324337121212E-2</v>
      </c>
      <c r="H37">
        <v>2</v>
      </c>
      <c r="I37">
        <v>1</v>
      </c>
      <c r="J37">
        <v>-0.21000000000000796</v>
      </c>
      <c r="K37">
        <v>120.58999999999996</v>
      </c>
      <c r="L37">
        <v>184</v>
      </c>
      <c r="M37">
        <v>-40</v>
      </c>
      <c r="N37">
        <v>0.96078431372549022</v>
      </c>
      <c r="O37">
        <v>7.1428571428571425E-2</v>
      </c>
      <c r="T37" s="10">
        <f t="shared" ca="1" si="1"/>
        <v>9.3122853691438739E-4</v>
      </c>
      <c r="U37" s="150">
        <f t="shared" ca="1" si="2"/>
        <v>3.6012641389009122E-2</v>
      </c>
      <c r="V37" s="10">
        <f t="shared" si="3"/>
        <v>-1.2069659175815159E-3</v>
      </c>
      <c r="W37" s="150">
        <f t="shared" si="4"/>
        <v>0.10910597471046582</v>
      </c>
    </row>
    <row r="38" spans="1:23">
      <c r="A38" s="1">
        <v>41873</v>
      </c>
      <c r="B38">
        <v>173.83</v>
      </c>
      <c r="C38">
        <v>801400</v>
      </c>
      <c r="D38">
        <v>0.15999999999999659</v>
      </c>
      <c r="E38">
        <v>2</v>
      </c>
      <c r="F38">
        <v>0.9389632653061224</v>
      </c>
      <c r="G38">
        <v>3.8645123106060601E-2</v>
      </c>
      <c r="H38">
        <v>1</v>
      </c>
      <c r="I38">
        <v>1</v>
      </c>
      <c r="J38">
        <v>5.0000000000011369E-2</v>
      </c>
      <c r="K38">
        <v>120.63999999999997</v>
      </c>
      <c r="L38">
        <v>185</v>
      </c>
      <c r="M38">
        <v>-39</v>
      </c>
      <c r="N38">
        <v>0.96568627450980393</v>
      </c>
      <c r="O38">
        <v>9.5238095238095233E-2</v>
      </c>
      <c r="T38" s="10">
        <f t="shared" ca="1" si="1"/>
        <v>9.3122853691438739E-4</v>
      </c>
      <c r="U38" s="150">
        <f t="shared" ca="1" si="2"/>
        <v>3.6943869925923509E-2</v>
      </c>
      <c r="V38" s="10">
        <f t="shared" si="3"/>
        <v>2.8772010588106438E-4</v>
      </c>
      <c r="W38" s="150">
        <f t="shared" si="4"/>
        <v>0.10939369481634688</v>
      </c>
    </row>
    <row r="39" spans="1:23">
      <c r="A39" s="1">
        <v>41876</v>
      </c>
      <c r="B39">
        <v>175.2</v>
      </c>
      <c r="C39">
        <v>866400</v>
      </c>
      <c r="D39">
        <v>0</v>
      </c>
      <c r="E39">
        <v>0</v>
      </c>
      <c r="F39">
        <v>0.9459673469387756</v>
      </c>
      <c r="G39">
        <v>3.9316919191919188E-2</v>
      </c>
      <c r="H39">
        <v>1</v>
      </c>
      <c r="I39">
        <v>1</v>
      </c>
      <c r="J39">
        <v>1.3699999999999761</v>
      </c>
      <c r="K39">
        <v>122.00999999999995</v>
      </c>
      <c r="L39">
        <v>186</v>
      </c>
      <c r="M39">
        <v>-38</v>
      </c>
      <c r="N39">
        <v>0.97058823529411764</v>
      </c>
      <c r="O39">
        <v>0.11904761904761904</v>
      </c>
      <c r="T39" s="10">
        <f t="shared" ca="1" si="1"/>
        <v>1.679945275524192E-3</v>
      </c>
      <c r="U39" s="150">
        <f t="shared" ca="1" si="2"/>
        <v>3.8623815201447698E-2</v>
      </c>
      <c r="V39" s="10">
        <f t="shared" si="3"/>
        <v>7.8812633032271529E-3</v>
      </c>
      <c r="W39" s="150">
        <f t="shared" si="4"/>
        <v>0.11727495811957403</v>
      </c>
    </row>
    <row r="40" spans="1:23">
      <c r="A40" s="1">
        <v>41877</v>
      </c>
      <c r="B40">
        <v>175.28</v>
      </c>
      <c r="C40">
        <v>1036500</v>
      </c>
      <c r="D40">
        <v>0</v>
      </c>
      <c r="E40">
        <v>0</v>
      </c>
      <c r="F40">
        <v>0.9492326530612244</v>
      </c>
      <c r="G40">
        <v>3.9612610479797979E-2</v>
      </c>
      <c r="H40">
        <v>1</v>
      </c>
      <c r="I40">
        <v>1</v>
      </c>
      <c r="J40">
        <v>8.0000000000012506E-2</v>
      </c>
      <c r="K40">
        <v>122.08999999999996</v>
      </c>
      <c r="L40">
        <v>187</v>
      </c>
      <c r="M40">
        <v>-37</v>
      </c>
      <c r="N40">
        <v>0.97549019607843135</v>
      </c>
      <c r="O40">
        <v>0.14285714285714285</v>
      </c>
      <c r="T40" s="10">
        <f t="shared" ca="1" si="1"/>
        <v>1.679945275524192E-3</v>
      </c>
      <c r="U40" s="150">
        <f t="shared" ca="1" si="2"/>
        <v>4.0303760476971887E-2</v>
      </c>
      <c r="V40" s="10">
        <f t="shared" si="3"/>
        <v>4.5662100456628148E-4</v>
      </c>
      <c r="W40" s="150">
        <f t="shared" si="4"/>
        <v>0.11773157912414031</v>
      </c>
    </row>
    <row r="41" spans="1:23">
      <c r="A41" s="1">
        <v>41878</v>
      </c>
      <c r="B41">
        <v>175.19</v>
      </c>
      <c r="C41">
        <v>1115200</v>
      </c>
      <c r="D41">
        <v>9.0000000000003411E-2</v>
      </c>
      <c r="E41">
        <v>1</v>
      </c>
      <c r="F41">
        <v>0.95271836734693882</v>
      </c>
      <c r="G41">
        <v>3.9551925505050496E-2</v>
      </c>
      <c r="H41">
        <v>1</v>
      </c>
      <c r="I41">
        <v>1</v>
      </c>
      <c r="J41">
        <v>-9.0000000000003411E-2</v>
      </c>
      <c r="K41">
        <v>121.99999999999996</v>
      </c>
      <c r="L41">
        <v>188</v>
      </c>
      <c r="M41">
        <v>-36</v>
      </c>
      <c r="N41">
        <v>0.98039215686274506</v>
      </c>
      <c r="O41">
        <v>0.16666666666666666</v>
      </c>
      <c r="T41" s="10">
        <f t="shared" ca="1" si="1"/>
        <v>1.679945275524192E-3</v>
      </c>
      <c r="U41" s="150">
        <f t="shared" ca="1" si="2"/>
        <v>4.1983705752496076E-2</v>
      </c>
      <c r="V41" s="10">
        <f t="shared" si="3"/>
        <v>-5.1346417161115588E-4</v>
      </c>
      <c r="W41" s="150">
        <f t="shared" si="4"/>
        <v>0.11721811495252915</v>
      </c>
    </row>
    <row r="42" spans="1:23">
      <c r="A42" s="1">
        <v>41879</v>
      </c>
      <c r="B42">
        <v>174.1</v>
      </c>
      <c r="C42">
        <v>1455800</v>
      </c>
      <c r="D42">
        <v>1.1800000000000068</v>
      </c>
      <c r="E42">
        <v>2</v>
      </c>
      <c r="F42">
        <v>0.95315102040816346</v>
      </c>
      <c r="G42">
        <v>4.164425505050505E-2</v>
      </c>
      <c r="H42">
        <v>2</v>
      </c>
      <c r="I42">
        <v>1</v>
      </c>
      <c r="J42">
        <v>-1.0900000000000034</v>
      </c>
      <c r="K42">
        <v>120.90999999999995</v>
      </c>
      <c r="L42">
        <v>189</v>
      </c>
      <c r="M42">
        <v>-37</v>
      </c>
      <c r="N42">
        <v>0.98529411764705888</v>
      </c>
      <c r="O42">
        <v>0.14285714285714285</v>
      </c>
      <c r="T42" s="10">
        <f t="shared" ca="1" si="1"/>
        <v>1.679945275524192E-3</v>
      </c>
      <c r="U42" s="150">
        <f t="shared" ca="1" si="2"/>
        <v>4.3663651028020264E-2</v>
      </c>
      <c r="V42" s="10">
        <f t="shared" si="3"/>
        <v>-6.221816313716556E-3</v>
      </c>
      <c r="W42" s="150">
        <f t="shared" si="4"/>
        <v>0.11099629863881259</v>
      </c>
    </row>
    <row r="43" spans="1:23">
      <c r="A43" s="1">
        <v>41880</v>
      </c>
      <c r="B43">
        <v>174</v>
      </c>
      <c r="C43">
        <v>1532000</v>
      </c>
      <c r="D43">
        <v>1.2800000000000011</v>
      </c>
      <c r="E43">
        <v>3</v>
      </c>
      <c r="F43">
        <v>0.9502285714285712</v>
      </c>
      <c r="G43">
        <v>4.5650647095959611E-2</v>
      </c>
      <c r="H43">
        <v>3</v>
      </c>
      <c r="I43">
        <v>0</v>
      </c>
      <c r="J43">
        <v>-9.9999999999994316E-2</v>
      </c>
      <c r="K43">
        <v>120.80999999999996</v>
      </c>
      <c r="L43">
        <v>188</v>
      </c>
      <c r="M43">
        <v>-36</v>
      </c>
      <c r="N43">
        <v>0.98039215686274506</v>
      </c>
      <c r="O43">
        <v>0.16666666666666666</v>
      </c>
      <c r="T43" s="10">
        <f t="shared" ca="1" si="1"/>
        <v>9.3122853691438739E-4</v>
      </c>
      <c r="U43" s="150">
        <f t="shared" ca="1" si="2"/>
        <v>4.4594879564934652E-2</v>
      </c>
      <c r="V43" s="10">
        <f t="shared" si="3"/>
        <v>-5.7438253877078874E-4</v>
      </c>
      <c r="W43" s="150">
        <f t="shared" si="4"/>
        <v>0.1104219161000418</v>
      </c>
    </row>
    <row r="44" spans="1:23">
      <c r="A44" s="1">
        <v>41884</v>
      </c>
      <c r="B44">
        <v>173.8</v>
      </c>
      <c r="C44">
        <v>1547700</v>
      </c>
      <c r="D44">
        <v>1.2800000000000011</v>
      </c>
      <c r="E44">
        <v>4</v>
      </c>
      <c r="F44">
        <v>0.9468408163265305</v>
      </c>
      <c r="G44">
        <v>5.1390309343434352E-2</v>
      </c>
      <c r="H44">
        <v>3</v>
      </c>
      <c r="I44">
        <v>0</v>
      </c>
      <c r="J44">
        <v>0</v>
      </c>
      <c r="K44">
        <v>120.80999999999996</v>
      </c>
      <c r="L44">
        <v>187</v>
      </c>
      <c r="M44">
        <v>-35</v>
      </c>
      <c r="N44">
        <v>0.97549019607843135</v>
      </c>
      <c r="O44">
        <v>0.19047619047619047</v>
      </c>
      <c r="T44" s="10">
        <f t="shared" ca="1" si="1"/>
        <v>0</v>
      </c>
      <c r="U44" s="150">
        <f t="shared" ca="1" si="2"/>
        <v>4.4594879564934652E-2</v>
      </c>
      <c r="V44" s="10">
        <f t="shared" si="3"/>
        <v>0</v>
      </c>
      <c r="W44" s="150">
        <f t="shared" si="4"/>
        <v>0.1104219161000418</v>
      </c>
    </row>
    <row r="45" spans="1:23">
      <c r="A45" s="1">
        <v>41885</v>
      </c>
      <c r="B45">
        <v>173.5</v>
      </c>
      <c r="C45">
        <v>1454800</v>
      </c>
      <c r="D45">
        <v>1.2800000000000011</v>
      </c>
      <c r="E45">
        <v>5</v>
      </c>
      <c r="F45">
        <v>0.94383673469387763</v>
      </c>
      <c r="G45">
        <v>5.671220012626263E-2</v>
      </c>
      <c r="H45">
        <v>3</v>
      </c>
      <c r="I45">
        <v>0</v>
      </c>
      <c r="J45">
        <v>0</v>
      </c>
      <c r="K45">
        <v>120.80999999999996</v>
      </c>
      <c r="L45">
        <v>186</v>
      </c>
      <c r="M45">
        <v>-34</v>
      </c>
      <c r="N45">
        <v>0.97058823529411764</v>
      </c>
      <c r="O45">
        <v>0.21428571428571427</v>
      </c>
      <c r="T45" s="10">
        <f t="shared" ca="1" si="1"/>
        <v>0</v>
      </c>
      <c r="U45" s="150">
        <f t="shared" ca="1" si="2"/>
        <v>4.4594879564934652E-2</v>
      </c>
      <c r="V45" s="10">
        <f t="shared" si="3"/>
        <v>0</v>
      </c>
      <c r="W45" s="150">
        <f t="shared" si="4"/>
        <v>0.1104219161000418</v>
      </c>
    </row>
    <row r="46" spans="1:23">
      <c r="A46" s="1">
        <v>41886</v>
      </c>
      <c r="B46">
        <v>173.04</v>
      </c>
      <c r="C46">
        <v>1109000</v>
      </c>
      <c r="D46">
        <v>1.2800000000000011</v>
      </c>
      <c r="E46">
        <v>6</v>
      </c>
      <c r="F46">
        <v>0.94169795918367361</v>
      </c>
      <c r="G46">
        <v>6.0062342171717173E-2</v>
      </c>
      <c r="H46">
        <v>3</v>
      </c>
      <c r="I46">
        <v>0</v>
      </c>
      <c r="J46">
        <v>0</v>
      </c>
      <c r="K46">
        <v>120.80999999999996</v>
      </c>
      <c r="L46">
        <v>185</v>
      </c>
      <c r="M46">
        <v>-33</v>
      </c>
      <c r="N46">
        <v>0.96568627450980393</v>
      </c>
      <c r="O46">
        <v>0.23809523809523808</v>
      </c>
      <c r="T46" s="10">
        <f t="shared" ca="1" si="1"/>
        <v>0</v>
      </c>
      <c r="U46" s="150">
        <f t="shared" ca="1" si="2"/>
        <v>4.4594879564934652E-2</v>
      </c>
      <c r="V46" s="10">
        <f t="shared" si="3"/>
        <v>0</v>
      </c>
      <c r="W46" s="150">
        <f t="shared" si="4"/>
        <v>0.1104219161000418</v>
      </c>
    </row>
    <row r="47" spans="1:23">
      <c r="A47" s="1">
        <v>41887</v>
      </c>
      <c r="B47">
        <v>174.58</v>
      </c>
      <c r="C47">
        <v>983600</v>
      </c>
      <c r="D47">
        <v>1.2800000000000011</v>
      </c>
      <c r="E47">
        <v>7</v>
      </c>
      <c r="F47">
        <v>0.94202448979591824</v>
      </c>
      <c r="G47">
        <v>6.3149305555555563E-2</v>
      </c>
      <c r="H47">
        <v>1</v>
      </c>
      <c r="I47">
        <v>1</v>
      </c>
      <c r="J47">
        <v>0</v>
      </c>
      <c r="K47">
        <v>120.80999999999996</v>
      </c>
      <c r="L47">
        <v>186</v>
      </c>
      <c r="M47">
        <v>-32</v>
      </c>
      <c r="N47">
        <v>0.97058823529411764</v>
      </c>
      <c r="O47">
        <v>0.26190476190476192</v>
      </c>
      <c r="T47" s="10">
        <f t="shared" ca="1" si="1"/>
        <v>0</v>
      </c>
      <c r="U47" s="150">
        <f t="shared" ca="1" si="2"/>
        <v>4.4594879564934652E-2</v>
      </c>
      <c r="V47" s="10">
        <f t="shared" si="3"/>
        <v>0</v>
      </c>
      <c r="W47" s="150">
        <f t="shared" si="4"/>
        <v>0.1104219161000418</v>
      </c>
    </row>
    <row r="48" spans="1:23">
      <c r="A48" s="1">
        <v>41890</v>
      </c>
      <c r="B48">
        <v>174.77</v>
      </c>
      <c r="C48">
        <v>926500</v>
      </c>
      <c r="D48">
        <v>1.0900000000000034</v>
      </c>
      <c r="E48">
        <v>8</v>
      </c>
      <c r="F48">
        <v>0.94448979591836735</v>
      </c>
      <c r="G48">
        <v>6.4793008207070707E-2</v>
      </c>
      <c r="H48">
        <v>1</v>
      </c>
      <c r="I48">
        <v>1</v>
      </c>
      <c r="J48">
        <v>0.18999999999999773</v>
      </c>
      <c r="K48">
        <v>120.99999999999996</v>
      </c>
      <c r="L48">
        <v>187</v>
      </c>
      <c r="M48">
        <v>-31</v>
      </c>
      <c r="N48">
        <v>0.97549019607843135</v>
      </c>
      <c r="O48">
        <v>0.2857142857142857</v>
      </c>
      <c r="T48" s="10">
        <f t="shared" ca="1" si="1"/>
        <v>1.679945275524192E-3</v>
      </c>
      <c r="U48" s="150">
        <f t="shared" ca="1" si="2"/>
        <v>4.6274824840458841E-2</v>
      </c>
      <c r="V48" s="10">
        <f t="shared" si="3"/>
        <v>1.0883262687592949E-3</v>
      </c>
      <c r="W48" s="150">
        <f t="shared" si="4"/>
        <v>0.1115102423688011</v>
      </c>
    </row>
    <row r="49" spans="1:23">
      <c r="A49" s="1">
        <v>41891</v>
      </c>
      <c r="B49">
        <v>174.94</v>
      </c>
      <c r="C49">
        <v>1418300</v>
      </c>
      <c r="D49">
        <v>0.92000000000001592</v>
      </c>
      <c r="E49">
        <v>9</v>
      </c>
      <c r="F49">
        <v>0.94825306122448971</v>
      </c>
      <c r="G49">
        <v>6.5703598484848497E-2</v>
      </c>
      <c r="H49">
        <v>1</v>
      </c>
      <c r="I49">
        <v>1</v>
      </c>
      <c r="J49">
        <v>0.16999999999998749</v>
      </c>
      <c r="K49">
        <v>121.16999999999994</v>
      </c>
      <c r="L49">
        <v>188</v>
      </c>
      <c r="M49">
        <v>-30</v>
      </c>
      <c r="N49">
        <v>0.98039215686274506</v>
      </c>
      <c r="O49">
        <v>0.30952380952380953</v>
      </c>
      <c r="T49" s="10">
        <f t="shared" ca="1" si="1"/>
        <v>1.679945275524192E-3</v>
      </c>
      <c r="U49" s="150">
        <f t="shared" ca="1" si="2"/>
        <v>4.7954770115983029E-2</v>
      </c>
      <c r="V49" s="10">
        <f t="shared" si="3"/>
        <v>9.7270698632481256E-4</v>
      </c>
      <c r="W49" s="150">
        <f t="shared" si="4"/>
        <v>0.11248294935512591</v>
      </c>
    </row>
    <row r="50" spans="1:23">
      <c r="A50" s="1">
        <v>41892</v>
      </c>
      <c r="B50">
        <v>174.59</v>
      </c>
      <c r="C50">
        <v>2210500</v>
      </c>
      <c r="D50">
        <v>1.2700000000000102</v>
      </c>
      <c r="E50">
        <v>10</v>
      </c>
      <c r="F50">
        <v>0.95107755102040803</v>
      </c>
      <c r="G50">
        <v>6.882780934343434E-2</v>
      </c>
      <c r="H50">
        <v>1</v>
      </c>
      <c r="I50">
        <v>1</v>
      </c>
      <c r="J50">
        <v>-0.34999999999999432</v>
      </c>
      <c r="K50">
        <v>120.81999999999995</v>
      </c>
      <c r="L50">
        <v>189</v>
      </c>
      <c r="M50">
        <v>-29</v>
      </c>
      <c r="N50">
        <v>0.98529411764705888</v>
      </c>
      <c r="O50">
        <v>0.33333333333333331</v>
      </c>
      <c r="T50" s="10">
        <f t="shared" ca="1" si="1"/>
        <v>1.679945275524192E-3</v>
      </c>
      <c r="U50" s="150">
        <f t="shared" ca="1" si="2"/>
        <v>4.9634715391507218E-2</v>
      </c>
      <c r="V50" s="10">
        <f t="shared" si="3"/>
        <v>-2.0006859494683567E-3</v>
      </c>
      <c r="W50" s="150">
        <f t="shared" si="4"/>
        <v>0.11048226340565756</v>
      </c>
    </row>
    <row r="51" spans="1:23">
      <c r="A51" s="1">
        <v>41893</v>
      </c>
      <c r="B51">
        <v>174.2</v>
      </c>
      <c r="C51">
        <v>1299200</v>
      </c>
      <c r="D51">
        <v>1.660000000000025</v>
      </c>
      <c r="E51">
        <v>11</v>
      </c>
      <c r="F51">
        <v>0.95031020408163269</v>
      </c>
      <c r="G51">
        <v>7.0314630681818188E-2</v>
      </c>
      <c r="H51">
        <v>3</v>
      </c>
      <c r="I51">
        <v>0</v>
      </c>
      <c r="J51">
        <v>-0.39000000000001478</v>
      </c>
      <c r="K51">
        <v>120.42999999999994</v>
      </c>
      <c r="L51">
        <v>188</v>
      </c>
      <c r="M51">
        <v>-28</v>
      </c>
      <c r="N51">
        <v>0.98039215686274506</v>
      </c>
      <c r="O51">
        <v>0.35714285714285715</v>
      </c>
      <c r="T51" s="10">
        <f t="shared" ca="1" si="1"/>
        <v>1.679945275524192E-3</v>
      </c>
      <c r="U51" s="150">
        <f t="shared" ca="1" si="2"/>
        <v>5.1314660667031407E-2</v>
      </c>
      <c r="V51" s="10">
        <f t="shared" si="3"/>
        <v>-2.2338049143708961E-3</v>
      </c>
      <c r="W51" s="150">
        <f t="shared" si="4"/>
        <v>0.10824845849128667</v>
      </c>
    </row>
    <row r="52" spans="1:23">
      <c r="A52" s="1">
        <v>41894</v>
      </c>
      <c r="B52">
        <v>174.43</v>
      </c>
      <c r="C52">
        <v>759400</v>
      </c>
      <c r="D52">
        <v>1.660000000000025</v>
      </c>
      <c r="E52">
        <v>12</v>
      </c>
      <c r="F52">
        <v>0.94915102040816313</v>
      </c>
      <c r="G52">
        <v>6.8199494949494954E-2</v>
      </c>
      <c r="H52">
        <v>3</v>
      </c>
      <c r="I52">
        <v>0</v>
      </c>
      <c r="J52">
        <v>0</v>
      </c>
      <c r="K52">
        <v>120.42999999999994</v>
      </c>
      <c r="L52">
        <v>187</v>
      </c>
      <c r="M52">
        <v>-27</v>
      </c>
      <c r="N52">
        <v>0.97549019607843135</v>
      </c>
      <c r="O52">
        <v>0.38095238095238093</v>
      </c>
      <c r="T52" s="10">
        <f t="shared" ca="1" si="1"/>
        <v>0</v>
      </c>
      <c r="U52" s="150">
        <f t="shared" ca="1" si="2"/>
        <v>5.1314660667031407E-2</v>
      </c>
      <c r="V52" s="10">
        <f t="shared" si="3"/>
        <v>0</v>
      </c>
      <c r="W52" s="150">
        <f t="shared" si="4"/>
        <v>0.10824845849128667</v>
      </c>
    </row>
    <row r="53" spans="1:23">
      <c r="A53" s="1">
        <v>41897</v>
      </c>
      <c r="B53">
        <v>175.6</v>
      </c>
      <c r="C53">
        <v>678500</v>
      </c>
      <c r="D53">
        <v>1.660000000000025</v>
      </c>
      <c r="E53">
        <v>13</v>
      </c>
      <c r="F53">
        <v>0.95009795918367312</v>
      </c>
      <c r="G53">
        <v>6.4056660353535341E-2</v>
      </c>
      <c r="H53">
        <v>2</v>
      </c>
      <c r="I53">
        <v>1</v>
      </c>
      <c r="J53">
        <v>0</v>
      </c>
      <c r="K53">
        <v>120.42999999999994</v>
      </c>
      <c r="L53">
        <v>188</v>
      </c>
      <c r="M53">
        <v>-28</v>
      </c>
      <c r="N53">
        <v>0.98039215686274506</v>
      </c>
      <c r="O53">
        <v>0.35714285714285715</v>
      </c>
      <c r="T53" s="10">
        <f t="shared" ca="1" si="1"/>
        <v>0</v>
      </c>
      <c r="U53" s="150">
        <f t="shared" ca="1" si="2"/>
        <v>5.1314660667031407E-2</v>
      </c>
      <c r="V53" s="10">
        <f t="shared" si="3"/>
        <v>0</v>
      </c>
      <c r="W53" s="150">
        <f t="shared" si="4"/>
        <v>0.10824845849128667</v>
      </c>
    </row>
    <row r="54" spans="1:23">
      <c r="A54" s="1">
        <v>41898</v>
      </c>
      <c r="B54">
        <v>177.19</v>
      </c>
      <c r="C54">
        <v>1186800</v>
      </c>
      <c r="D54">
        <v>7.00000000000216E-2</v>
      </c>
      <c r="E54">
        <v>14</v>
      </c>
      <c r="F54">
        <v>0.95548571428571416</v>
      </c>
      <c r="G54">
        <v>6.0865924873737369E-2</v>
      </c>
      <c r="H54">
        <v>2</v>
      </c>
      <c r="I54">
        <v>1</v>
      </c>
      <c r="J54">
        <v>1.5900000000000034</v>
      </c>
      <c r="K54">
        <v>122.01999999999994</v>
      </c>
      <c r="L54">
        <v>189</v>
      </c>
      <c r="M54">
        <v>-29</v>
      </c>
      <c r="N54">
        <v>0.98529411764705888</v>
      </c>
      <c r="O54">
        <v>0.33333333333333331</v>
      </c>
      <c r="T54" s="10">
        <f t="shared" ca="1" si="1"/>
        <v>9.3122853691438739E-4</v>
      </c>
      <c r="U54" s="150">
        <f t="shared" ca="1" si="2"/>
        <v>5.2245889203945794E-2</v>
      </c>
      <c r="V54" s="10">
        <f t="shared" si="3"/>
        <v>9.0546697038724564E-3</v>
      </c>
      <c r="W54" s="150">
        <f t="shared" si="4"/>
        <v>0.11730312819515913</v>
      </c>
    </row>
    <row r="55" spans="1:23">
      <c r="A55" s="1">
        <v>41899</v>
      </c>
      <c r="B55">
        <v>178.8</v>
      </c>
      <c r="C55">
        <v>1152600</v>
      </c>
      <c r="D55">
        <v>0</v>
      </c>
      <c r="E55">
        <v>0</v>
      </c>
      <c r="F55">
        <v>0.96524897959183653</v>
      </c>
      <c r="G55">
        <v>5.8839094065656572E-2</v>
      </c>
      <c r="H55">
        <v>2</v>
      </c>
      <c r="I55">
        <v>1</v>
      </c>
      <c r="J55">
        <v>1.6100000000000136</v>
      </c>
      <c r="K55">
        <v>123.62999999999995</v>
      </c>
      <c r="L55">
        <v>190</v>
      </c>
      <c r="M55">
        <v>-30</v>
      </c>
      <c r="N55">
        <v>0.99019607843137258</v>
      </c>
      <c r="O55">
        <v>0.30952380952380953</v>
      </c>
      <c r="T55" s="10">
        <f t="shared" ca="1" si="1"/>
        <v>9.3122853691438739E-4</v>
      </c>
      <c r="U55" s="150">
        <f t="shared" ca="1" si="2"/>
        <v>5.3177117740860182E-2</v>
      </c>
      <c r="V55" s="10">
        <f t="shared" si="3"/>
        <v>9.0862915514420325E-3</v>
      </c>
      <c r="W55" s="150">
        <f t="shared" si="4"/>
        <v>0.12638941974660117</v>
      </c>
    </row>
    <row r="56" spans="1:23">
      <c r="A56" s="1">
        <v>41900</v>
      </c>
      <c r="B56">
        <v>179.57</v>
      </c>
      <c r="C56">
        <v>1040400</v>
      </c>
      <c r="D56">
        <v>0</v>
      </c>
      <c r="E56">
        <v>0</v>
      </c>
      <c r="F56">
        <v>0.97625306122448963</v>
      </c>
      <c r="G56">
        <v>5.7405381944444445E-2</v>
      </c>
      <c r="H56">
        <v>2</v>
      </c>
      <c r="I56">
        <v>1</v>
      </c>
      <c r="J56">
        <v>0.76999999999998181</v>
      </c>
      <c r="K56">
        <v>124.39999999999993</v>
      </c>
      <c r="L56">
        <v>191</v>
      </c>
      <c r="M56">
        <v>-31</v>
      </c>
      <c r="N56">
        <v>0.99509803921568629</v>
      </c>
      <c r="O56">
        <v>0.2857142857142857</v>
      </c>
      <c r="T56" s="10">
        <f t="shared" ca="1" si="1"/>
        <v>9.3122853691438739E-4</v>
      </c>
      <c r="U56" s="150">
        <f t="shared" ca="1" si="2"/>
        <v>5.4108346277774569E-2</v>
      </c>
      <c r="V56" s="10">
        <f t="shared" si="3"/>
        <v>4.3064876957493387E-3</v>
      </c>
      <c r="W56" s="150">
        <f t="shared" si="4"/>
        <v>0.13069590744235052</v>
      </c>
    </row>
    <row r="57" spans="1:23">
      <c r="A57" s="1">
        <v>41901</v>
      </c>
      <c r="B57">
        <v>180.74</v>
      </c>
      <c r="C57">
        <v>1896300</v>
      </c>
      <c r="D57">
        <v>0</v>
      </c>
      <c r="E57">
        <v>0</v>
      </c>
      <c r="F57">
        <v>0.98658775510204078</v>
      </c>
      <c r="G57">
        <v>5.8631628787878795E-2</v>
      </c>
      <c r="H57">
        <v>2</v>
      </c>
      <c r="I57">
        <v>1</v>
      </c>
      <c r="J57">
        <v>1.1700000000000159</v>
      </c>
      <c r="K57">
        <v>125.56999999999995</v>
      </c>
      <c r="L57">
        <v>192</v>
      </c>
      <c r="M57">
        <v>-32</v>
      </c>
      <c r="N57">
        <v>1</v>
      </c>
      <c r="O57">
        <v>0.26190476190476192</v>
      </c>
      <c r="T57" s="10">
        <f t="shared" ca="1" si="1"/>
        <v>9.3122853691438739E-4</v>
      </c>
      <c r="U57" s="150">
        <f t="shared" ca="1" si="2"/>
        <v>5.5039574814688956E-2</v>
      </c>
      <c r="V57" s="10">
        <f t="shared" si="3"/>
        <v>6.5155649607396334E-3</v>
      </c>
      <c r="W57" s="150">
        <f t="shared" si="4"/>
        <v>0.13721147240309015</v>
      </c>
    </row>
  </sheetData>
  <conditionalFormatting sqref="E3:E6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7.8999999999999844</v>
      </c>
      <c r="C1">
        <v>128</v>
      </c>
      <c r="D1">
        <v>0.11118930330752963</v>
      </c>
      <c r="E1">
        <v>0.70355699800310845</v>
      </c>
      <c r="F1">
        <v>1.9284187494783407</v>
      </c>
      <c r="G1">
        <v>0.51060110539778869</v>
      </c>
      <c r="H1">
        <v>1.3946284118764478</v>
      </c>
      <c r="I1">
        <v>3.1680229713230448</v>
      </c>
      <c r="J1">
        <v>3.2058669563385749</v>
      </c>
      <c r="K1">
        <v>-5.0142055274955834E-2</v>
      </c>
      <c r="L1">
        <v>-3.6373917003007551E-2</v>
      </c>
      <c r="M1">
        <v>3.0644493499291353E-2</v>
      </c>
      <c r="N1">
        <v>4.9332773446058742E-2</v>
      </c>
      <c r="O1">
        <v>0.19897752758630066</v>
      </c>
      <c r="P1">
        <v>0.32852818371607528</v>
      </c>
      <c r="Q1">
        <v>-0.23975991649269282</v>
      </c>
      <c r="R1">
        <v>0.5386221294363257</v>
      </c>
      <c r="S1">
        <v>1.3702381470677891</v>
      </c>
    </row>
    <row r="2" spans="1:23">
      <c r="A2">
        <v>5</v>
      </c>
      <c r="B2">
        <v>5</v>
      </c>
      <c r="C2">
        <v>3.8592076309412984</v>
      </c>
      <c r="E2">
        <v>0.4</v>
      </c>
      <c r="I2">
        <f>A3/B3</f>
        <v>0.11770867446511822</v>
      </c>
    </row>
    <row r="3" spans="1:23">
      <c r="A3">
        <v>2.6409767603363908E-3</v>
      </c>
      <c r="B3">
        <v>2.2436551701370298E-2</v>
      </c>
      <c r="C3">
        <v>0.97852609077767283</v>
      </c>
      <c r="D3">
        <v>251</v>
      </c>
      <c r="E3" s="2">
        <f>IF(C3&gt;=$E$2,SIGN(A3),0)</f>
        <v>1</v>
      </c>
      <c r="F3" s="3" t="s">
        <v>0</v>
      </c>
      <c r="G3">
        <f ca="1">OFFSET(B1,($A$1+5),0)</f>
        <v>94.52</v>
      </c>
      <c r="I3">
        <f t="shared" ref="I3:I5" si="0">A4/B4</f>
        <v>8.2087924648673927E-2</v>
      </c>
    </row>
    <row r="4" spans="1:23">
      <c r="A4">
        <v>1.5245050338008313E-3</v>
      </c>
      <c r="B4">
        <v>1.8571611358497886E-2</v>
      </c>
      <c r="C4">
        <v>0.73603383960093338</v>
      </c>
      <c r="D4">
        <v>292</v>
      </c>
      <c r="E4" s="2">
        <f>IF(C4&gt;=$E$2,SIGN(A4),0)</f>
        <v>1</v>
      </c>
      <c r="F4" s="4" t="s">
        <v>1</v>
      </c>
      <c r="G4">
        <f ca="1">OFFSET(D1,($A$1+6),0)</f>
        <v>2.2599999999999909</v>
      </c>
      <c r="I4">
        <f t="shared" si="0"/>
        <v>0.22709045038882558</v>
      </c>
    </row>
    <row r="5" spans="1:23">
      <c r="A5">
        <v>5.8245598642302603E-3</v>
      </c>
      <c r="B5">
        <v>2.5648634076234449E-2</v>
      </c>
      <c r="C5">
        <v>1.6424900683777954</v>
      </c>
      <c r="D5">
        <v>190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I5">
        <f t="shared" si="0"/>
        <v>-7.2342575033102888E-2</v>
      </c>
      <c r="T5">
        <v>-0.46423789610827138</v>
      </c>
      <c r="U5">
        <v>0.14365491867611227</v>
      </c>
    </row>
    <row r="6" spans="1:23">
      <c r="A6">
        <v>-2.1167227295306999E-3</v>
      </c>
      <c r="B6">
        <v>2.9259709494196453E-2</v>
      </c>
      <c r="C6">
        <v>0.50215763218489695</v>
      </c>
      <c r="D6">
        <v>175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2</v>
      </c>
      <c r="I6">
        <f t="shared" ca="1" si="1"/>
        <v>1</v>
      </c>
      <c r="J6">
        <f t="shared" ca="1" si="1"/>
        <v>0.77000000000001023</v>
      </c>
      <c r="K6">
        <f t="shared" ca="1" si="1"/>
        <v>85.040000000000106</v>
      </c>
      <c r="L6">
        <f t="shared" ca="1" si="1"/>
        <v>188</v>
      </c>
      <c r="M6">
        <f t="shared" ca="1" si="1"/>
        <v>-24</v>
      </c>
      <c r="N6" s="9">
        <f ca="1">OFFSET(F1,($A$1+6),0)</f>
        <v>0.95802439318922838</v>
      </c>
      <c r="O6" s="10">
        <f ca="1">OFFSET(G1,($A$1+6),0)</f>
        <v>5.0468459218379016E-2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85.5</v>
      </c>
      <c r="C8">
        <v>473100</v>
      </c>
      <c r="D8">
        <v>1.9999999999996021E-2</v>
      </c>
      <c r="E8">
        <v>5</v>
      </c>
      <c r="F8">
        <v>0.84245864026083839</v>
      </c>
      <c r="G8">
        <v>6.0379901174356675E-2</v>
      </c>
      <c r="H8">
        <v>1</v>
      </c>
      <c r="I8">
        <v>1</v>
      </c>
      <c r="J8">
        <v>1.2800000000000011</v>
      </c>
      <c r="K8">
        <v>74.890000000000086</v>
      </c>
      <c r="L8">
        <v>179</v>
      </c>
      <c r="M8">
        <v>-25</v>
      </c>
      <c r="N8">
        <v>0.91959798994974873</v>
      </c>
      <c r="O8">
        <v>0.13513513513513514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84.51</v>
      </c>
      <c r="C9">
        <v>464000</v>
      </c>
      <c r="D9">
        <v>1.0099999999999909</v>
      </c>
      <c r="E9">
        <v>6</v>
      </c>
      <c r="F9">
        <v>0.84381113392102391</v>
      </c>
      <c r="G9">
        <v>5.5624719245331446E-2</v>
      </c>
      <c r="H9">
        <v>2</v>
      </c>
      <c r="I9">
        <v>1</v>
      </c>
      <c r="J9">
        <v>-0.98999999999999488</v>
      </c>
      <c r="K9">
        <v>73.900000000000091</v>
      </c>
      <c r="L9">
        <v>180</v>
      </c>
      <c r="M9">
        <v>-26</v>
      </c>
      <c r="N9">
        <v>0.92462311557788945</v>
      </c>
      <c r="O9">
        <v>0.10810810810810811</v>
      </c>
      <c r="T9" s="10">
        <f ca="1">OFFSET($A$2,H8,0)*I8</f>
        <v>2.6409767603363908E-3</v>
      </c>
      <c r="U9" s="150">
        <f ca="1">U8+T9</f>
        <v>2.6409767603363908E-3</v>
      </c>
      <c r="V9" s="10">
        <f>J9/B8</f>
        <v>-1.1578947368420993E-2</v>
      </c>
      <c r="W9" s="150">
        <f>W8+V9</f>
        <v>-1.1578947368420993E-2</v>
      </c>
    </row>
    <row r="10" spans="1:23">
      <c r="A10" s="1">
        <v>41835</v>
      </c>
      <c r="B10">
        <v>84.33</v>
      </c>
      <c r="C10">
        <v>388800</v>
      </c>
      <c r="D10">
        <v>1.1899999999999977</v>
      </c>
      <c r="E10">
        <v>7</v>
      </c>
      <c r="F10">
        <v>0.84196353097451992</v>
      </c>
      <c r="G10">
        <v>5.5199576461528579E-2</v>
      </c>
      <c r="H10">
        <v>4</v>
      </c>
      <c r="I10">
        <v>-1</v>
      </c>
      <c r="J10">
        <v>-0.18000000000000682</v>
      </c>
      <c r="K10">
        <v>73.720000000000084</v>
      </c>
      <c r="L10">
        <v>179</v>
      </c>
      <c r="M10">
        <v>-27</v>
      </c>
      <c r="N10">
        <v>0.91959798994974873</v>
      </c>
      <c r="O10">
        <v>8.1081081081081086E-2</v>
      </c>
      <c r="T10" s="10">
        <f t="shared" ref="T10:T57" ca="1" si="2">OFFSET($A$2,H9,0)*I9</f>
        <v>1.5245050338008313E-3</v>
      </c>
      <c r="U10" s="150">
        <f t="shared" ref="U10:U57" ca="1" si="3">U9+T10</f>
        <v>4.1654817941372217E-3</v>
      </c>
      <c r="V10" s="10">
        <f t="shared" ref="V10:V57" si="4">J10/B9</f>
        <v>-2.1299254526092391E-3</v>
      </c>
      <c r="W10" s="150">
        <f t="shared" ref="W10:W57" si="5">W9+V10</f>
        <v>-1.3708872821030232E-2</v>
      </c>
    </row>
    <row r="11" spans="1:23">
      <c r="A11" s="1">
        <v>41836</v>
      </c>
      <c r="B11">
        <v>84.4</v>
      </c>
      <c r="C11">
        <v>258500</v>
      </c>
      <c r="D11">
        <v>1.2600000000000051</v>
      </c>
      <c r="E11">
        <v>8</v>
      </c>
      <c r="F11">
        <v>0.84098538823813551</v>
      </c>
      <c r="G11">
        <v>4.9823525636912024E-2</v>
      </c>
      <c r="H11">
        <v>4</v>
      </c>
      <c r="I11">
        <v>-1</v>
      </c>
      <c r="J11">
        <v>-7.000000000000739E-2</v>
      </c>
      <c r="K11">
        <v>73.650000000000077</v>
      </c>
      <c r="L11">
        <v>178</v>
      </c>
      <c r="M11">
        <v>-28</v>
      </c>
      <c r="N11">
        <v>0.914572864321608</v>
      </c>
      <c r="O11">
        <v>5.4054054054054057E-2</v>
      </c>
      <c r="T11" s="10">
        <f t="shared" ca="1" si="2"/>
        <v>2.1167227295306999E-3</v>
      </c>
      <c r="U11" s="150">
        <f t="shared" ca="1" si="3"/>
        <v>6.2822045236679211E-3</v>
      </c>
      <c r="V11" s="10">
        <f t="shared" si="4"/>
        <v>-8.3007233487498392E-4</v>
      </c>
      <c r="W11" s="150">
        <f t="shared" si="5"/>
        <v>-1.4538945155905217E-2</v>
      </c>
    </row>
    <row r="12" spans="1:23">
      <c r="A12" s="1">
        <v>41837</v>
      </c>
      <c r="B12">
        <v>84.61</v>
      </c>
      <c r="C12">
        <v>432400</v>
      </c>
      <c r="D12">
        <v>1.4699999999999989</v>
      </c>
      <c r="E12">
        <v>9</v>
      </c>
      <c r="F12">
        <v>0.83870305518657173</v>
      </c>
      <c r="G12">
        <v>4.5220753385099142E-2</v>
      </c>
      <c r="H12">
        <v>4</v>
      </c>
      <c r="I12">
        <v>-1</v>
      </c>
      <c r="J12">
        <v>-0.20999999999999375</v>
      </c>
      <c r="K12">
        <v>73.440000000000083</v>
      </c>
      <c r="L12">
        <v>177</v>
      </c>
      <c r="M12">
        <v>-29</v>
      </c>
      <c r="N12">
        <v>0.90954773869346739</v>
      </c>
      <c r="O12">
        <v>2.7027027027027029E-2</v>
      </c>
      <c r="T12" s="10">
        <f t="shared" ca="1" si="2"/>
        <v>2.1167227295306999E-3</v>
      </c>
      <c r="U12" s="150">
        <f t="shared" ca="1" si="3"/>
        <v>8.3989272531986205E-3</v>
      </c>
      <c r="V12" s="10">
        <f t="shared" si="4"/>
        <v>-2.4881516587676985E-3</v>
      </c>
      <c r="W12" s="150">
        <f t="shared" si="5"/>
        <v>-1.7027096814672914E-2</v>
      </c>
    </row>
    <row r="13" spans="1:23">
      <c r="A13" s="1">
        <v>41838</v>
      </c>
      <c r="B13">
        <v>86.23</v>
      </c>
      <c r="C13">
        <v>505800</v>
      </c>
      <c r="D13">
        <v>3.0900000000000034</v>
      </c>
      <c r="E13">
        <v>10</v>
      </c>
      <c r="F13">
        <v>0.84319526627218944</v>
      </c>
      <c r="G13">
        <v>4.7261438747352884E-2</v>
      </c>
      <c r="H13">
        <v>2</v>
      </c>
      <c r="I13">
        <v>1</v>
      </c>
      <c r="J13">
        <v>-1.6200000000000045</v>
      </c>
      <c r="K13">
        <v>71.820000000000078</v>
      </c>
      <c r="L13">
        <v>178</v>
      </c>
      <c r="M13">
        <v>-30</v>
      </c>
      <c r="N13">
        <v>0.914572864321608</v>
      </c>
      <c r="O13">
        <v>0</v>
      </c>
      <c r="T13" s="10">
        <f t="shared" ca="1" si="2"/>
        <v>2.1167227295306999E-3</v>
      </c>
      <c r="U13" s="150">
        <f t="shared" ca="1" si="3"/>
        <v>1.051564998272932E-2</v>
      </c>
      <c r="V13" s="10">
        <f t="shared" si="4"/>
        <v>-1.9146672970098151E-2</v>
      </c>
      <c r="W13" s="150">
        <f t="shared" si="5"/>
        <v>-3.6173769784771062E-2</v>
      </c>
    </row>
    <row r="14" spans="1:23">
      <c r="A14" s="1">
        <v>41841</v>
      </c>
      <c r="B14">
        <v>86.8</v>
      </c>
      <c r="C14">
        <v>457900</v>
      </c>
      <c r="D14">
        <v>2.5200000000000102</v>
      </c>
      <c r="E14">
        <v>11</v>
      </c>
      <c r="F14">
        <v>0.8513706074145635</v>
      </c>
      <c r="G14">
        <v>5.3446063017390744E-2</v>
      </c>
      <c r="H14">
        <v>1</v>
      </c>
      <c r="I14">
        <v>1</v>
      </c>
      <c r="J14">
        <v>0.56999999999999318</v>
      </c>
      <c r="K14">
        <v>72.390000000000072</v>
      </c>
      <c r="L14">
        <v>179</v>
      </c>
      <c r="M14">
        <v>-29</v>
      </c>
      <c r="N14">
        <v>0.91959798994974873</v>
      </c>
      <c r="O14">
        <v>2.7027027027027029E-2</v>
      </c>
      <c r="T14" s="10">
        <f t="shared" ca="1" si="2"/>
        <v>1.5245050338008313E-3</v>
      </c>
      <c r="U14" s="150">
        <f t="shared" ca="1" si="3"/>
        <v>1.2040155016530151E-2</v>
      </c>
      <c r="V14" s="10">
        <f t="shared" si="4"/>
        <v>6.6102284587729694E-3</v>
      </c>
      <c r="W14" s="150">
        <f t="shared" si="5"/>
        <v>-2.9563541325998092E-2</v>
      </c>
    </row>
    <row r="15" spans="1:23">
      <c r="A15" s="1">
        <v>41842</v>
      </c>
      <c r="B15">
        <v>88.45</v>
      </c>
      <c r="C15">
        <v>734000</v>
      </c>
      <c r="D15">
        <v>0.87000000000000455</v>
      </c>
      <c r="E15">
        <v>12</v>
      </c>
      <c r="F15">
        <v>0.86379664291752223</v>
      </c>
      <c r="G15">
        <v>6.9112173522428294E-2</v>
      </c>
      <c r="H15">
        <v>1</v>
      </c>
      <c r="I15">
        <v>1</v>
      </c>
      <c r="J15">
        <v>1.6500000000000057</v>
      </c>
      <c r="K15">
        <v>74.040000000000077</v>
      </c>
      <c r="L15">
        <v>180</v>
      </c>
      <c r="M15">
        <v>-28</v>
      </c>
      <c r="N15">
        <v>0.92462311557788945</v>
      </c>
      <c r="O15">
        <v>5.4054054054054057E-2</v>
      </c>
      <c r="T15" s="10">
        <f t="shared" ca="1" si="2"/>
        <v>2.6409767603363908E-3</v>
      </c>
      <c r="U15" s="150">
        <f t="shared" ca="1" si="3"/>
        <v>1.4681131776866542E-2</v>
      </c>
      <c r="V15" s="10">
        <f t="shared" si="4"/>
        <v>1.9009216589861818E-2</v>
      </c>
      <c r="W15" s="150">
        <f t="shared" si="5"/>
        <v>-1.0554324736136274E-2</v>
      </c>
    </row>
    <row r="16" spans="1:23">
      <c r="A16" s="1">
        <v>41843</v>
      </c>
      <c r="B16">
        <v>89.53</v>
      </c>
      <c r="C16">
        <v>700100</v>
      </c>
      <c r="D16">
        <v>0</v>
      </c>
      <c r="E16">
        <v>0</v>
      </c>
      <c r="F16">
        <v>0.87836010143702459</v>
      </c>
      <c r="G16">
        <v>8.1362702945517534E-2</v>
      </c>
      <c r="H16">
        <v>1</v>
      </c>
      <c r="I16">
        <v>1</v>
      </c>
      <c r="J16">
        <v>1.0799999999999983</v>
      </c>
      <c r="K16">
        <v>75.120000000000076</v>
      </c>
      <c r="L16">
        <v>181</v>
      </c>
      <c r="M16">
        <v>-27</v>
      </c>
      <c r="N16">
        <v>0.92964824120603018</v>
      </c>
      <c r="O16">
        <v>8.1081081081081086E-2</v>
      </c>
      <c r="T16" s="10">
        <f t="shared" ca="1" si="2"/>
        <v>2.6409767603363908E-3</v>
      </c>
      <c r="U16" s="150">
        <f t="shared" ca="1" si="3"/>
        <v>1.7322108537202931E-2</v>
      </c>
      <c r="V16" s="10">
        <f t="shared" si="4"/>
        <v>1.2210288298473695E-2</v>
      </c>
      <c r="W16" s="150">
        <f t="shared" si="5"/>
        <v>1.6559635623374213E-3</v>
      </c>
    </row>
    <row r="17" spans="1:23">
      <c r="A17" s="1">
        <v>41844</v>
      </c>
      <c r="B17">
        <v>89.63</v>
      </c>
      <c r="C17">
        <v>590500</v>
      </c>
      <c r="D17">
        <v>0</v>
      </c>
      <c r="E17">
        <v>0</v>
      </c>
      <c r="F17">
        <v>0.88986837338485691</v>
      </c>
      <c r="G17">
        <v>8.796605274979144E-2</v>
      </c>
      <c r="H17">
        <v>1</v>
      </c>
      <c r="I17">
        <v>1</v>
      </c>
      <c r="J17">
        <v>9.9999999999994316E-2</v>
      </c>
      <c r="K17">
        <v>75.22000000000007</v>
      </c>
      <c r="L17">
        <v>182</v>
      </c>
      <c r="M17">
        <v>-26</v>
      </c>
      <c r="N17">
        <v>0.9346733668341709</v>
      </c>
      <c r="O17">
        <v>0.10810810810810811</v>
      </c>
      <c r="T17" s="10">
        <f t="shared" ca="1" si="2"/>
        <v>2.6409767603363908E-3</v>
      </c>
      <c r="U17" s="150">
        <f t="shared" ca="1" si="3"/>
        <v>1.9963085297539322E-2</v>
      </c>
      <c r="V17" s="10">
        <f t="shared" si="4"/>
        <v>1.1169440411034773E-3</v>
      </c>
      <c r="W17" s="150">
        <f t="shared" si="5"/>
        <v>2.7729076034408986E-3</v>
      </c>
    </row>
    <row r="18" spans="1:23">
      <c r="A18" s="1">
        <v>41845</v>
      </c>
      <c r="B18">
        <v>91.1</v>
      </c>
      <c r="C18">
        <v>771500</v>
      </c>
      <c r="D18">
        <v>0</v>
      </c>
      <c r="E18">
        <v>0</v>
      </c>
      <c r="F18">
        <v>0.90167854123898084</v>
      </c>
      <c r="G18">
        <v>9.5726111788487458E-2</v>
      </c>
      <c r="H18">
        <v>1</v>
      </c>
      <c r="I18">
        <v>1</v>
      </c>
      <c r="J18">
        <v>1.4699999999999989</v>
      </c>
      <c r="K18">
        <v>76.690000000000069</v>
      </c>
      <c r="L18">
        <v>183</v>
      </c>
      <c r="M18">
        <v>-25</v>
      </c>
      <c r="N18">
        <v>0.93969849246231152</v>
      </c>
      <c r="O18">
        <v>0.13513513513513514</v>
      </c>
      <c r="T18" s="10">
        <f t="shared" ca="1" si="2"/>
        <v>2.6409767603363908E-3</v>
      </c>
      <c r="U18" s="150">
        <f t="shared" ca="1" si="3"/>
        <v>2.2604062057875712E-2</v>
      </c>
      <c r="V18" s="10">
        <f t="shared" si="4"/>
        <v>1.640075867455092E-2</v>
      </c>
      <c r="W18" s="150">
        <f t="shared" si="5"/>
        <v>1.9173666277991819E-2</v>
      </c>
    </row>
    <row r="19" spans="1:23">
      <c r="A19" s="1">
        <v>41848</v>
      </c>
      <c r="B19">
        <v>91.43</v>
      </c>
      <c r="C19">
        <v>774500</v>
      </c>
      <c r="D19">
        <v>0</v>
      </c>
      <c r="E19">
        <v>0</v>
      </c>
      <c r="F19">
        <v>0.91077164593648097</v>
      </c>
      <c r="G19">
        <v>9.8171083873451831E-2</v>
      </c>
      <c r="H19">
        <v>1</v>
      </c>
      <c r="I19">
        <v>1</v>
      </c>
      <c r="J19">
        <v>0.33000000000001251</v>
      </c>
      <c r="K19">
        <v>77.020000000000081</v>
      </c>
      <c r="L19">
        <v>184</v>
      </c>
      <c r="M19">
        <v>-24</v>
      </c>
      <c r="N19">
        <v>0.94472361809045224</v>
      </c>
      <c r="O19">
        <v>0.16216216216216217</v>
      </c>
      <c r="T19" s="10">
        <f t="shared" ca="1" si="2"/>
        <v>2.6409767603363908E-3</v>
      </c>
      <c r="U19" s="150">
        <f t="shared" ca="1" si="3"/>
        <v>2.5245038818212103E-2</v>
      </c>
      <c r="V19" s="10">
        <f t="shared" si="4"/>
        <v>3.6223929747531561E-3</v>
      </c>
      <c r="W19" s="150">
        <f t="shared" si="5"/>
        <v>2.2796059252744975E-2</v>
      </c>
    </row>
    <row r="20" spans="1:23">
      <c r="A20" s="1">
        <v>41849</v>
      </c>
      <c r="B20">
        <v>89.85</v>
      </c>
      <c r="C20">
        <v>689800</v>
      </c>
      <c r="D20">
        <v>1.5800000000000125</v>
      </c>
      <c r="E20">
        <v>1</v>
      </c>
      <c r="F20">
        <v>0.91371814998188616</v>
      </c>
      <c r="G20">
        <v>0.10079253032150422</v>
      </c>
      <c r="H20">
        <v>1</v>
      </c>
      <c r="I20">
        <v>1</v>
      </c>
      <c r="J20">
        <v>-1.5800000000000125</v>
      </c>
      <c r="K20">
        <v>75.440000000000069</v>
      </c>
      <c r="L20">
        <v>185</v>
      </c>
      <c r="M20">
        <v>-23</v>
      </c>
      <c r="N20">
        <v>0.94974874371859297</v>
      </c>
      <c r="O20">
        <v>0.1891891891891892</v>
      </c>
      <c r="T20" s="10">
        <f t="shared" ca="1" si="2"/>
        <v>2.6409767603363908E-3</v>
      </c>
      <c r="U20" s="150">
        <f t="shared" ca="1" si="3"/>
        <v>2.7886015578548494E-2</v>
      </c>
      <c r="V20" s="10">
        <f t="shared" si="4"/>
        <v>-1.7280979984687875E-2</v>
      </c>
      <c r="W20" s="150">
        <f t="shared" si="5"/>
        <v>5.5150792680570999E-3</v>
      </c>
    </row>
    <row r="21" spans="1:23">
      <c r="A21" s="1">
        <v>41850</v>
      </c>
      <c r="B21">
        <v>89.31</v>
      </c>
      <c r="C21">
        <v>993100</v>
      </c>
      <c r="D21">
        <v>2.1200000000000045</v>
      </c>
      <c r="E21">
        <v>2</v>
      </c>
      <c r="F21">
        <v>0.9114358169303225</v>
      </c>
      <c r="G21">
        <v>0.11239973047551821</v>
      </c>
      <c r="H21">
        <v>3</v>
      </c>
      <c r="I21">
        <v>1</v>
      </c>
      <c r="J21">
        <v>-0.53999999999999204</v>
      </c>
      <c r="K21">
        <v>74.900000000000077</v>
      </c>
      <c r="L21">
        <v>184</v>
      </c>
      <c r="M21">
        <v>-22</v>
      </c>
      <c r="N21">
        <v>0.94472361809045224</v>
      </c>
      <c r="O21">
        <v>0.21621621621621623</v>
      </c>
      <c r="T21" s="10">
        <f t="shared" ca="1" si="2"/>
        <v>2.6409767603363908E-3</v>
      </c>
      <c r="U21" s="150">
        <f t="shared" ca="1" si="3"/>
        <v>3.0526992338884885E-2</v>
      </c>
      <c r="V21" s="10">
        <f t="shared" si="4"/>
        <v>-6.0100166944907297E-3</v>
      </c>
      <c r="W21" s="150">
        <f t="shared" si="5"/>
        <v>-4.9493742643362971E-4</v>
      </c>
    </row>
    <row r="22" spans="1:23">
      <c r="A22" s="1">
        <v>41851</v>
      </c>
      <c r="B22">
        <v>87.24</v>
      </c>
      <c r="C22">
        <v>891700</v>
      </c>
      <c r="D22">
        <v>4.1900000000000119</v>
      </c>
      <c r="E22">
        <v>3</v>
      </c>
      <c r="F22">
        <v>0.8995531940586885</v>
      </c>
      <c r="G22">
        <v>0.11976352435346213</v>
      </c>
      <c r="H22">
        <v>3</v>
      </c>
      <c r="I22">
        <v>1</v>
      </c>
      <c r="J22">
        <v>-2.0700000000000074</v>
      </c>
      <c r="K22">
        <v>72.830000000000069</v>
      </c>
      <c r="L22">
        <v>183</v>
      </c>
      <c r="M22">
        <v>-21</v>
      </c>
      <c r="N22">
        <v>0.93969849246231152</v>
      </c>
      <c r="O22">
        <v>0.24324324324324326</v>
      </c>
      <c r="T22" s="10">
        <f t="shared" ca="1" si="2"/>
        <v>5.8245598642302603E-3</v>
      </c>
      <c r="U22" s="150">
        <f t="shared" ca="1" si="3"/>
        <v>3.6351552203115145E-2</v>
      </c>
      <c r="V22" s="10">
        <f t="shared" si="4"/>
        <v>-2.3177695666778717E-2</v>
      </c>
      <c r="W22" s="150">
        <f t="shared" si="5"/>
        <v>-2.3672633093212346E-2</v>
      </c>
    </row>
    <row r="23" spans="1:23">
      <c r="A23" s="1">
        <v>41852</v>
      </c>
      <c r="B23">
        <v>87.59</v>
      </c>
      <c r="C23">
        <v>496300</v>
      </c>
      <c r="D23">
        <v>3.8400000000000034</v>
      </c>
      <c r="E23">
        <v>4</v>
      </c>
      <c r="F23">
        <v>0.88712715855572988</v>
      </c>
      <c r="G23">
        <v>0.11407623692485402</v>
      </c>
      <c r="H23">
        <v>3</v>
      </c>
      <c r="I23">
        <v>1</v>
      </c>
      <c r="J23">
        <v>0.35000000000000853</v>
      </c>
      <c r="K23">
        <v>73.180000000000078</v>
      </c>
      <c r="L23">
        <v>182</v>
      </c>
      <c r="M23">
        <v>-20</v>
      </c>
      <c r="N23">
        <v>0.9346733668341709</v>
      </c>
      <c r="O23">
        <v>0.27027027027027029</v>
      </c>
      <c r="T23" s="10">
        <f t="shared" ca="1" si="2"/>
        <v>5.8245598642302603E-3</v>
      </c>
      <c r="U23" s="150">
        <f t="shared" ca="1" si="3"/>
        <v>4.2176112067345409E-2</v>
      </c>
      <c r="V23" s="10">
        <f t="shared" si="4"/>
        <v>4.0119211370931744E-3</v>
      </c>
      <c r="W23" s="150">
        <f t="shared" si="5"/>
        <v>-1.9660711956119171E-2</v>
      </c>
    </row>
    <row r="24" spans="1:23">
      <c r="A24" s="1">
        <v>41855</v>
      </c>
      <c r="B24">
        <v>89.12</v>
      </c>
      <c r="C24">
        <v>514200</v>
      </c>
      <c r="D24">
        <v>2.3100000000000023</v>
      </c>
      <c r="E24">
        <v>5</v>
      </c>
      <c r="F24">
        <v>0.88328704262770208</v>
      </c>
      <c r="G24">
        <v>0.10047166784316244</v>
      </c>
      <c r="H24">
        <v>4</v>
      </c>
      <c r="I24">
        <v>-1</v>
      </c>
      <c r="J24">
        <v>1.5300000000000011</v>
      </c>
      <c r="K24">
        <v>74.710000000000079</v>
      </c>
      <c r="L24">
        <v>181</v>
      </c>
      <c r="M24">
        <v>-21</v>
      </c>
      <c r="N24">
        <v>0.92964824120603018</v>
      </c>
      <c r="O24">
        <v>0.24324324324324326</v>
      </c>
      <c r="T24" s="10">
        <f t="shared" ca="1" si="2"/>
        <v>5.8245598642302603E-3</v>
      </c>
      <c r="U24" s="150">
        <f t="shared" ca="1" si="3"/>
        <v>4.8000671931575672E-2</v>
      </c>
      <c r="V24" s="10">
        <f t="shared" si="4"/>
        <v>1.7467747459755691E-2</v>
      </c>
      <c r="W24" s="150">
        <f t="shared" si="5"/>
        <v>-2.1929644963634802E-3</v>
      </c>
    </row>
    <row r="25" spans="1:23">
      <c r="A25" s="1">
        <v>41856</v>
      </c>
      <c r="B25">
        <v>85.39</v>
      </c>
      <c r="C25">
        <v>1731400</v>
      </c>
      <c r="D25">
        <v>0</v>
      </c>
      <c r="E25">
        <v>0</v>
      </c>
      <c r="F25">
        <v>0.87608984422171221</v>
      </c>
      <c r="G25">
        <v>0.11810466534043509</v>
      </c>
      <c r="H25">
        <v>4</v>
      </c>
      <c r="I25">
        <v>-1</v>
      </c>
      <c r="J25">
        <v>3.730000000000004</v>
      </c>
      <c r="K25">
        <v>78.440000000000083</v>
      </c>
      <c r="L25">
        <v>180</v>
      </c>
      <c r="M25">
        <v>-22</v>
      </c>
      <c r="N25">
        <v>0.92462311557788945</v>
      </c>
      <c r="O25">
        <v>0.21621621621621623</v>
      </c>
      <c r="T25" s="10">
        <f t="shared" ca="1" si="2"/>
        <v>2.1167227295306999E-3</v>
      </c>
      <c r="U25" s="150">
        <f t="shared" ca="1" si="3"/>
        <v>5.0117394661106374E-2</v>
      </c>
      <c r="V25" s="10">
        <f t="shared" si="4"/>
        <v>4.1853680430879753E-2</v>
      </c>
      <c r="W25" s="150">
        <f t="shared" si="5"/>
        <v>3.9660715934516269E-2</v>
      </c>
    </row>
    <row r="26" spans="1:23">
      <c r="A26" s="1">
        <v>41857</v>
      </c>
      <c r="B26">
        <v>87.38</v>
      </c>
      <c r="C26">
        <v>575400</v>
      </c>
      <c r="D26">
        <v>1.9899999999999949</v>
      </c>
      <c r="E26">
        <v>1</v>
      </c>
      <c r="F26">
        <v>0.87377128366139356</v>
      </c>
      <c r="G26">
        <v>0.12777064750048128</v>
      </c>
      <c r="H26">
        <v>3</v>
      </c>
      <c r="I26">
        <v>1</v>
      </c>
      <c r="J26">
        <v>-1.9899999999999949</v>
      </c>
      <c r="K26">
        <v>76.450000000000088</v>
      </c>
      <c r="L26">
        <v>179</v>
      </c>
      <c r="M26">
        <v>-21</v>
      </c>
      <c r="N26">
        <v>0.91959798994974873</v>
      </c>
      <c r="O26">
        <v>0.24324324324324326</v>
      </c>
      <c r="T26" s="10">
        <f t="shared" ca="1" si="2"/>
        <v>2.1167227295306999E-3</v>
      </c>
      <c r="U26" s="150">
        <f t="shared" ca="1" si="3"/>
        <v>5.2234117390637075E-2</v>
      </c>
      <c r="V26" s="10">
        <f t="shared" si="4"/>
        <v>-2.3304836631924054E-2</v>
      </c>
      <c r="W26" s="150">
        <f t="shared" si="5"/>
        <v>1.6355879302592215E-2</v>
      </c>
    </row>
    <row r="27" spans="1:23">
      <c r="A27" s="1">
        <v>41858</v>
      </c>
      <c r="B27">
        <v>86.92</v>
      </c>
      <c r="C27">
        <v>460300</v>
      </c>
      <c r="D27">
        <v>2.4499999999999886</v>
      </c>
      <c r="E27">
        <v>2</v>
      </c>
      <c r="F27">
        <v>0.87005192609588211</v>
      </c>
      <c r="G27">
        <v>0.12759738176217672</v>
      </c>
      <c r="H27">
        <v>3</v>
      </c>
      <c r="I27">
        <v>1</v>
      </c>
      <c r="J27">
        <v>-0.45999999999999375</v>
      </c>
      <c r="K27">
        <v>75.990000000000094</v>
      </c>
      <c r="L27">
        <v>178</v>
      </c>
      <c r="M27">
        <v>-20</v>
      </c>
      <c r="N27">
        <v>0.914572864321608</v>
      </c>
      <c r="O27">
        <v>0.27027027027027029</v>
      </c>
      <c r="T27" s="10">
        <f t="shared" ca="1" si="2"/>
        <v>5.8245598642302603E-3</v>
      </c>
      <c r="U27" s="150">
        <f t="shared" ca="1" si="3"/>
        <v>5.8058677254867339E-2</v>
      </c>
      <c r="V27" s="10">
        <f t="shared" si="4"/>
        <v>-5.2643625543601939E-3</v>
      </c>
      <c r="W27" s="150">
        <f t="shared" si="5"/>
        <v>1.1091516748232021E-2</v>
      </c>
    </row>
    <row r="28" spans="1:23">
      <c r="A28" s="1">
        <v>41859</v>
      </c>
      <c r="B28">
        <v>87.61</v>
      </c>
      <c r="C28">
        <v>233700</v>
      </c>
      <c r="D28">
        <v>1.7599999999999909</v>
      </c>
      <c r="E28">
        <v>3</v>
      </c>
      <c r="F28">
        <v>0.86825262649438495</v>
      </c>
      <c r="G28">
        <v>9.8204774433677727E-2</v>
      </c>
      <c r="H28">
        <v>4</v>
      </c>
      <c r="I28">
        <v>-1</v>
      </c>
      <c r="J28">
        <v>0.68999999999999773</v>
      </c>
      <c r="K28">
        <v>76.680000000000092</v>
      </c>
      <c r="L28">
        <v>177</v>
      </c>
      <c r="M28">
        <v>-21</v>
      </c>
      <c r="N28">
        <v>0.90954773869346739</v>
      </c>
      <c r="O28">
        <v>0.24324324324324326</v>
      </c>
      <c r="T28" s="10">
        <f t="shared" ca="1" si="2"/>
        <v>5.8245598642302603E-3</v>
      </c>
      <c r="U28" s="150">
        <f t="shared" ca="1" si="3"/>
        <v>6.3883237119097602E-2</v>
      </c>
      <c r="V28" s="10">
        <f t="shared" si="4"/>
        <v>7.9383341003221083E-3</v>
      </c>
      <c r="W28" s="150">
        <f t="shared" si="5"/>
        <v>1.9029850848554131E-2</v>
      </c>
    </row>
    <row r="29" spans="1:23">
      <c r="A29" s="1">
        <v>41862</v>
      </c>
      <c r="B29">
        <v>87.63</v>
      </c>
      <c r="C29">
        <v>572200</v>
      </c>
      <c r="D29">
        <v>1.7799999999999869</v>
      </c>
      <c r="E29">
        <v>4</v>
      </c>
      <c r="F29">
        <v>0.87394034536891674</v>
      </c>
      <c r="G29">
        <v>5.5528460501828913E-2</v>
      </c>
      <c r="H29">
        <v>2</v>
      </c>
      <c r="I29">
        <v>1</v>
      </c>
      <c r="J29">
        <v>-1.9999999999996021E-2</v>
      </c>
      <c r="K29">
        <v>76.660000000000096</v>
      </c>
      <c r="L29">
        <v>178</v>
      </c>
      <c r="M29">
        <v>-22</v>
      </c>
      <c r="N29">
        <v>0.914572864321608</v>
      </c>
      <c r="O29">
        <v>0.21621621621621623</v>
      </c>
      <c r="T29" s="10">
        <f t="shared" ca="1" si="2"/>
        <v>2.1167227295306999E-3</v>
      </c>
      <c r="U29" s="150">
        <f t="shared" ca="1" si="3"/>
        <v>6.5999959848628303E-2</v>
      </c>
      <c r="V29" s="10">
        <f t="shared" si="4"/>
        <v>-2.2828444241520398E-4</v>
      </c>
      <c r="W29" s="150">
        <f t="shared" si="5"/>
        <v>1.8801566406138927E-2</v>
      </c>
    </row>
    <row r="30" spans="1:23">
      <c r="A30" s="1">
        <v>41863</v>
      </c>
      <c r="B30">
        <v>87.32</v>
      </c>
      <c r="C30">
        <v>344900</v>
      </c>
      <c r="D30">
        <v>2.0899999999999892</v>
      </c>
      <c r="E30">
        <v>5</v>
      </c>
      <c r="F30">
        <v>0.87465281970776476</v>
      </c>
      <c r="G30">
        <v>4.9927805942373102E-2</v>
      </c>
      <c r="H30">
        <v>2</v>
      </c>
      <c r="I30">
        <v>1</v>
      </c>
      <c r="J30">
        <v>-0.31000000000000227</v>
      </c>
      <c r="K30">
        <v>76.350000000000094</v>
      </c>
      <c r="L30">
        <v>179</v>
      </c>
      <c r="M30">
        <v>-23</v>
      </c>
      <c r="N30">
        <v>0.91959798994974873</v>
      </c>
      <c r="O30">
        <v>0.1891891891891892</v>
      </c>
      <c r="T30" s="10">
        <f t="shared" ca="1" si="2"/>
        <v>1.5245050338008313E-3</v>
      </c>
      <c r="U30" s="150">
        <f t="shared" ca="1" si="3"/>
        <v>6.7524464882429136E-2</v>
      </c>
      <c r="V30" s="10">
        <f t="shared" si="4"/>
        <v>-3.5376012781011329E-3</v>
      </c>
      <c r="W30" s="150">
        <f t="shared" si="5"/>
        <v>1.5263965128037793E-2</v>
      </c>
    </row>
    <row r="31" spans="1:23">
      <c r="A31" s="1">
        <v>41864</v>
      </c>
      <c r="B31">
        <v>88.77</v>
      </c>
      <c r="C31">
        <v>471300</v>
      </c>
      <c r="D31">
        <v>0.63999999999998636</v>
      </c>
      <c r="E31">
        <v>6</v>
      </c>
      <c r="F31">
        <v>0.87877067986958102</v>
      </c>
      <c r="G31">
        <v>5.2064750048129362E-2</v>
      </c>
      <c r="H31">
        <v>2</v>
      </c>
      <c r="I31">
        <v>1</v>
      </c>
      <c r="J31">
        <v>1.4500000000000028</v>
      </c>
      <c r="K31">
        <v>77.800000000000097</v>
      </c>
      <c r="L31">
        <v>180</v>
      </c>
      <c r="M31">
        <v>-24</v>
      </c>
      <c r="N31">
        <v>0.92462311557788945</v>
      </c>
      <c r="O31">
        <v>0.16216216216216217</v>
      </c>
      <c r="T31" s="10">
        <f t="shared" ca="1" si="2"/>
        <v>1.5245050338008313E-3</v>
      </c>
      <c r="U31" s="150">
        <f t="shared" ca="1" si="3"/>
        <v>6.9048969916229969E-2</v>
      </c>
      <c r="V31" s="10">
        <f t="shared" si="4"/>
        <v>1.6605588639486978E-2</v>
      </c>
      <c r="W31" s="150">
        <f t="shared" si="5"/>
        <v>3.1869553767524775E-2</v>
      </c>
    </row>
    <row r="32" spans="1:23">
      <c r="A32" s="1">
        <v>41865</v>
      </c>
      <c r="B32">
        <v>88.89</v>
      </c>
      <c r="C32">
        <v>311400</v>
      </c>
      <c r="D32">
        <v>0.51999999999998181</v>
      </c>
      <c r="E32">
        <v>7</v>
      </c>
      <c r="F32">
        <v>0.88323873928269525</v>
      </c>
      <c r="G32">
        <v>5.2939100301610732E-2</v>
      </c>
      <c r="H32">
        <v>1</v>
      </c>
      <c r="I32">
        <v>1</v>
      </c>
      <c r="J32">
        <v>0.12000000000000455</v>
      </c>
      <c r="K32">
        <v>77.920000000000101</v>
      </c>
      <c r="L32">
        <v>181</v>
      </c>
      <c r="M32">
        <v>-23</v>
      </c>
      <c r="N32">
        <v>0.92964824120603018</v>
      </c>
      <c r="O32">
        <v>0.1891891891891892</v>
      </c>
      <c r="T32" s="10">
        <f t="shared" ca="1" si="2"/>
        <v>1.5245050338008313E-3</v>
      </c>
      <c r="U32" s="150">
        <f t="shared" ca="1" si="3"/>
        <v>7.0573474950030801E-2</v>
      </c>
      <c r="V32" s="10">
        <f t="shared" si="4"/>
        <v>1.3518080432579087E-3</v>
      </c>
      <c r="W32" s="150">
        <f t="shared" si="5"/>
        <v>3.3221361810782682E-2</v>
      </c>
    </row>
    <row r="33" spans="1:23">
      <c r="A33" s="1">
        <v>41866</v>
      </c>
      <c r="B33">
        <v>89.02</v>
      </c>
      <c r="C33">
        <v>433400</v>
      </c>
      <c r="D33">
        <v>0.38999999999998636</v>
      </c>
      <c r="E33">
        <v>8</v>
      </c>
      <c r="F33">
        <v>0.8884917280521677</v>
      </c>
      <c r="G33">
        <v>4.7948084451004305E-2</v>
      </c>
      <c r="H33">
        <v>1</v>
      </c>
      <c r="I33">
        <v>1</v>
      </c>
      <c r="J33">
        <v>0.12999999999999545</v>
      </c>
      <c r="K33">
        <v>78.050000000000097</v>
      </c>
      <c r="L33">
        <v>182</v>
      </c>
      <c r="M33">
        <v>-22</v>
      </c>
      <c r="N33">
        <v>0.9346733668341709</v>
      </c>
      <c r="O33">
        <v>0.21621621621621623</v>
      </c>
      <c r="T33" s="10">
        <f t="shared" ca="1" si="2"/>
        <v>2.6409767603363908E-3</v>
      </c>
      <c r="U33" s="150">
        <f t="shared" ca="1" si="3"/>
        <v>7.3214451710367195E-2</v>
      </c>
      <c r="V33" s="10">
        <f t="shared" si="4"/>
        <v>1.4624817189784617E-3</v>
      </c>
      <c r="W33" s="150">
        <f t="shared" si="5"/>
        <v>3.4683843529761144E-2</v>
      </c>
    </row>
    <row r="34" spans="1:23">
      <c r="A34" s="1">
        <v>41869</v>
      </c>
      <c r="B34">
        <v>91.63</v>
      </c>
      <c r="C34">
        <v>1022700</v>
      </c>
      <c r="D34">
        <v>0</v>
      </c>
      <c r="E34">
        <v>0</v>
      </c>
      <c r="F34">
        <v>0.8992029948073903</v>
      </c>
      <c r="G34">
        <v>6.9088108836552656E-2</v>
      </c>
      <c r="H34">
        <v>2</v>
      </c>
      <c r="I34">
        <v>1</v>
      </c>
      <c r="J34">
        <v>2.6099999999999994</v>
      </c>
      <c r="K34">
        <v>80.660000000000096</v>
      </c>
      <c r="L34">
        <v>183</v>
      </c>
      <c r="M34">
        <v>-23</v>
      </c>
      <c r="N34">
        <v>0.93969849246231152</v>
      </c>
      <c r="O34">
        <v>0.1891891891891892</v>
      </c>
      <c r="T34" s="10">
        <f t="shared" ca="1" si="2"/>
        <v>2.6409767603363908E-3</v>
      </c>
      <c r="U34" s="150">
        <f t="shared" ca="1" si="3"/>
        <v>7.585542847070359E-2</v>
      </c>
      <c r="V34" s="10">
        <f t="shared" si="4"/>
        <v>2.9319254100202197E-2</v>
      </c>
      <c r="W34" s="150">
        <f t="shared" si="5"/>
        <v>6.400309762996334E-2</v>
      </c>
    </row>
    <row r="35" spans="1:23">
      <c r="A35" s="1">
        <v>41870</v>
      </c>
      <c r="B35">
        <v>92.78</v>
      </c>
      <c r="C35">
        <v>433800</v>
      </c>
      <c r="D35">
        <v>0</v>
      </c>
      <c r="E35">
        <v>0</v>
      </c>
      <c r="F35">
        <v>0.91219659461417701</v>
      </c>
      <c r="G35">
        <v>7.9296348584996484E-2</v>
      </c>
      <c r="H35">
        <v>1</v>
      </c>
      <c r="I35">
        <v>1</v>
      </c>
      <c r="J35">
        <v>1.1500000000000057</v>
      </c>
      <c r="K35">
        <v>81.810000000000102</v>
      </c>
      <c r="L35">
        <v>184</v>
      </c>
      <c r="M35">
        <v>-22</v>
      </c>
      <c r="N35">
        <v>0.94472361809045224</v>
      </c>
      <c r="O35">
        <v>0.21621621621621623</v>
      </c>
      <c r="T35" s="10">
        <f t="shared" ca="1" si="2"/>
        <v>1.5245050338008313E-3</v>
      </c>
      <c r="U35" s="150">
        <f t="shared" ca="1" si="3"/>
        <v>7.7379933504504422E-2</v>
      </c>
      <c r="V35" s="10">
        <f t="shared" si="4"/>
        <v>1.2550474735348748E-2</v>
      </c>
      <c r="W35" s="150">
        <f t="shared" si="5"/>
        <v>7.6553572365312086E-2</v>
      </c>
    </row>
    <row r="36" spans="1:23">
      <c r="A36" s="1">
        <v>41871</v>
      </c>
      <c r="B36">
        <v>93.21</v>
      </c>
      <c r="C36">
        <v>314700</v>
      </c>
      <c r="D36">
        <v>0</v>
      </c>
      <c r="E36">
        <v>0</v>
      </c>
      <c r="F36">
        <v>0.92717063156623603</v>
      </c>
      <c r="G36">
        <v>7.9408650452416102E-2</v>
      </c>
      <c r="H36">
        <v>1</v>
      </c>
      <c r="I36">
        <v>1</v>
      </c>
      <c r="J36">
        <v>0.42999999999999261</v>
      </c>
      <c r="K36">
        <v>82.240000000000094</v>
      </c>
      <c r="L36">
        <v>185</v>
      </c>
      <c r="M36">
        <v>-21</v>
      </c>
      <c r="N36">
        <v>0.94974874371859297</v>
      </c>
      <c r="O36">
        <v>0.24324324324324326</v>
      </c>
      <c r="T36" s="10">
        <f t="shared" ca="1" si="2"/>
        <v>2.6409767603363908E-3</v>
      </c>
      <c r="U36" s="150">
        <f t="shared" ca="1" si="3"/>
        <v>8.0020910264840817E-2</v>
      </c>
      <c r="V36" s="10">
        <f t="shared" si="4"/>
        <v>4.634619530071056E-3</v>
      </c>
      <c r="W36" s="150">
        <f t="shared" si="5"/>
        <v>8.1188191895383149E-2</v>
      </c>
    </row>
    <row r="37" spans="1:23">
      <c r="A37" s="1">
        <v>41872</v>
      </c>
      <c r="B37">
        <v>93.84</v>
      </c>
      <c r="C37">
        <v>482300</v>
      </c>
      <c r="D37">
        <v>0</v>
      </c>
      <c r="E37">
        <v>0</v>
      </c>
      <c r="F37">
        <v>0.94071971984059888</v>
      </c>
      <c r="G37">
        <v>6.9619136238208326E-2</v>
      </c>
      <c r="H37">
        <v>1</v>
      </c>
      <c r="I37">
        <v>1</v>
      </c>
      <c r="J37">
        <v>0.63000000000000966</v>
      </c>
      <c r="K37">
        <v>82.870000000000104</v>
      </c>
      <c r="L37">
        <v>186</v>
      </c>
      <c r="M37">
        <v>-20</v>
      </c>
      <c r="N37">
        <v>0.95477386934673369</v>
      </c>
      <c r="O37">
        <v>0.27027027027027029</v>
      </c>
      <c r="T37" s="10">
        <f t="shared" ca="1" si="2"/>
        <v>2.6409767603363908E-3</v>
      </c>
      <c r="U37" s="150">
        <f t="shared" ca="1" si="3"/>
        <v>8.2661887025177211E-2</v>
      </c>
      <c r="V37" s="10">
        <f t="shared" si="4"/>
        <v>6.7589314451240176E-3</v>
      </c>
      <c r="W37" s="150">
        <f t="shared" si="5"/>
        <v>8.7947123340507166E-2</v>
      </c>
    </row>
    <row r="38" spans="1:23">
      <c r="A38" s="1">
        <v>41873</v>
      </c>
      <c r="B38">
        <v>93.4</v>
      </c>
      <c r="C38">
        <v>303300</v>
      </c>
      <c r="D38">
        <v>0.43999999999999773</v>
      </c>
      <c r="E38">
        <v>1</v>
      </c>
      <c r="F38">
        <v>0.94627460451636303</v>
      </c>
      <c r="G38">
        <v>4.7314381056279282E-2</v>
      </c>
      <c r="H38">
        <v>2</v>
      </c>
      <c r="I38">
        <v>1</v>
      </c>
      <c r="J38">
        <v>-0.43999999999999773</v>
      </c>
      <c r="K38">
        <v>82.430000000000106</v>
      </c>
      <c r="L38">
        <v>187</v>
      </c>
      <c r="M38">
        <v>-21</v>
      </c>
      <c r="N38">
        <v>0.95979899497487442</v>
      </c>
      <c r="O38">
        <v>0.24324324324324326</v>
      </c>
      <c r="T38" s="10">
        <f t="shared" ca="1" si="2"/>
        <v>2.6409767603363908E-3</v>
      </c>
      <c r="U38" s="150">
        <f t="shared" ca="1" si="3"/>
        <v>8.5302863785513605E-2</v>
      </c>
      <c r="V38" s="10">
        <f t="shared" si="4"/>
        <v>-4.6888320545609308E-3</v>
      </c>
      <c r="W38" s="150">
        <f t="shared" si="5"/>
        <v>8.3258291285946237E-2</v>
      </c>
    </row>
    <row r="39" spans="1:23">
      <c r="A39" s="1">
        <v>41876</v>
      </c>
      <c r="B39">
        <v>94.81</v>
      </c>
      <c r="C39">
        <v>348300</v>
      </c>
      <c r="D39">
        <v>0</v>
      </c>
      <c r="E39">
        <v>0</v>
      </c>
      <c r="F39">
        <v>0.95140683492331868</v>
      </c>
      <c r="G39">
        <v>4.4388115253802214E-2</v>
      </c>
      <c r="H39">
        <v>2</v>
      </c>
      <c r="I39">
        <v>1</v>
      </c>
      <c r="J39">
        <v>1.4099999999999966</v>
      </c>
      <c r="K39">
        <v>83.840000000000103</v>
      </c>
      <c r="L39">
        <v>188</v>
      </c>
      <c r="M39">
        <v>-22</v>
      </c>
      <c r="N39">
        <v>0.96482412060301503</v>
      </c>
      <c r="O39">
        <v>0.21621621621621623</v>
      </c>
      <c r="T39" s="10">
        <f t="shared" ca="1" si="2"/>
        <v>1.5245050338008313E-3</v>
      </c>
      <c r="U39" s="150">
        <f t="shared" ca="1" si="3"/>
        <v>8.6827368819314438E-2</v>
      </c>
      <c r="V39" s="10">
        <f t="shared" si="4"/>
        <v>1.5096359743040648E-2</v>
      </c>
      <c r="W39" s="150">
        <f t="shared" si="5"/>
        <v>9.8354651028986884E-2</v>
      </c>
    </row>
    <row r="40" spans="1:23">
      <c r="A40" s="1">
        <v>41877</v>
      </c>
      <c r="B40">
        <v>94.76</v>
      </c>
      <c r="C40">
        <v>371100</v>
      </c>
      <c r="D40">
        <v>4.9999999999997158E-2</v>
      </c>
      <c r="E40">
        <v>1</v>
      </c>
      <c r="F40">
        <v>0.95632170027774455</v>
      </c>
      <c r="G40">
        <v>4.4048001026759931E-2</v>
      </c>
      <c r="H40">
        <v>2</v>
      </c>
      <c r="I40">
        <v>1</v>
      </c>
      <c r="J40">
        <v>-4.9999999999997158E-2</v>
      </c>
      <c r="K40">
        <v>83.790000000000106</v>
      </c>
      <c r="L40">
        <v>189</v>
      </c>
      <c r="M40">
        <v>-23</v>
      </c>
      <c r="N40">
        <v>0.96984924623115576</v>
      </c>
      <c r="O40">
        <v>0.1891891891891892</v>
      </c>
      <c r="T40" s="10">
        <f t="shared" ca="1" si="2"/>
        <v>1.5245050338008313E-3</v>
      </c>
      <c r="U40" s="150">
        <f t="shared" ca="1" si="3"/>
        <v>8.835187385311527E-2</v>
      </c>
      <c r="V40" s="10">
        <f t="shared" si="4"/>
        <v>-5.2737053053472378E-4</v>
      </c>
      <c r="W40" s="150">
        <f t="shared" si="5"/>
        <v>9.7827280498452157E-2</v>
      </c>
    </row>
    <row r="41" spans="1:23">
      <c r="A41" s="1">
        <v>41878</v>
      </c>
      <c r="B41">
        <v>95.47</v>
      </c>
      <c r="C41">
        <v>238900</v>
      </c>
      <c r="D41">
        <v>0</v>
      </c>
      <c r="E41">
        <v>0</v>
      </c>
      <c r="F41">
        <v>0.9619007366260115</v>
      </c>
      <c r="G41">
        <v>3.732593210549958E-2</v>
      </c>
      <c r="H41">
        <v>2</v>
      </c>
      <c r="I41">
        <v>1</v>
      </c>
      <c r="J41">
        <v>0.70999999999999375</v>
      </c>
      <c r="K41">
        <v>84.500000000000099</v>
      </c>
      <c r="L41">
        <v>190</v>
      </c>
      <c r="M41">
        <v>-24</v>
      </c>
      <c r="N41">
        <v>0.97487437185929648</v>
      </c>
      <c r="O41">
        <v>0.16216216216216217</v>
      </c>
      <c r="T41" s="10">
        <f t="shared" ca="1" si="2"/>
        <v>1.5245050338008313E-3</v>
      </c>
      <c r="U41" s="150">
        <f t="shared" ca="1" si="3"/>
        <v>8.9876378886916103E-2</v>
      </c>
      <c r="V41" s="10">
        <f t="shared" si="4"/>
        <v>7.4926129168424831E-3</v>
      </c>
      <c r="W41" s="150">
        <f t="shared" si="5"/>
        <v>0.10531989341529464</v>
      </c>
    </row>
    <row r="42" spans="1:23">
      <c r="A42" s="1">
        <v>41879</v>
      </c>
      <c r="B42">
        <v>95.93</v>
      </c>
      <c r="C42">
        <v>244400</v>
      </c>
      <c r="D42">
        <v>0</v>
      </c>
      <c r="E42">
        <v>0</v>
      </c>
      <c r="F42">
        <v>0.96880811496196129</v>
      </c>
      <c r="G42">
        <v>3.3680934351536941E-2</v>
      </c>
      <c r="H42">
        <v>2</v>
      </c>
      <c r="I42">
        <v>1</v>
      </c>
      <c r="J42">
        <v>0.46000000000000796</v>
      </c>
      <c r="K42">
        <v>84.960000000000107</v>
      </c>
      <c r="L42">
        <v>191</v>
      </c>
      <c r="M42">
        <v>-25</v>
      </c>
      <c r="N42">
        <v>0.97989949748743721</v>
      </c>
      <c r="O42">
        <v>0.13513513513513514</v>
      </c>
      <c r="T42" s="10">
        <f t="shared" ca="1" si="2"/>
        <v>1.5245050338008313E-3</v>
      </c>
      <c r="U42" s="150">
        <f t="shared" ca="1" si="3"/>
        <v>9.1400883920716935E-2</v>
      </c>
      <c r="V42" s="10">
        <f t="shared" si="4"/>
        <v>4.8182675185923117E-3</v>
      </c>
      <c r="W42" s="150">
        <f t="shared" si="5"/>
        <v>0.11013816093388695</v>
      </c>
    </row>
    <row r="43" spans="1:23">
      <c r="A43" s="1">
        <v>41880</v>
      </c>
      <c r="B43">
        <v>96.97</v>
      </c>
      <c r="C43">
        <v>249900</v>
      </c>
      <c r="D43">
        <v>0</v>
      </c>
      <c r="E43">
        <v>0</v>
      </c>
      <c r="F43">
        <v>0.97543774906412284</v>
      </c>
      <c r="G43">
        <v>2.8490983764358591E-2</v>
      </c>
      <c r="H43">
        <v>2</v>
      </c>
      <c r="I43">
        <v>1</v>
      </c>
      <c r="J43">
        <v>1.039999999999992</v>
      </c>
      <c r="K43">
        <v>86.000000000000099</v>
      </c>
      <c r="L43">
        <v>192</v>
      </c>
      <c r="M43">
        <v>-26</v>
      </c>
      <c r="N43">
        <v>0.98492462311557794</v>
      </c>
      <c r="O43">
        <v>0.10810810810810811</v>
      </c>
      <c r="T43" s="10">
        <f t="shared" ca="1" si="2"/>
        <v>1.5245050338008313E-3</v>
      </c>
      <c r="U43" s="150">
        <f t="shared" ca="1" si="3"/>
        <v>9.2925388954517768E-2</v>
      </c>
      <c r="V43" s="10">
        <f t="shared" si="4"/>
        <v>1.0841238403002105E-2</v>
      </c>
      <c r="W43" s="150">
        <f t="shared" si="5"/>
        <v>0.12097939933688906</v>
      </c>
    </row>
    <row r="44" spans="1:23">
      <c r="A44" s="1">
        <v>41884</v>
      </c>
      <c r="B44">
        <v>97.79</v>
      </c>
      <c r="C44">
        <v>530100</v>
      </c>
      <c r="D44">
        <v>0</v>
      </c>
      <c r="E44">
        <v>0</v>
      </c>
      <c r="F44">
        <v>0.98456708127037795</v>
      </c>
      <c r="G44">
        <v>3.376917153308092E-2</v>
      </c>
      <c r="H44">
        <v>2</v>
      </c>
      <c r="I44">
        <v>1</v>
      </c>
      <c r="J44">
        <v>0.82000000000000739</v>
      </c>
      <c r="K44">
        <v>86.820000000000107</v>
      </c>
      <c r="L44">
        <v>193</v>
      </c>
      <c r="M44">
        <v>-27</v>
      </c>
      <c r="N44">
        <v>0.98994974874371855</v>
      </c>
      <c r="O44">
        <v>8.1081081081081086E-2</v>
      </c>
      <c r="T44" s="10">
        <f t="shared" ca="1" si="2"/>
        <v>1.5245050338008313E-3</v>
      </c>
      <c r="U44" s="150">
        <f t="shared" ca="1" si="3"/>
        <v>9.4449893988318601E-2</v>
      </c>
      <c r="V44" s="10">
        <f t="shared" si="4"/>
        <v>8.4562235743014073E-3</v>
      </c>
      <c r="W44" s="150">
        <f t="shared" si="5"/>
        <v>0.12943562291119046</v>
      </c>
    </row>
    <row r="45" spans="1:23">
      <c r="A45" s="1">
        <v>41885</v>
      </c>
      <c r="B45">
        <v>97.8</v>
      </c>
      <c r="C45">
        <v>318100</v>
      </c>
      <c r="D45">
        <v>0</v>
      </c>
      <c r="E45">
        <v>0</v>
      </c>
      <c r="F45">
        <v>0.99244052650646031</v>
      </c>
      <c r="G45">
        <v>4.0893922864660204E-2</v>
      </c>
      <c r="H45">
        <v>1</v>
      </c>
      <c r="I45">
        <v>1</v>
      </c>
      <c r="J45">
        <v>9.9999999999909051E-3</v>
      </c>
      <c r="K45">
        <v>86.830000000000098</v>
      </c>
      <c r="L45">
        <v>194</v>
      </c>
      <c r="M45">
        <v>-26</v>
      </c>
      <c r="N45">
        <v>0.99497487437185927</v>
      </c>
      <c r="O45">
        <v>0.10810810810810811</v>
      </c>
      <c r="T45" s="10">
        <f t="shared" ca="1" si="2"/>
        <v>1.5245050338008313E-3</v>
      </c>
      <c r="U45" s="150">
        <f t="shared" ca="1" si="3"/>
        <v>9.5974399022119433E-2</v>
      </c>
      <c r="V45" s="10">
        <f t="shared" si="4"/>
        <v>1.022599447795368E-4</v>
      </c>
      <c r="W45" s="150">
        <f t="shared" si="5"/>
        <v>0.12953788285596998</v>
      </c>
    </row>
    <row r="46" spans="1:23">
      <c r="A46" s="1">
        <v>41886</v>
      </c>
      <c r="B46">
        <v>96.63</v>
      </c>
      <c r="C46">
        <v>452500</v>
      </c>
      <c r="D46">
        <v>1.1700000000000017</v>
      </c>
      <c r="E46">
        <v>1</v>
      </c>
      <c r="F46">
        <v>0.99513343799058096</v>
      </c>
      <c r="G46">
        <v>4.8665212090098178E-2</v>
      </c>
      <c r="H46">
        <v>1</v>
      </c>
      <c r="I46">
        <v>1</v>
      </c>
      <c r="J46">
        <v>-1.1700000000000017</v>
      </c>
      <c r="K46">
        <v>85.660000000000096</v>
      </c>
      <c r="L46">
        <v>195</v>
      </c>
      <c r="M46">
        <v>-25</v>
      </c>
      <c r="N46">
        <v>1</v>
      </c>
      <c r="O46">
        <v>0.13513513513513514</v>
      </c>
      <c r="T46" s="10">
        <f t="shared" ca="1" si="2"/>
        <v>2.6409767603363908E-3</v>
      </c>
      <c r="U46" s="150">
        <f t="shared" ca="1" si="3"/>
        <v>9.8615375782455827E-2</v>
      </c>
      <c r="V46" s="10">
        <f t="shared" si="4"/>
        <v>-1.1963190184049097E-2</v>
      </c>
      <c r="W46" s="150">
        <f t="shared" si="5"/>
        <v>0.11757469267192089</v>
      </c>
    </row>
    <row r="47" spans="1:23">
      <c r="A47" s="1">
        <v>41887</v>
      </c>
      <c r="B47">
        <v>97.24</v>
      </c>
      <c r="C47">
        <v>261800</v>
      </c>
      <c r="D47">
        <v>0.56000000000000227</v>
      </c>
      <c r="E47">
        <v>2</v>
      </c>
      <c r="F47">
        <v>0.99438473614297818</v>
      </c>
      <c r="G47">
        <v>4.7802092023358785E-2</v>
      </c>
      <c r="H47">
        <v>3</v>
      </c>
      <c r="I47">
        <v>1</v>
      </c>
      <c r="J47">
        <v>0.60999999999999943</v>
      </c>
      <c r="K47">
        <v>86.270000000000095</v>
      </c>
      <c r="L47">
        <v>194</v>
      </c>
      <c r="M47">
        <v>-24</v>
      </c>
      <c r="N47">
        <v>0.99497487437185927</v>
      </c>
      <c r="O47">
        <v>0.16216216216216217</v>
      </c>
      <c r="T47" s="10">
        <f t="shared" ca="1" si="2"/>
        <v>2.6409767603363908E-3</v>
      </c>
      <c r="U47" s="150">
        <f t="shared" ca="1" si="3"/>
        <v>0.10125635254279222</v>
      </c>
      <c r="V47" s="10">
        <f t="shared" si="4"/>
        <v>6.3127393149125478E-3</v>
      </c>
      <c r="W47" s="150">
        <f t="shared" si="5"/>
        <v>0.12388743198683344</v>
      </c>
    </row>
    <row r="48" spans="1:23">
      <c r="A48" s="1">
        <v>41890</v>
      </c>
      <c r="B48">
        <v>96.19</v>
      </c>
      <c r="C48">
        <v>577900</v>
      </c>
      <c r="D48">
        <v>1.6099999999999994</v>
      </c>
      <c r="E48">
        <v>3</v>
      </c>
      <c r="F48">
        <v>0.98984422171235364</v>
      </c>
      <c r="G48">
        <v>4.8432586793300397E-2</v>
      </c>
      <c r="H48">
        <v>4</v>
      </c>
      <c r="I48">
        <v>-1</v>
      </c>
      <c r="J48">
        <v>-1.0499999999999972</v>
      </c>
      <c r="K48">
        <v>85.220000000000098</v>
      </c>
      <c r="L48">
        <v>193</v>
      </c>
      <c r="M48">
        <v>-25</v>
      </c>
      <c r="N48">
        <v>0.98994974874371855</v>
      </c>
      <c r="O48">
        <v>0.13513513513513514</v>
      </c>
      <c r="T48" s="10">
        <f t="shared" ca="1" si="2"/>
        <v>5.8245598642302603E-3</v>
      </c>
      <c r="U48" s="150">
        <f t="shared" ca="1" si="3"/>
        <v>0.10708091240702249</v>
      </c>
      <c r="V48" s="10">
        <f t="shared" si="4"/>
        <v>-1.0798025503907828E-2</v>
      </c>
      <c r="W48" s="150">
        <f t="shared" si="5"/>
        <v>0.11308940648292562</v>
      </c>
    </row>
    <row r="49" spans="1:23">
      <c r="A49" s="1">
        <v>41891</v>
      </c>
      <c r="B49">
        <v>94.67</v>
      </c>
      <c r="C49">
        <v>430700</v>
      </c>
      <c r="D49">
        <v>9.0000000000003411E-2</v>
      </c>
      <c r="E49">
        <v>4</v>
      </c>
      <c r="F49">
        <v>0.98175341142374106</v>
      </c>
      <c r="G49">
        <v>5.4057306038631847E-2</v>
      </c>
      <c r="H49">
        <v>3</v>
      </c>
      <c r="I49">
        <v>1</v>
      </c>
      <c r="J49">
        <v>1.519999999999996</v>
      </c>
      <c r="K49">
        <v>86.740000000000094</v>
      </c>
      <c r="L49">
        <v>192</v>
      </c>
      <c r="M49">
        <v>-24</v>
      </c>
      <c r="N49">
        <v>0.98492462311557794</v>
      </c>
      <c r="O49">
        <v>0.16216216216216217</v>
      </c>
      <c r="T49" s="10">
        <f t="shared" ca="1" si="2"/>
        <v>2.1167227295306999E-3</v>
      </c>
      <c r="U49" s="150">
        <f t="shared" ca="1" si="3"/>
        <v>0.10919763513655319</v>
      </c>
      <c r="V49" s="10">
        <f t="shared" si="4"/>
        <v>1.580205842603177E-2</v>
      </c>
      <c r="W49" s="150">
        <f t="shared" si="5"/>
        <v>0.12889146490895739</v>
      </c>
    </row>
    <row r="50" spans="1:23">
      <c r="A50" s="1">
        <v>41892</v>
      </c>
      <c r="B50">
        <v>95.23</v>
      </c>
      <c r="C50">
        <v>519800</v>
      </c>
      <c r="D50">
        <v>0</v>
      </c>
      <c r="E50">
        <v>0</v>
      </c>
      <c r="F50">
        <v>0.97526868735659955</v>
      </c>
      <c r="G50">
        <v>5.8926394147468399E-2</v>
      </c>
      <c r="H50">
        <v>3</v>
      </c>
      <c r="I50">
        <v>1</v>
      </c>
      <c r="J50">
        <v>0.56000000000000227</v>
      </c>
      <c r="K50">
        <v>87.300000000000097</v>
      </c>
      <c r="L50">
        <v>191</v>
      </c>
      <c r="M50">
        <v>-23</v>
      </c>
      <c r="N50">
        <v>0.97989949748743721</v>
      </c>
      <c r="O50">
        <v>0.1891891891891892</v>
      </c>
      <c r="T50" s="10">
        <f t="shared" ca="1" si="2"/>
        <v>5.8245598642302603E-3</v>
      </c>
      <c r="U50" s="150">
        <f t="shared" ca="1" si="3"/>
        <v>0.11502219500078345</v>
      </c>
      <c r="V50" s="10">
        <f t="shared" si="4"/>
        <v>5.9152846730749159E-3</v>
      </c>
      <c r="W50" s="150">
        <f t="shared" si="5"/>
        <v>0.13480674958203231</v>
      </c>
    </row>
    <row r="51" spans="1:23">
      <c r="A51" s="1">
        <v>41893</v>
      </c>
      <c r="B51">
        <v>94.85</v>
      </c>
      <c r="C51">
        <v>350800</v>
      </c>
      <c r="D51">
        <v>0.38000000000000966</v>
      </c>
      <c r="E51">
        <v>1</v>
      </c>
      <c r="F51">
        <v>0.9683371573481464</v>
      </c>
      <c r="G51">
        <v>6.084996470512738E-2</v>
      </c>
      <c r="H51">
        <v>3</v>
      </c>
      <c r="I51">
        <v>1</v>
      </c>
      <c r="J51">
        <v>-0.38000000000000966</v>
      </c>
      <c r="K51">
        <v>86.920000000000087</v>
      </c>
      <c r="L51">
        <v>190</v>
      </c>
      <c r="M51">
        <v>-22</v>
      </c>
      <c r="N51">
        <v>0.97487437185929648</v>
      </c>
      <c r="O51">
        <v>0.21621621621621623</v>
      </c>
      <c r="T51" s="10">
        <f t="shared" ca="1" si="2"/>
        <v>5.8245598642302603E-3</v>
      </c>
      <c r="U51" s="150">
        <f t="shared" ca="1" si="3"/>
        <v>0.12084675486501371</v>
      </c>
      <c r="V51" s="10">
        <f t="shared" si="4"/>
        <v>-3.990339178830302E-3</v>
      </c>
      <c r="W51" s="150">
        <f t="shared" si="5"/>
        <v>0.13081641040320202</v>
      </c>
    </row>
    <row r="52" spans="1:23">
      <c r="A52" s="1">
        <v>41894</v>
      </c>
      <c r="B52">
        <v>93.23</v>
      </c>
      <c r="C52">
        <v>410700</v>
      </c>
      <c r="D52">
        <v>2</v>
      </c>
      <c r="E52">
        <v>2</v>
      </c>
      <c r="F52">
        <v>0.96140562733969337</v>
      </c>
      <c r="G52">
        <v>5.420329846627734E-2</v>
      </c>
      <c r="H52">
        <v>3</v>
      </c>
      <c r="I52">
        <v>1</v>
      </c>
      <c r="J52">
        <v>-1.6199999999999903</v>
      </c>
      <c r="K52">
        <v>85.300000000000097</v>
      </c>
      <c r="L52">
        <v>189</v>
      </c>
      <c r="M52">
        <v>-21</v>
      </c>
      <c r="N52">
        <v>0.96984924623115576</v>
      </c>
      <c r="O52">
        <v>0.24324324324324326</v>
      </c>
      <c r="T52" s="10">
        <f t="shared" ca="1" si="2"/>
        <v>5.8245598642302603E-3</v>
      </c>
      <c r="U52" s="150">
        <f t="shared" ca="1" si="3"/>
        <v>0.12667131472924398</v>
      </c>
      <c r="V52" s="10">
        <f t="shared" si="4"/>
        <v>-1.7079599367422146E-2</v>
      </c>
      <c r="W52" s="150">
        <f t="shared" si="5"/>
        <v>0.11373681103577987</v>
      </c>
    </row>
    <row r="53" spans="1:23">
      <c r="A53" s="1">
        <v>41897</v>
      </c>
      <c r="B53">
        <v>93.36</v>
      </c>
      <c r="C53">
        <v>373500</v>
      </c>
      <c r="D53">
        <v>1.8700000000000045</v>
      </c>
      <c r="E53">
        <v>3</v>
      </c>
      <c r="F53">
        <v>0.95582659099142619</v>
      </c>
      <c r="G53">
        <v>5.0617660270807927E-2</v>
      </c>
      <c r="H53">
        <v>4</v>
      </c>
      <c r="I53">
        <v>-1</v>
      </c>
      <c r="J53">
        <v>0.12999999999999545</v>
      </c>
      <c r="K53">
        <v>85.430000000000092</v>
      </c>
      <c r="L53">
        <v>188</v>
      </c>
      <c r="M53">
        <v>-22</v>
      </c>
      <c r="N53">
        <v>0.96482412060301503</v>
      </c>
      <c r="O53">
        <v>0.21621621621621623</v>
      </c>
      <c r="T53" s="10">
        <f t="shared" ca="1" si="2"/>
        <v>5.8245598642302603E-3</v>
      </c>
      <c r="U53" s="150">
        <f t="shared" ca="1" si="3"/>
        <v>0.13249587459347423</v>
      </c>
      <c r="V53" s="10">
        <f t="shared" si="4"/>
        <v>1.3944009439021286E-3</v>
      </c>
      <c r="W53" s="150">
        <f t="shared" si="5"/>
        <v>0.115131211979682</v>
      </c>
    </row>
    <row r="54" spans="1:23">
      <c r="A54" s="1">
        <v>41898</v>
      </c>
      <c r="B54">
        <v>93.73</v>
      </c>
      <c r="C54">
        <v>464200</v>
      </c>
      <c r="D54">
        <v>2.2400000000000091</v>
      </c>
      <c r="E54">
        <v>4</v>
      </c>
      <c r="F54">
        <v>0.95040454051443068</v>
      </c>
      <c r="G54">
        <v>4.919784380414554E-2</v>
      </c>
      <c r="H54">
        <v>4</v>
      </c>
      <c r="I54">
        <v>-1</v>
      </c>
      <c r="J54">
        <v>-0.37000000000000455</v>
      </c>
      <c r="K54">
        <v>85.060000000000088</v>
      </c>
      <c r="L54">
        <v>187</v>
      </c>
      <c r="M54">
        <v>-23</v>
      </c>
      <c r="N54">
        <v>0.95979899497487442</v>
      </c>
      <c r="O54">
        <v>0.1891891891891892</v>
      </c>
      <c r="T54" s="10">
        <f t="shared" ca="1" si="2"/>
        <v>2.1167227295306999E-3</v>
      </c>
      <c r="U54" s="150">
        <f t="shared" ca="1" si="3"/>
        <v>0.13461259732300493</v>
      </c>
      <c r="V54" s="10">
        <f t="shared" si="4"/>
        <v>-3.9631533847472641E-3</v>
      </c>
      <c r="W54" s="150">
        <f t="shared" si="5"/>
        <v>0.11116805859493474</v>
      </c>
    </row>
    <row r="55" spans="1:23">
      <c r="A55" s="1">
        <v>41899</v>
      </c>
      <c r="B55">
        <v>93.88</v>
      </c>
      <c r="C55">
        <v>366700</v>
      </c>
      <c r="D55">
        <v>2.3900000000000006</v>
      </c>
      <c r="E55">
        <v>5</v>
      </c>
      <c r="F55">
        <v>0.94866562009419153</v>
      </c>
      <c r="G55">
        <v>5.0566322274273247E-2</v>
      </c>
      <c r="H55">
        <v>4</v>
      </c>
      <c r="I55">
        <v>-1</v>
      </c>
      <c r="J55">
        <v>-0.14999999999999147</v>
      </c>
      <c r="K55">
        <v>84.910000000000096</v>
      </c>
      <c r="L55">
        <v>186</v>
      </c>
      <c r="M55">
        <v>-24</v>
      </c>
      <c r="N55">
        <v>0.95477386934673369</v>
      </c>
      <c r="O55">
        <v>0.16216216216216217</v>
      </c>
      <c r="T55" s="10">
        <f t="shared" ca="1" si="2"/>
        <v>2.1167227295306999E-3</v>
      </c>
      <c r="U55" s="150">
        <f t="shared" ca="1" si="3"/>
        <v>0.13672932005253563</v>
      </c>
      <c r="V55" s="10">
        <f t="shared" si="4"/>
        <v>-1.6003414061665578E-3</v>
      </c>
      <c r="W55" s="150">
        <f t="shared" si="5"/>
        <v>0.10956771718876818</v>
      </c>
    </row>
    <row r="56" spans="1:23">
      <c r="A56" s="1">
        <v>41900</v>
      </c>
      <c r="B56">
        <v>94.52</v>
      </c>
      <c r="C56">
        <v>292500</v>
      </c>
      <c r="D56">
        <v>3.0300000000000011</v>
      </c>
      <c r="E56">
        <v>6</v>
      </c>
      <c r="F56">
        <v>0.95240912933220634</v>
      </c>
      <c r="G56">
        <v>4.666463453763716E-2</v>
      </c>
      <c r="H56">
        <v>1</v>
      </c>
      <c r="I56">
        <v>1</v>
      </c>
      <c r="J56">
        <v>-0.64000000000000057</v>
      </c>
      <c r="K56">
        <v>84.270000000000095</v>
      </c>
      <c r="L56">
        <v>187</v>
      </c>
      <c r="M56">
        <v>-23</v>
      </c>
      <c r="N56">
        <v>0.95979899497487442</v>
      </c>
      <c r="O56">
        <v>0.1891891891891892</v>
      </c>
      <c r="T56" s="10">
        <f t="shared" ca="1" si="2"/>
        <v>2.1167227295306999E-3</v>
      </c>
      <c r="U56" s="150">
        <f t="shared" ca="1" si="3"/>
        <v>0.13884604278206633</v>
      </c>
      <c r="V56" s="10">
        <f t="shared" si="4"/>
        <v>-6.817213463996598E-3</v>
      </c>
      <c r="W56" s="150">
        <f t="shared" si="5"/>
        <v>0.10275050372477158</v>
      </c>
    </row>
    <row r="57" spans="1:23">
      <c r="A57" s="1">
        <v>41901</v>
      </c>
      <c r="B57">
        <v>95.29</v>
      </c>
      <c r="C57">
        <v>577900</v>
      </c>
      <c r="D57">
        <v>2.2599999999999909</v>
      </c>
      <c r="E57">
        <v>7</v>
      </c>
      <c r="F57">
        <v>0.95802439318922838</v>
      </c>
      <c r="G57">
        <v>5.0468459218379016E-2</v>
      </c>
      <c r="H57">
        <v>2</v>
      </c>
      <c r="I57">
        <v>1</v>
      </c>
      <c r="J57">
        <v>0.77000000000001023</v>
      </c>
      <c r="K57">
        <v>85.040000000000106</v>
      </c>
      <c r="L57">
        <v>188</v>
      </c>
      <c r="M57">
        <v>-24</v>
      </c>
      <c r="N57">
        <v>0.96482412060301503</v>
      </c>
      <c r="O57">
        <v>0.16216216216216217</v>
      </c>
      <c r="T57" s="10">
        <f t="shared" ca="1" si="2"/>
        <v>2.6409767603363908E-3</v>
      </c>
      <c r="U57" s="150">
        <f t="shared" ca="1" si="3"/>
        <v>0.14148701954240273</v>
      </c>
      <c r="V57" s="10">
        <f t="shared" si="4"/>
        <v>8.1464240372409041E-3</v>
      </c>
      <c r="W57" s="150">
        <f t="shared" si="5"/>
        <v>0.11089692776201249</v>
      </c>
    </row>
  </sheetData>
  <conditionalFormatting sqref="E3:E6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</cols>
  <sheetData>
    <row r="1" spans="1:23">
      <c r="A1">
        <v>50</v>
      </c>
      <c r="B1">
        <v>4.9199999999999982</v>
      </c>
      <c r="C1">
        <v>103</v>
      </c>
      <c r="D1">
        <v>0.18580060422960737</v>
      </c>
      <c r="E1">
        <v>0.27843713318330698</v>
      </c>
      <c r="F1">
        <v>1.5598829891086081</v>
      </c>
      <c r="G1">
        <v>0.21487088672020618</v>
      </c>
      <c r="H1">
        <v>1.2014016816567665</v>
      </c>
      <c r="I1">
        <v>-3.1549060956708805</v>
      </c>
      <c r="J1">
        <v>0.90174641862904337</v>
      </c>
      <c r="K1">
        <v>-2.6431512149822103E-2</v>
      </c>
      <c r="L1">
        <v>-1.6732968602004586E-2</v>
      </c>
      <c r="M1">
        <v>1.5770075201937038E-2</v>
      </c>
      <c r="N1">
        <v>2.2113910579656001E-2</v>
      </c>
      <c r="O1">
        <v>0.12866379388702631</v>
      </c>
      <c r="P1">
        <v>0.105490605427975</v>
      </c>
      <c r="Q1">
        <v>-8.262004175365345E-2</v>
      </c>
      <c r="R1">
        <v>0.51983298538622125</v>
      </c>
      <c r="S1">
        <v>1.2768161718256481</v>
      </c>
    </row>
    <row r="2" spans="1:23">
      <c r="A2">
        <v>9</v>
      </c>
      <c r="B2">
        <v>8</v>
      </c>
      <c r="C2">
        <v>3.6072755217235759</v>
      </c>
      <c r="E2">
        <v>0.4</v>
      </c>
      <c r="I2">
        <f>A3/B3</f>
        <v>0.1256436543235652</v>
      </c>
    </row>
    <row r="3" spans="1:23">
      <c r="A3">
        <v>1.303777637435285E-3</v>
      </c>
      <c r="B3">
        <v>1.0376788580804227E-2</v>
      </c>
      <c r="C3">
        <v>1.0932865021366691</v>
      </c>
      <c r="D3">
        <v>275</v>
      </c>
      <c r="E3" s="2">
        <f>IF(C3&gt;=$E$2,SIGN(A3),0)</f>
        <v>1</v>
      </c>
      <c r="F3" s="3" t="s">
        <v>0</v>
      </c>
      <c r="G3">
        <f ca="1">OFFSET(B1,($A$1+5),0)</f>
        <v>30.58</v>
      </c>
      <c r="I3">
        <f t="shared" ref="I3:I5" si="0">A4/B4</f>
        <v>-6.0915235980239103E-2</v>
      </c>
    </row>
    <row r="4" spans="1:23">
      <c r="A4">
        <v>-5.967243283922848E-4</v>
      </c>
      <c r="B4">
        <v>9.7959782768610153E-3</v>
      </c>
      <c r="C4">
        <v>0.54243693696072171</v>
      </c>
      <c r="D4">
        <v>288</v>
      </c>
      <c r="E4" s="2">
        <f>IF(C4&gt;=$E$2,SIGN(A4),0)</f>
        <v>-1</v>
      </c>
      <c r="F4" s="4" t="s">
        <v>1</v>
      </c>
      <c r="G4">
        <f ca="1">OFFSET(D1,($A$1+6),0)</f>
        <v>4.57</v>
      </c>
      <c r="I4">
        <f t="shared" si="0"/>
        <v>0.10414714456048763</v>
      </c>
    </row>
    <row r="5" spans="1:23">
      <c r="A5">
        <v>1.5754116316610142E-3</v>
      </c>
      <c r="B5">
        <v>1.5126786608595214E-2</v>
      </c>
      <c r="C5">
        <v>0.74128183651739232</v>
      </c>
      <c r="D5">
        <v>184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I5">
        <f t="shared" si="0"/>
        <v>0.18478235709671129</v>
      </c>
      <c r="T5">
        <v>0.41308861117925616</v>
      </c>
      <c r="U5">
        <v>-0.57709014259515312</v>
      </c>
    </row>
    <row r="6" spans="1:23">
      <c r="A6">
        <v>2.0220177697540566E-3</v>
      </c>
      <c r="B6">
        <v>1.0942699300538601E-2</v>
      </c>
      <c r="C6">
        <v>1.2302702461087927</v>
      </c>
      <c r="D6">
        <v>161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1</v>
      </c>
      <c r="I6">
        <f t="shared" ca="1" si="1"/>
        <v>1</v>
      </c>
      <c r="J6">
        <f t="shared" ca="1" si="1"/>
        <v>-0.17999999999999972</v>
      </c>
      <c r="K6">
        <f t="shared" ca="1" si="1"/>
        <v>21.909999999999972</v>
      </c>
      <c r="L6">
        <f t="shared" ca="1" si="1"/>
        <v>230</v>
      </c>
      <c r="M6">
        <f t="shared" ca="1" si="1"/>
        <v>4</v>
      </c>
      <c r="N6" s="9">
        <f ca="1">OFFSET(F1,($A$1+6),0)</f>
        <v>0.87747822864554381</v>
      </c>
      <c r="O6" s="10">
        <f ca="1">OFFSET(G1,($A$1+6),0)</f>
        <v>6.0219480811295689E-2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29.81</v>
      </c>
      <c r="C8">
        <v>18359500</v>
      </c>
      <c r="D8">
        <v>2.2399999999999913</v>
      </c>
      <c r="E8">
        <v>54</v>
      </c>
      <c r="F8">
        <v>0.8778488048916061</v>
      </c>
      <c r="G8">
        <v>3.9406226677584158E-2</v>
      </c>
      <c r="H8">
        <v>2</v>
      </c>
      <c r="I8">
        <v>-1</v>
      </c>
      <c r="J8">
        <v>-7.0000000000000284E-2</v>
      </c>
      <c r="K8">
        <v>24.239999999999981</v>
      </c>
      <c r="L8">
        <v>219</v>
      </c>
      <c r="M8">
        <v>9</v>
      </c>
      <c r="N8">
        <v>0.95378151260504207</v>
      </c>
      <c r="O8">
        <v>0.67441860465116277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29.98</v>
      </c>
      <c r="C9">
        <v>20483700</v>
      </c>
      <c r="D9">
        <v>2.409999999999993</v>
      </c>
      <c r="E9">
        <v>55</v>
      </c>
      <c r="F9">
        <v>0.87627385584584017</v>
      </c>
      <c r="G9">
        <v>4.1503091351420413E-2</v>
      </c>
      <c r="H9">
        <v>4</v>
      </c>
      <c r="I9">
        <v>1</v>
      </c>
      <c r="J9">
        <v>-0.17000000000000171</v>
      </c>
      <c r="K9">
        <v>24.069999999999979</v>
      </c>
      <c r="L9">
        <v>218</v>
      </c>
      <c r="M9">
        <v>8</v>
      </c>
      <c r="N9">
        <v>0.94957983193277307</v>
      </c>
      <c r="O9">
        <v>0.65116279069767447</v>
      </c>
      <c r="T9" s="10">
        <f ca="1">OFFSET($A$2,H8,0)*I8</f>
        <v>5.967243283922848E-4</v>
      </c>
      <c r="U9" s="150">
        <f ca="1">U8+T9</f>
        <v>5.967243283922848E-4</v>
      </c>
      <c r="V9" s="10">
        <f>J9/B8</f>
        <v>-5.7027843005703358E-3</v>
      </c>
      <c r="W9" s="150">
        <f>W8+V9</f>
        <v>-5.7027843005703358E-3</v>
      </c>
    </row>
    <row r="10" spans="1:23">
      <c r="A10" s="1">
        <v>41835</v>
      </c>
      <c r="B10">
        <v>30.14</v>
      </c>
      <c r="C10">
        <v>30361000</v>
      </c>
      <c r="D10">
        <v>2.2499999999999929</v>
      </c>
      <c r="E10">
        <v>56</v>
      </c>
      <c r="F10">
        <v>0.87474522883083172</v>
      </c>
      <c r="G10">
        <v>4.7713408022771291E-2</v>
      </c>
      <c r="H10">
        <v>3</v>
      </c>
      <c r="I10">
        <v>1</v>
      </c>
      <c r="J10">
        <v>0.16000000000000014</v>
      </c>
      <c r="K10">
        <v>24.229999999999979</v>
      </c>
      <c r="L10">
        <v>217</v>
      </c>
      <c r="M10">
        <v>9</v>
      </c>
      <c r="N10">
        <v>0.94537815126050417</v>
      </c>
      <c r="O10">
        <v>0.67441860465116277</v>
      </c>
      <c r="T10" s="10">
        <f t="shared" ref="T10:T57" ca="1" si="2">OFFSET($A$2,H9,0)*I9</f>
        <v>2.0220177697540566E-3</v>
      </c>
      <c r="U10" s="150">
        <f t="shared" ref="U10:U57" ca="1" si="3">U9+T10</f>
        <v>2.6187420981463412E-3</v>
      </c>
      <c r="V10" s="10">
        <f t="shared" ref="V10:V57" si="4">J10/B9</f>
        <v>5.3368912608405652E-3</v>
      </c>
      <c r="W10" s="150">
        <f t="shared" ref="W10:W57" si="5">W9+V10</f>
        <v>-3.6589303972977064E-4</v>
      </c>
    </row>
    <row r="11" spans="1:23">
      <c r="A11" s="1">
        <v>41836</v>
      </c>
      <c r="B11">
        <v>30.69</v>
      </c>
      <c r="C11">
        <v>35413300</v>
      </c>
      <c r="D11">
        <v>1.6999999999999922</v>
      </c>
      <c r="E11">
        <v>57</v>
      </c>
      <c r="F11">
        <v>0.87630164906429497</v>
      </c>
      <c r="G11">
        <v>5.6842923605402378E-2</v>
      </c>
      <c r="H11">
        <v>1</v>
      </c>
      <c r="I11">
        <v>1</v>
      </c>
      <c r="J11">
        <v>0.55000000000000071</v>
      </c>
      <c r="K11">
        <v>24.77999999999998</v>
      </c>
      <c r="L11">
        <v>218</v>
      </c>
      <c r="M11">
        <v>10</v>
      </c>
      <c r="N11">
        <v>0.94957983193277307</v>
      </c>
      <c r="O11">
        <v>0.69767441860465118</v>
      </c>
      <c r="T11" s="10">
        <f t="shared" ca="1" si="2"/>
        <v>1.5754116316610142E-3</v>
      </c>
      <c r="U11" s="150">
        <f t="shared" ca="1" si="3"/>
        <v>4.1941537298073551E-3</v>
      </c>
      <c r="V11" s="10">
        <f t="shared" si="4"/>
        <v>1.8248175182481775E-2</v>
      </c>
      <c r="W11" s="150">
        <f t="shared" si="5"/>
        <v>1.7882282142752004E-2</v>
      </c>
    </row>
    <row r="12" spans="1:23">
      <c r="A12" s="1">
        <v>41837</v>
      </c>
      <c r="B12">
        <v>30.28</v>
      </c>
      <c r="C12">
        <v>32682200</v>
      </c>
      <c r="D12">
        <v>2.1099999999999923</v>
      </c>
      <c r="E12">
        <v>58</v>
      </c>
      <c r="F12">
        <v>0.87961830646655559</v>
      </c>
      <c r="G12">
        <v>6.6886874003478827E-2</v>
      </c>
      <c r="H12">
        <v>1</v>
      </c>
      <c r="I12">
        <v>1</v>
      </c>
      <c r="J12">
        <v>-0.41000000000000014</v>
      </c>
      <c r="K12">
        <v>24.36999999999998</v>
      </c>
      <c r="L12">
        <v>219</v>
      </c>
      <c r="M12">
        <v>11</v>
      </c>
      <c r="N12">
        <v>0.95378151260504207</v>
      </c>
      <c r="O12">
        <v>0.72093023255813948</v>
      </c>
      <c r="T12" s="10">
        <f t="shared" ca="1" si="2"/>
        <v>1.303777637435285E-3</v>
      </c>
      <c r="U12" s="150">
        <f t="shared" ca="1" si="3"/>
        <v>5.4979313672426401E-3</v>
      </c>
      <c r="V12" s="10">
        <f t="shared" si="4"/>
        <v>-1.3359400456174654E-2</v>
      </c>
      <c r="W12" s="150">
        <f t="shared" si="5"/>
        <v>4.52288168657735E-3</v>
      </c>
    </row>
    <row r="13" spans="1:23">
      <c r="A13" s="1">
        <v>41838</v>
      </c>
      <c r="B13">
        <v>30.46</v>
      </c>
      <c r="C13">
        <v>24403200</v>
      </c>
      <c r="D13">
        <v>1.9299999999999926</v>
      </c>
      <c r="E13">
        <v>59</v>
      </c>
      <c r="F13">
        <v>0.88515842134519174</v>
      </c>
      <c r="G13">
        <v>7.5337044271484924E-2</v>
      </c>
      <c r="H13">
        <v>1</v>
      </c>
      <c r="I13">
        <v>1</v>
      </c>
      <c r="J13">
        <v>0.17999999999999972</v>
      </c>
      <c r="K13">
        <v>24.549999999999979</v>
      </c>
      <c r="L13">
        <v>220</v>
      </c>
      <c r="M13">
        <v>12</v>
      </c>
      <c r="N13">
        <v>0.95798319327731096</v>
      </c>
      <c r="O13">
        <v>0.7441860465116279</v>
      </c>
      <c r="T13" s="10">
        <f t="shared" ca="1" si="2"/>
        <v>1.303777637435285E-3</v>
      </c>
      <c r="U13" s="150">
        <f t="shared" ca="1" si="3"/>
        <v>6.8017090046779251E-3</v>
      </c>
      <c r="V13" s="10">
        <f t="shared" si="4"/>
        <v>5.9445178335534908E-3</v>
      </c>
      <c r="W13" s="150">
        <f t="shared" si="5"/>
        <v>1.046739952013084E-2</v>
      </c>
    </row>
    <row r="14" spans="1:23">
      <c r="A14" s="1">
        <v>41841</v>
      </c>
      <c r="B14">
        <v>30.08</v>
      </c>
      <c r="C14">
        <v>22763400</v>
      </c>
      <c r="D14">
        <v>2.3099999999999952</v>
      </c>
      <c r="E14">
        <v>60</v>
      </c>
      <c r="F14">
        <v>0.88976283120251987</v>
      </c>
      <c r="G14">
        <v>8.0432117224745567E-2</v>
      </c>
      <c r="H14">
        <v>1</v>
      </c>
      <c r="I14">
        <v>1</v>
      </c>
      <c r="J14">
        <v>-0.38000000000000256</v>
      </c>
      <c r="K14">
        <v>24.169999999999977</v>
      </c>
      <c r="L14">
        <v>221</v>
      </c>
      <c r="M14">
        <v>13</v>
      </c>
      <c r="N14">
        <v>0.96218487394957986</v>
      </c>
      <c r="O14">
        <v>0.76744186046511631</v>
      </c>
      <c r="T14" s="10">
        <f t="shared" ca="1" si="2"/>
        <v>1.303777637435285E-3</v>
      </c>
      <c r="U14" s="150">
        <f t="shared" ca="1" si="3"/>
        <v>8.1054866421132101E-3</v>
      </c>
      <c r="V14" s="10">
        <f t="shared" si="4"/>
        <v>-1.2475377544320505E-2</v>
      </c>
      <c r="W14" s="150">
        <f t="shared" si="5"/>
        <v>-2.0079780241896647E-3</v>
      </c>
    </row>
    <row r="15" spans="1:23">
      <c r="A15" s="1">
        <v>41842</v>
      </c>
      <c r="B15">
        <v>30.22</v>
      </c>
      <c r="C15">
        <v>18742300</v>
      </c>
      <c r="D15">
        <v>2.1699999999999946</v>
      </c>
      <c r="E15">
        <v>61</v>
      </c>
      <c r="F15">
        <v>0.89331109875856973</v>
      </c>
      <c r="G15">
        <v>8.0064323544106433E-2</v>
      </c>
      <c r="H15">
        <v>1</v>
      </c>
      <c r="I15">
        <v>1</v>
      </c>
      <c r="J15">
        <v>0.14000000000000057</v>
      </c>
      <c r="K15">
        <v>24.309999999999977</v>
      </c>
      <c r="L15">
        <v>222</v>
      </c>
      <c r="M15">
        <v>14</v>
      </c>
      <c r="N15">
        <v>0.96638655462184875</v>
      </c>
      <c r="O15">
        <v>0.79069767441860461</v>
      </c>
      <c r="T15" s="10">
        <f t="shared" ca="1" si="2"/>
        <v>1.303777637435285E-3</v>
      </c>
      <c r="U15" s="150">
        <f t="shared" ca="1" si="3"/>
        <v>9.409264279548496E-3</v>
      </c>
      <c r="V15" s="10">
        <f t="shared" si="4"/>
        <v>4.654255319148955E-3</v>
      </c>
      <c r="W15" s="150">
        <f t="shared" si="5"/>
        <v>2.6462772949592903E-3</v>
      </c>
    </row>
    <row r="16" spans="1:23">
      <c r="A16" s="1">
        <v>41843</v>
      </c>
      <c r="B16">
        <v>30.12</v>
      </c>
      <c r="C16">
        <v>21115400</v>
      </c>
      <c r="D16">
        <v>2.2699999999999925</v>
      </c>
      <c r="E16">
        <v>62</v>
      </c>
      <c r="F16">
        <v>0.89480266814897158</v>
      </c>
      <c r="G16">
        <v>7.4434466496736781E-2</v>
      </c>
      <c r="H16">
        <v>2</v>
      </c>
      <c r="I16">
        <v>-1</v>
      </c>
      <c r="J16">
        <v>-9.9999999999997868E-2</v>
      </c>
      <c r="K16">
        <v>24.20999999999998</v>
      </c>
      <c r="L16">
        <v>223</v>
      </c>
      <c r="M16">
        <v>13</v>
      </c>
      <c r="N16">
        <v>0.97058823529411764</v>
      </c>
      <c r="O16">
        <v>0.76744186046511631</v>
      </c>
      <c r="T16" s="10">
        <f t="shared" ca="1" si="2"/>
        <v>1.303777637435285E-3</v>
      </c>
      <c r="U16" s="150">
        <f t="shared" ca="1" si="3"/>
        <v>1.071304191698378E-2</v>
      </c>
      <c r="V16" s="10">
        <f t="shared" si="4"/>
        <v>-3.3090668431501611E-3</v>
      </c>
      <c r="W16" s="150">
        <f t="shared" si="5"/>
        <v>-6.6278954819087074E-4</v>
      </c>
    </row>
    <row r="17" spans="1:23">
      <c r="A17" s="1">
        <v>41844</v>
      </c>
      <c r="B17">
        <v>30.07</v>
      </c>
      <c r="C17">
        <v>14839000</v>
      </c>
      <c r="D17">
        <v>2.2199999999999918</v>
      </c>
      <c r="E17">
        <v>63</v>
      </c>
      <c r="F17">
        <v>0.89402445803223995</v>
      </c>
      <c r="G17">
        <v>6.1833373953841565E-2</v>
      </c>
      <c r="H17">
        <v>4</v>
      </c>
      <c r="I17">
        <v>1</v>
      </c>
      <c r="J17">
        <v>5.0000000000000711E-2</v>
      </c>
      <c r="K17">
        <v>24.25999999999998</v>
      </c>
      <c r="L17">
        <v>222</v>
      </c>
      <c r="M17">
        <v>12</v>
      </c>
      <c r="N17">
        <v>0.96638655462184875</v>
      </c>
      <c r="O17">
        <v>0.7441860465116279</v>
      </c>
      <c r="T17" s="10">
        <f t="shared" ca="1" si="2"/>
        <v>5.967243283922848E-4</v>
      </c>
      <c r="U17" s="150">
        <f t="shared" ca="1" si="3"/>
        <v>1.1309766245376066E-2</v>
      </c>
      <c r="V17" s="10">
        <f t="shared" si="4"/>
        <v>1.6600265604249903E-3</v>
      </c>
      <c r="W17" s="150">
        <f t="shared" si="5"/>
        <v>9.9723701223411953E-4</v>
      </c>
    </row>
    <row r="18" spans="1:23">
      <c r="A18" s="1">
        <v>41845</v>
      </c>
      <c r="B18">
        <v>29.93</v>
      </c>
      <c r="C18">
        <v>14501500</v>
      </c>
      <c r="D18">
        <v>2.3599999999999923</v>
      </c>
      <c r="E18">
        <v>64</v>
      </c>
      <c r="F18">
        <v>0.89100426162682966</v>
      </c>
      <c r="G18">
        <v>4.7773814685905185E-2</v>
      </c>
      <c r="H18">
        <v>4</v>
      </c>
      <c r="I18">
        <v>1</v>
      </c>
      <c r="J18">
        <v>-0.14000000000000057</v>
      </c>
      <c r="K18">
        <v>24.11999999999998</v>
      </c>
      <c r="L18">
        <v>221</v>
      </c>
      <c r="M18">
        <v>11</v>
      </c>
      <c r="N18">
        <v>0.96218487394957986</v>
      </c>
      <c r="O18">
        <v>0.72093023255813948</v>
      </c>
      <c r="T18" s="10">
        <f t="shared" ca="1" si="2"/>
        <v>2.0220177697540566E-3</v>
      </c>
      <c r="U18" s="150">
        <f t="shared" ca="1" si="3"/>
        <v>1.3331784015130122E-2</v>
      </c>
      <c r="V18" s="10">
        <f t="shared" si="4"/>
        <v>-4.6558031260392607E-3</v>
      </c>
      <c r="W18" s="150">
        <f t="shared" si="5"/>
        <v>-3.6585661138051409E-3</v>
      </c>
    </row>
    <row r="19" spans="1:23">
      <c r="A19" s="1">
        <v>41848</v>
      </c>
      <c r="B19">
        <v>29.84</v>
      </c>
      <c r="C19">
        <v>27288700</v>
      </c>
      <c r="D19">
        <v>2.4499999999999922</v>
      </c>
      <c r="E19">
        <v>65</v>
      </c>
      <c r="F19">
        <v>0.8861960348341672</v>
      </c>
      <c r="G19">
        <v>4.1650132181207687E-2</v>
      </c>
      <c r="H19">
        <v>4</v>
      </c>
      <c r="I19">
        <v>1</v>
      </c>
      <c r="J19">
        <v>-8.9999999999999858E-2</v>
      </c>
      <c r="K19">
        <v>24.02999999999998</v>
      </c>
      <c r="L19">
        <v>220</v>
      </c>
      <c r="M19">
        <v>10</v>
      </c>
      <c r="N19">
        <v>0.95798319327731096</v>
      </c>
      <c r="O19">
        <v>0.69767441860465118</v>
      </c>
      <c r="T19" s="10">
        <f t="shared" ca="1" si="2"/>
        <v>2.0220177697540566E-3</v>
      </c>
      <c r="U19" s="150">
        <f t="shared" ca="1" si="3"/>
        <v>1.5353801784884179E-2</v>
      </c>
      <c r="V19" s="10">
        <f t="shared" si="4"/>
        <v>-3.0070163715335738E-3</v>
      </c>
      <c r="W19" s="150">
        <f t="shared" si="5"/>
        <v>-6.6655824853387152E-3</v>
      </c>
    </row>
    <row r="20" spans="1:23">
      <c r="A20" s="1">
        <v>41849</v>
      </c>
      <c r="B20">
        <v>29.47</v>
      </c>
      <c r="C20">
        <v>37913600</v>
      </c>
      <c r="D20">
        <v>2.8199999999999932</v>
      </c>
      <c r="E20">
        <v>66</v>
      </c>
      <c r="F20">
        <v>0.88105428942004804</v>
      </c>
      <c r="G20">
        <v>4.7184197414047051E-2</v>
      </c>
      <c r="H20">
        <v>4</v>
      </c>
      <c r="I20">
        <v>1</v>
      </c>
      <c r="J20">
        <v>-0.37000000000000099</v>
      </c>
      <c r="K20">
        <v>23.659999999999979</v>
      </c>
      <c r="L20">
        <v>219</v>
      </c>
      <c r="M20">
        <v>9</v>
      </c>
      <c r="N20">
        <v>0.95378151260504207</v>
      </c>
      <c r="O20">
        <v>0.67441860465116277</v>
      </c>
      <c r="T20" s="10">
        <f t="shared" ca="1" si="2"/>
        <v>2.0220177697540566E-3</v>
      </c>
      <c r="U20" s="150">
        <f t="shared" ca="1" si="3"/>
        <v>1.7375819554638235E-2</v>
      </c>
      <c r="V20" s="10">
        <f t="shared" si="4"/>
        <v>-1.2399463806970542E-2</v>
      </c>
      <c r="W20" s="150">
        <f t="shared" si="5"/>
        <v>-1.9065046292309255E-2</v>
      </c>
    </row>
    <row r="21" spans="1:23">
      <c r="A21" s="1">
        <v>41850</v>
      </c>
      <c r="B21">
        <v>29.26</v>
      </c>
      <c r="C21">
        <v>33990600</v>
      </c>
      <c r="D21">
        <v>3.0299999999999905</v>
      </c>
      <c r="E21">
        <v>67</v>
      </c>
      <c r="F21">
        <v>0.87403186955716117</v>
      </c>
      <c r="G21">
        <v>5.803977464589602E-2</v>
      </c>
      <c r="H21">
        <v>3</v>
      </c>
      <c r="I21">
        <v>1</v>
      </c>
      <c r="J21">
        <v>-0.2099999999999973</v>
      </c>
      <c r="K21">
        <v>23.449999999999982</v>
      </c>
      <c r="L21">
        <v>218</v>
      </c>
      <c r="M21">
        <v>10</v>
      </c>
      <c r="N21">
        <v>0.94957983193277307</v>
      </c>
      <c r="O21">
        <v>0.69767441860465118</v>
      </c>
      <c r="T21" s="10">
        <f t="shared" ca="1" si="2"/>
        <v>2.0220177697540566E-3</v>
      </c>
      <c r="U21" s="150">
        <f t="shared" ca="1" si="3"/>
        <v>1.9397837324392292E-2</v>
      </c>
      <c r="V21" s="10">
        <f t="shared" si="4"/>
        <v>-7.1258907363419511E-3</v>
      </c>
      <c r="W21" s="150">
        <f t="shared" si="5"/>
        <v>-2.6190937028651207E-2</v>
      </c>
    </row>
    <row r="22" spans="1:23">
      <c r="A22" s="1">
        <v>41851</v>
      </c>
      <c r="B22">
        <v>28.7</v>
      </c>
      <c r="C22">
        <v>38348200</v>
      </c>
      <c r="D22">
        <v>3.5899999999999928</v>
      </c>
      <c r="E22">
        <v>68</v>
      </c>
      <c r="F22">
        <v>0.86483231424865648</v>
      </c>
      <c r="G22">
        <v>7.402357833405783E-2</v>
      </c>
      <c r="H22">
        <v>3</v>
      </c>
      <c r="I22">
        <v>1</v>
      </c>
      <c r="J22">
        <v>-0.56000000000000227</v>
      </c>
      <c r="K22">
        <v>22.889999999999979</v>
      </c>
      <c r="L22">
        <v>217</v>
      </c>
      <c r="M22">
        <v>11</v>
      </c>
      <c r="N22">
        <v>0.94537815126050417</v>
      </c>
      <c r="O22">
        <v>0.72093023255813948</v>
      </c>
      <c r="T22" s="10">
        <f t="shared" ca="1" si="2"/>
        <v>1.5754116316610142E-3</v>
      </c>
      <c r="U22" s="150">
        <f t="shared" ca="1" si="3"/>
        <v>2.0973248956053306E-2</v>
      </c>
      <c r="V22" s="10">
        <f t="shared" si="4"/>
        <v>-1.913875598086132E-2</v>
      </c>
      <c r="W22" s="150">
        <f t="shared" si="5"/>
        <v>-4.5329693009512527E-2</v>
      </c>
    </row>
    <row r="23" spans="1:23">
      <c r="A23" s="1">
        <v>41852</v>
      </c>
      <c r="B23">
        <v>28.86</v>
      </c>
      <c r="C23">
        <v>31341600</v>
      </c>
      <c r="D23">
        <v>3.4299999999999926</v>
      </c>
      <c r="E23">
        <v>69</v>
      </c>
      <c r="F23">
        <v>0.85391884380211214</v>
      </c>
      <c r="G23">
        <v>8.8575593638747244E-2</v>
      </c>
      <c r="H23">
        <v>3</v>
      </c>
      <c r="I23">
        <v>1</v>
      </c>
      <c r="J23">
        <v>0.16000000000000014</v>
      </c>
      <c r="K23">
        <v>23.049999999999979</v>
      </c>
      <c r="L23">
        <v>216</v>
      </c>
      <c r="M23">
        <v>12</v>
      </c>
      <c r="N23">
        <v>0.94117647058823528</v>
      </c>
      <c r="O23">
        <v>0.7441860465116279</v>
      </c>
      <c r="T23" s="10">
        <f t="shared" ca="1" si="2"/>
        <v>1.5754116316610142E-3</v>
      </c>
      <c r="U23" s="150">
        <f t="shared" ca="1" si="3"/>
        <v>2.254866058771432E-2</v>
      </c>
      <c r="V23" s="10">
        <f t="shared" si="4"/>
        <v>5.5749128919860679E-3</v>
      </c>
      <c r="W23" s="150">
        <f t="shared" si="5"/>
        <v>-3.9754780117526457E-2</v>
      </c>
    </row>
    <row r="24" spans="1:23">
      <c r="A24" s="1">
        <v>41855</v>
      </c>
      <c r="B24">
        <v>28.75</v>
      </c>
      <c r="C24">
        <v>24144700</v>
      </c>
      <c r="D24">
        <v>3.539999999999992</v>
      </c>
      <c r="E24">
        <v>70</v>
      </c>
      <c r="F24">
        <v>0.84266259032795976</v>
      </c>
      <c r="G24">
        <v>9.8640322035421987E-2</v>
      </c>
      <c r="H24">
        <v>3</v>
      </c>
      <c r="I24">
        <v>1</v>
      </c>
      <c r="J24">
        <v>-0.10999999999999943</v>
      </c>
      <c r="K24">
        <v>22.93999999999998</v>
      </c>
      <c r="L24">
        <v>215</v>
      </c>
      <c r="M24">
        <v>13</v>
      </c>
      <c r="N24">
        <v>0.93697478991596639</v>
      </c>
      <c r="O24">
        <v>0.76744186046511631</v>
      </c>
      <c r="T24" s="10">
        <f t="shared" ca="1" si="2"/>
        <v>1.5754116316610142E-3</v>
      </c>
      <c r="U24" s="150">
        <f t="shared" ca="1" si="3"/>
        <v>2.4124072219375334E-2</v>
      </c>
      <c r="V24" s="10">
        <f t="shared" si="4"/>
        <v>-3.8115038115037921E-3</v>
      </c>
      <c r="W24" s="150">
        <f t="shared" si="5"/>
        <v>-4.3566283929030253E-2</v>
      </c>
    </row>
    <row r="25" spans="1:23">
      <c r="A25" s="1">
        <v>41856</v>
      </c>
      <c r="B25">
        <v>28.41</v>
      </c>
      <c r="C25">
        <v>27686500</v>
      </c>
      <c r="D25">
        <v>3.8799999999999919</v>
      </c>
      <c r="E25">
        <v>71</v>
      </c>
      <c r="F25">
        <v>0.83070224198628861</v>
      </c>
      <c r="G25">
        <v>0.10209016860170866</v>
      </c>
      <c r="H25">
        <v>3</v>
      </c>
      <c r="I25">
        <v>1</v>
      </c>
      <c r="J25">
        <v>-0.33999999999999986</v>
      </c>
      <c r="K25">
        <v>22.59999999999998</v>
      </c>
      <c r="L25">
        <v>214</v>
      </c>
      <c r="M25">
        <v>14</v>
      </c>
      <c r="N25">
        <v>0.9327731092436975</v>
      </c>
      <c r="O25">
        <v>0.79069767441860461</v>
      </c>
      <c r="T25" s="10">
        <f t="shared" ca="1" si="2"/>
        <v>1.5754116316610142E-3</v>
      </c>
      <c r="U25" s="150">
        <f t="shared" ca="1" si="3"/>
        <v>2.5699483851036348E-2</v>
      </c>
      <c r="V25" s="10">
        <f t="shared" si="4"/>
        <v>-1.1826086956521735E-2</v>
      </c>
      <c r="W25" s="150">
        <f t="shared" si="5"/>
        <v>-5.5392370885551989E-2</v>
      </c>
    </row>
    <row r="26" spans="1:23">
      <c r="A26" s="1">
        <v>41857</v>
      </c>
      <c r="B26">
        <v>28.28</v>
      </c>
      <c r="C26">
        <v>23380200</v>
      </c>
      <c r="D26">
        <v>4.0099999999999909</v>
      </c>
      <c r="E26">
        <v>72</v>
      </c>
      <c r="F26">
        <v>0.81890865295534543</v>
      </c>
      <c r="G26">
        <v>9.5607156900748072E-2</v>
      </c>
      <c r="H26">
        <v>3</v>
      </c>
      <c r="I26">
        <v>1</v>
      </c>
      <c r="J26">
        <v>-0.12999999999999901</v>
      </c>
      <c r="K26">
        <v>22.469999999999981</v>
      </c>
      <c r="L26">
        <v>213</v>
      </c>
      <c r="M26">
        <v>15</v>
      </c>
      <c r="N26">
        <v>0.9285714285714286</v>
      </c>
      <c r="O26">
        <v>0.81395348837209303</v>
      </c>
      <c r="T26" s="10">
        <f t="shared" ca="1" si="2"/>
        <v>1.5754116316610142E-3</v>
      </c>
      <c r="U26" s="150">
        <f t="shared" ca="1" si="3"/>
        <v>2.7274895482697362E-2</v>
      </c>
      <c r="V26" s="10">
        <f t="shared" si="4"/>
        <v>-4.5758535726856389E-3</v>
      </c>
      <c r="W26" s="150">
        <f t="shared" si="5"/>
        <v>-5.9968224458237629E-2</v>
      </c>
    </row>
    <row r="27" spans="1:23">
      <c r="A27" s="1">
        <v>41858</v>
      </c>
      <c r="B27">
        <v>28.04</v>
      </c>
      <c r="C27">
        <v>30515300</v>
      </c>
      <c r="D27">
        <v>4.2499999999999929</v>
      </c>
      <c r="E27">
        <v>73</v>
      </c>
      <c r="F27">
        <v>0.80740226051510078</v>
      </c>
      <c r="G27">
        <v>8.7490826572791378E-2</v>
      </c>
      <c r="H27">
        <v>4</v>
      </c>
      <c r="I27">
        <v>1</v>
      </c>
      <c r="J27">
        <v>-0.24000000000000199</v>
      </c>
      <c r="K27">
        <v>22.229999999999979</v>
      </c>
      <c r="L27">
        <v>212</v>
      </c>
      <c r="M27">
        <v>14</v>
      </c>
      <c r="N27">
        <v>0.92436974789915971</v>
      </c>
      <c r="O27">
        <v>0.79069767441860461</v>
      </c>
      <c r="T27" s="10">
        <f t="shared" ca="1" si="2"/>
        <v>1.5754116316610142E-3</v>
      </c>
      <c r="U27" s="150">
        <f t="shared" ca="1" si="3"/>
        <v>2.8850307114358376E-2</v>
      </c>
      <c r="V27" s="10">
        <f t="shared" si="4"/>
        <v>-8.4865629420085558E-3</v>
      </c>
      <c r="W27" s="150">
        <f t="shared" si="5"/>
        <v>-6.8454787400246186E-2</v>
      </c>
    </row>
    <row r="28" spans="1:23">
      <c r="A28" s="1">
        <v>41859</v>
      </c>
      <c r="B28">
        <v>28.34</v>
      </c>
      <c r="C28">
        <v>30110300</v>
      </c>
      <c r="D28">
        <v>3.9499999999999922</v>
      </c>
      <c r="E28">
        <v>74</v>
      </c>
      <c r="F28">
        <v>0.79862886788956822</v>
      </c>
      <c r="G28">
        <v>8.260661621067554E-2</v>
      </c>
      <c r="H28">
        <v>4</v>
      </c>
      <c r="I28">
        <v>1</v>
      </c>
      <c r="J28">
        <v>0.30000000000000071</v>
      </c>
      <c r="K28">
        <v>22.52999999999998</v>
      </c>
      <c r="L28">
        <v>211</v>
      </c>
      <c r="M28">
        <v>13</v>
      </c>
      <c r="N28">
        <v>0.92016806722689071</v>
      </c>
      <c r="O28">
        <v>0.76744186046511631</v>
      </c>
      <c r="T28" s="10">
        <f t="shared" ca="1" si="2"/>
        <v>2.0220177697540566E-3</v>
      </c>
      <c r="U28" s="150">
        <f t="shared" ca="1" si="3"/>
        <v>3.0872324884112432E-2</v>
      </c>
      <c r="V28" s="10">
        <f t="shared" si="4"/>
        <v>1.0699001426533549E-2</v>
      </c>
      <c r="W28" s="150">
        <f t="shared" si="5"/>
        <v>-5.7755785973712635E-2</v>
      </c>
    </row>
    <row r="29" spans="1:23">
      <c r="A29" s="1">
        <v>41862</v>
      </c>
      <c r="B29">
        <v>28.25</v>
      </c>
      <c r="C29">
        <v>22055800</v>
      </c>
      <c r="D29">
        <v>4.039999999999992</v>
      </c>
      <c r="E29">
        <v>75</v>
      </c>
      <c r="F29">
        <v>0.79193070224198625</v>
      </c>
      <c r="G29">
        <v>7.6666948891285544E-2</v>
      </c>
      <c r="H29">
        <v>4</v>
      </c>
      <c r="I29">
        <v>1</v>
      </c>
      <c r="J29">
        <v>-8.9999999999999858E-2</v>
      </c>
      <c r="K29">
        <v>22.43999999999998</v>
      </c>
      <c r="L29">
        <v>210</v>
      </c>
      <c r="M29">
        <v>12</v>
      </c>
      <c r="N29">
        <v>0.91596638655462181</v>
      </c>
      <c r="O29">
        <v>0.7441860465116279</v>
      </c>
      <c r="T29" s="10">
        <f t="shared" ca="1" si="2"/>
        <v>2.0220177697540566E-3</v>
      </c>
      <c r="U29" s="150">
        <f t="shared" ca="1" si="3"/>
        <v>3.2894342653866489E-2</v>
      </c>
      <c r="V29" s="10">
        <f t="shared" si="4"/>
        <v>-3.1757233592095927E-3</v>
      </c>
      <c r="W29" s="150">
        <f t="shared" si="5"/>
        <v>-6.0931509332922226E-2</v>
      </c>
    </row>
    <row r="30" spans="1:23">
      <c r="A30" s="1">
        <v>41863</v>
      </c>
      <c r="B30">
        <v>28.08</v>
      </c>
      <c r="C30">
        <v>20432900</v>
      </c>
      <c r="D30">
        <v>4.2099999999999937</v>
      </c>
      <c r="E30">
        <v>76</v>
      </c>
      <c r="F30">
        <v>0.78683527885862514</v>
      </c>
      <c r="G30">
        <v>7.258692653512834E-2</v>
      </c>
      <c r="H30">
        <v>4</v>
      </c>
      <c r="I30">
        <v>1</v>
      </c>
      <c r="J30">
        <v>-0.17000000000000171</v>
      </c>
      <c r="K30">
        <v>22.269999999999978</v>
      </c>
      <c r="L30">
        <v>209</v>
      </c>
      <c r="M30">
        <v>11</v>
      </c>
      <c r="N30">
        <v>0.91176470588235292</v>
      </c>
      <c r="O30">
        <v>0.72093023255813948</v>
      </c>
      <c r="T30" s="10">
        <f t="shared" ca="1" si="2"/>
        <v>2.0220177697540566E-3</v>
      </c>
      <c r="U30" s="150">
        <f t="shared" ca="1" si="3"/>
        <v>3.4916360423620549E-2</v>
      </c>
      <c r="V30" s="10">
        <f t="shared" si="4"/>
        <v>-6.0176991150443079E-3</v>
      </c>
      <c r="W30" s="150">
        <f t="shared" si="5"/>
        <v>-6.6949208447966535E-2</v>
      </c>
    </row>
    <row r="31" spans="1:23">
      <c r="A31" s="1">
        <v>41864</v>
      </c>
      <c r="B31">
        <v>28.21</v>
      </c>
      <c r="C31">
        <v>17429500</v>
      </c>
      <c r="D31">
        <v>4.0799999999999912</v>
      </c>
      <c r="E31">
        <v>77</v>
      </c>
      <c r="F31">
        <v>0.78232351306281278</v>
      </c>
      <c r="G31">
        <v>6.7647285634848051E-2</v>
      </c>
      <c r="H31">
        <v>4</v>
      </c>
      <c r="I31">
        <v>1</v>
      </c>
      <c r="J31">
        <v>0.13000000000000256</v>
      </c>
      <c r="K31">
        <v>22.399999999999981</v>
      </c>
      <c r="L31">
        <v>208</v>
      </c>
      <c r="M31">
        <v>10</v>
      </c>
      <c r="N31">
        <v>0.90756302521008403</v>
      </c>
      <c r="O31">
        <v>0.69767441860465118</v>
      </c>
      <c r="T31" s="10">
        <f t="shared" ca="1" si="2"/>
        <v>2.0220177697540566E-3</v>
      </c>
      <c r="U31" s="150">
        <f t="shared" ca="1" si="3"/>
        <v>3.6938378193374602E-2</v>
      </c>
      <c r="V31" s="10">
        <f t="shared" si="4"/>
        <v>4.6296296296297213E-3</v>
      </c>
      <c r="W31" s="150">
        <f t="shared" si="5"/>
        <v>-6.2319578818336815E-2</v>
      </c>
    </row>
    <row r="32" spans="1:23">
      <c r="A32" s="1">
        <v>41865</v>
      </c>
      <c r="B32">
        <v>28.73</v>
      </c>
      <c r="C32">
        <v>19993800</v>
      </c>
      <c r="D32">
        <v>3.5599999999999916</v>
      </c>
      <c r="E32">
        <v>78</v>
      </c>
      <c r="F32">
        <v>0.78151750972762635</v>
      </c>
      <c r="G32">
        <v>6.0777409803761916E-2</v>
      </c>
      <c r="H32">
        <v>4</v>
      </c>
      <c r="I32">
        <v>1</v>
      </c>
      <c r="J32">
        <v>0.51999999999999957</v>
      </c>
      <c r="K32">
        <v>22.91999999999998</v>
      </c>
      <c r="L32">
        <v>207</v>
      </c>
      <c r="M32">
        <v>9</v>
      </c>
      <c r="N32">
        <v>0.90336134453781514</v>
      </c>
      <c r="O32">
        <v>0.67441860465116277</v>
      </c>
      <c r="T32" s="10">
        <f t="shared" ca="1" si="2"/>
        <v>2.0220177697540566E-3</v>
      </c>
      <c r="U32" s="150">
        <f t="shared" ca="1" si="3"/>
        <v>3.8960395963128655E-2</v>
      </c>
      <c r="V32" s="10">
        <f t="shared" si="4"/>
        <v>1.8433179723502287E-2</v>
      </c>
      <c r="W32" s="150">
        <f t="shared" si="5"/>
        <v>-4.3886399094834529E-2</v>
      </c>
    </row>
    <row r="33" spans="1:23">
      <c r="A33" s="1">
        <v>41866</v>
      </c>
      <c r="B33">
        <v>28.64</v>
      </c>
      <c r="C33">
        <v>21722700</v>
      </c>
      <c r="D33">
        <v>3.6499999999999915</v>
      </c>
      <c r="E33">
        <v>79</v>
      </c>
      <c r="F33">
        <v>0.78369464517324416</v>
      </c>
      <c r="G33">
        <v>5.4923542600634041E-2</v>
      </c>
      <c r="H33">
        <v>2</v>
      </c>
      <c r="I33">
        <v>-1</v>
      </c>
      <c r="J33">
        <v>-8.9999999999999858E-2</v>
      </c>
      <c r="K33">
        <v>22.829999999999981</v>
      </c>
      <c r="L33">
        <v>208</v>
      </c>
      <c r="M33">
        <v>8</v>
      </c>
      <c r="N33">
        <v>0.90756302521008403</v>
      </c>
      <c r="O33">
        <v>0.65116279069767447</v>
      </c>
      <c r="T33" s="10">
        <f t="shared" ca="1" si="2"/>
        <v>2.0220177697540566E-3</v>
      </c>
      <c r="U33" s="150">
        <f t="shared" ca="1" si="3"/>
        <v>4.0982413732882708E-2</v>
      </c>
      <c r="V33" s="10">
        <f t="shared" si="4"/>
        <v>-3.132613992342494E-3</v>
      </c>
      <c r="W33" s="150">
        <f t="shared" si="5"/>
        <v>-4.7019013087177021E-2</v>
      </c>
    </row>
    <row r="34" spans="1:23">
      <c r="A34" s="1">
        <v>41869</v>
      </c>
      <c r="B34">
        <v>28.84</v>
      </c>
      <c r="C34">
        <v>22935000</v>
      </c>
      <c r="D34">
        <v>3.8499999999999908</v>
      </c>
      <c r="E34">
        <v>80</v>
      </c>
      <c r="F34">
        <v>0.78812303131369277</v>
      </c>
      <c r="G34">
        <v>4.9051968733118949E-2</v>
      </c>
      <c r="H34">
        <v>2</v>
      </c>
      <c r="I34">
        <v>-1</v>
      </c>
      <c r="J34">
        <v>-0.19999999999999929</v>
      </c>
      <c r="K34">
        <v>22.629999999999981</v>
      </c>
      <c r="L34">
        <v>209</v>
      </c>
      <c r="M34">
        <v>7</v>
      </c>
      <c r="N34">
        <v>0.91176470588235292</v>
      </c>
      <c r="O34">
        <v>0.62790697674418605</v>
      </c>
      <c r="T34" s="10">
        <f t="shared" ca="1" si="2"/>
        <v>5.967243283922848E-4</v>
      </c>
      <c r="U34" s="150">
        <f t="shared" ca="1" si="3"/>
        <v>4.1579138061274994E-2</v>
      </c>
      <c r="V34" s="10">
        <f t="shared" si="4"/>
        <v>-6.9832402234636624E-3</v>
      </c>
      <c r="W34" s="150">
        <f t="shared" si="5"/>
        <v>-5.400225331064068E-2</v>
      </c>
    </row>
    <row r="35" spans="1:23">
      <c r="A35" s="1">
        <v>41870</v>
      </c>
      <c r="B35">
        <v>28.94</v>
      </c>
      <c r="C35">
        <v>18823300</v>
      </c>
      <c r="D35">
        <v>3.9499999999999922</v>
      </c>
      <c r="E35">
        <v>81</v>
      </c>
      <c r="F35">
        <v>0.79417268853066503</v>
      </c>
      <c r="G35">
        <v>4.5209740906078079E-2</v>
      </c>
      <c r="H35">
        <v>2</v>
      </c>
      <c r="I35">
        <v>-1</v>
      </c>
      <c r="J35">
        <v>-0.10000000000000142</v>
      </c>
      <c r="K35">
        <v>22.52999999999998</v>
      </c>
      <c r="L35">
        <v>210</v>
      </c>
      <c r="M35">
        <v>6</v>
      </c>
      <c r="N35">
        <v>0.91596638655462181</v>
      </c>
      <c r="O35">
        <v>0.60465116279069764</v>
      </c>
      <c r="T35" s="10">
        <f t="shared" ca="1" si="2"/>
        <v>5.967243283922848E-4</v>
      </c>
      <c r="U35" s="150">
        <f t="shared" ca="1" si="3"/>
        <v>4.2175862389667279E-2</v>
      </c>
      <c r="V35" s="10">
        <f t="shared" si="4"/>
        <v>-3.4674063800277885E-3</v>
      </c>
      <c r="W35" s="150">
        <f t="shared" si="5"/>
        <v>-5.7469659690668466E-2</v>
      </c>
    </row>
    <row r="36" spans="1:23">
      <c r="A36" s="1">
        <v>41871</v>
      </c>
      <c r="B36">
        <v>28.89</v>
      </c>
      <c r="C36">
        <v>14997800</v>
      </c>
      <c r="D36">
        <v>3.8999999999999915</v>
      </c>
      <c r="E36">
        <v>82</v>
      </c>
      <c r="F36">
        <v>0.79993514915693886</v>
      </c>
      <c r="G36">
        <v>4.3000149813483775E-2</v>
      </c>
      <c r="H36">
        <v>2</v>
      </c>
      <c r="I36">
        <v>-1</v>
      </c>
      <c r="J36">
        <v>5.0000000000000711E-2</v>
      </c>
      <c r="K36">
        <v>22.579999999999981</v>
      </c>
      <c r="L36">
        <v>211</v>
      </c>
      <c r="M36">
        <v>5</v>
      </c>
      <c r="N36">
        <v>0.92016806722689071</v>
      </c>
      <c r="O36">
        <v>0.58139534883720934</v>
      </c>
      <c r="T36" s="10">
        <f t="shared" ca="1" si="2"/>
        <v>5.967243283922848E-4</v>
      </c>
      <c r="U36" s="150">
        <f t="shared" ca="1" si="3"/>
        <v>4.2772586718059565E-2</v>
      </c>
      <c r="V36" s="10">
        <f t="shared" si="4"/>
        <v>1.7277125086385869E-3</v>
      </c>
      <c r="W36" s="150">
        <f t="shared" si="5"/>
        <v>-5.5741947182029877E-2</v>
      </c>
    </row>
    <row r="37" spans="1:23">
      <c r="A37" s="1">
        <v>41872</v>
      </c>
      <c r="B37">
        <v>28.82</v>
      </c>
      <c r="C37">
        <v>24297500</v>
      </c>
      <c r="D37">
        <v>3.8299999999999912</v>
      </c>
      <c r="E37">
        <v>83</v>
      </c>
      <c r="F37">
        <v>0.80575319622012209</v>
      </c>
      <c r="G37">
        <v>4.3709909790011353E-2</v>
      </c>
      <c r="H37">
        <v>2</v>
      </c>
      <c r="I37">
        <v>-1</v>
      </c>
      <c r="J37">
        <v>7.0000000000000284E-2</v>
      </c>
      <c r="K37">
        <v>22.649999999999981</v>
      </c>
      <c r="L37">
        <v>212</v>
      </c>
      <c r="M37">
        <v>4</v>
      </c>
      <c r="N37">
        <v>0.92436974789915971</v>
      </c>
      <c r="O37">
        <v>0.55813953488372092</v>
      </c>
      <c r="T37" s="10">
        <f t="shared" ca="1" si="2"/>
        <v>5.967243283922848E-4</v>
      </c>
      <c r="U37" s="150">
        <f t="shared" ca="1" si="3"/>
        <v>4.336931104645185E-2</v>
      </c>
      <c r="V37" s="10">
        <f t="shared" si="4"/>
        <v>2.422983731394956E-3</v>
      </c>
      <c r="W37" s="150">
        <f t="shared" si="5"/>
        <v>-5.3318963450634922E-2</v>
      </c>
    </row>
    <row r="38" spans="1:23">
      <c r="A38" s="1">
        <v>41873</v>
      </c>
      <c r="B38">
        <v>28.92</v>
      </c>
      <c r="C38">
        <v>16280400</v>
      </c>
      <c r="D38">
        <v>3.9299999999999926</v>
      </c>
      <c r="E38">
        <v>84</v>
      </c>
      <c r="F38">
        <v>0.81113581619418185</v>
      </c>
      <c r="G38">
        <v>4.3100624708251427E-2</v>
      </c>
      <c r="H38">
        <v>1</v>
      </c>
      <c r="I38">
        <v>1</v>
      </c>
      <c r="J38">
        <v>-0.10000000000000142</v>
      </c>
      <c r="K38">
        <v>22.549999999999979</v>
      </c>
      <c r="L38">
        <v>213</v>
      </c>
      <c r="M38">
        <v>5</v>
      </c>
      <c r="N38">
        <v>0.9285714285714286</v>
      </c>
      <c r="O38">
        <v>0.58139534883720934</v>
      </c>
      <c r="T38" s="10">
        <f t="shared" ca="1" si="2"/>
        <v>5.967243283922848E-4</v>
      </c>
      <c r="U38" s="150">
        <f t="shared" ca="1" si="3"/>
        <v>4.3966035374844135E-2</v>
      </c>
      <c r="V38" s="10">
        <f t="shared" si="4"/>
        <v>-3.4698126301180229E-3</v>
      </c>
      <c r="W38" s="150">
        <f t="shared" si="5"/>
        <v>-5.6788776080752945E-2</v>
      </c>
    </row>
    <row r="39" spans="1:23">
      <c r="A39" s="1">
        <v>41876</v>
      </c>
      <c r="B39">
        <v>28.91</v>
      </c>
      <c r="C39">
        <v>16867700</v>
      </c>
      <c r="D39">
        <v>3.9399999999999942</v>
      </c>
      <c r="E39">
        <v>85</v>
      </c>
      <c r="F39">
        <v>0.81463776171947377</v>
      </c>
      <c r="G39">
        <v>4.0348697984221929E-2</v>
      </c>
      <c r="H39">
        <v>2</v>
      </c>
      <c r="I39">
        <v>-1</v>
      </c>
      <c r="J39">
        <v>-1.0000000000001563E-2</v>
      </c>
      <c r="K39">
        <v>22.539999999999978</v>
      </c>
      <c r="L39">
        <v>214</v>
      </c>
      <c r="M39">
        <v>4</v>
      </c>
      <c r="N39">
        <v>0.9327731092436975</v>
      </c>
      <c r="O39">
        <v>0.55813953488372092</v>
      </c>
      <c r="T39" s="10">
        <f t="shared" ca="1" si="2"/>
        <v>1.303777637435285E-3</v>
      </c>
      <c r="U39" s="150">
        <f t="shared" ca="1" si="3"/>
        <v>4.526981301227942E-2</v>
      </c>
      <c r="V39" s="10">
        <f t="shared" si="4"/>
        <v>-3.4578146611347033E-4</v>
      </c>
      <c r="W39" s="150">
        <f t="shared" si="5"/>
        <v>-5.7134557546866416E-2</v>
      </c>
    </row>
    <row r="40" spans="1:23">
      <c r="A40" s="1">
        <v>41877</v>
      </c>
      <c r="B40">
        <v>29.21</v>
      </c>
      <c r="C40">
        <v>17148500</v>
      </c>
      <c r="D40">
        <v>4.2399999999999949</v>
      </c>
      <c r="E40">
        <v>86</v>
      </c>
      <c r="F40">
        <v>0.81720400222345735</v>
      </c>
      <c r="G40">
        <v>3.6928815241788503E-2</v>
      </c>
      <c r="H40">
        <v>2</v>
      </c>
      <c r="I40">
        <v>-1</v>
      </c>
      <c r="J40">
        <v>-0.30000000000000071</v>
      </c>
      <c r="K40">
        <v>22.239999999999977</v>
      </c>
      <c r="L40">
        <v>215</v>
      </c>
      <c r="M40">
        <v>3</v>
      </c>
      <c r="N40">
        <v>0.93697478991596639</v>
      </c>
      <c r="O40">
        <v>0.53488372093023251</v>
      </c>
      <c r="T40" s="10">
        <f t="shared" ca="1" si="2"/>
        <v>5.967243283922848E-4</v>
      </c>
      <c r="U40" s="150">
        <f t="shared" ca="1" si="3"/>
        <v>4.5866537340671705E-2</v>
      </c>
      <c r="V40" s="10">
        <f t="shared" si="4"/>
        <v>-1.0377032168799748E-2</v>
      </c>
      <c r="W40" s="150">
        <f t="shared" si="5"/>
        <v>-6.7511589715666162E-2</v>
      </c>
    </row>
    <row r="41" spans="1:23">
      <c r="A41" s="1">
        <v>41878</v>
      </c>
      <c r="B41">
        <v>29.49</v>
      </c>
      <c r="C41">
        <v>21941700</v>
      </c>
      <c r="D41">
        <v>4.5199999999999925</v>
      </c>
      <c r="E41">
        <v>87</v>
      </c>
      <c r="F41">
        <v>0.82135445617935876</v>
      </c>
      <c r="G41">
        <v>3.5929391818569786E-2</v>
      </c>
      <c r="H41">
        <v>2</v>
      </c>
      <c r="I41">
        <v>-1</v>
      </c>
      <c r="J41">
        <v>-0.27999999999999758</v>
      </c>
      <c r="K41">
        <v>21.95999999999998</v>
      </c>
      <c r="L41">
        <v>216</v>
      </c>
      <c r="M41">
        <v>2</v>
      </c>
      <c r="N41">
        <v>0.94117647058823528</v>
      </c>
      <c r="O41">
        <v>0.51162790697674421</v>
      </c>
      <c r="T41" s="10">
        <f t="shared" ca="1" si="2"/>
        <v>5.967243283922848E-4</v>
      </c>
      <c r="U41" s="150">
        <f t="shared" ca="1" si="3"/>
        <v>4.646326166906399E-2</v>
      </c>
      <c r="V41" s="10">
        <f t="shared" si="4"/>
        <v>-9.585758301951304E-3</v>
      </c>
      <c r="W41" s="150">
        <f t="shared" si="5"/>
        <v>-7.7097348017617473E-2</v>
      </c>
    </row>
    <row r="42" spans="1:23">
      <c r="A42" s="1">
        <v>41879</v>
      </c>
      <c r="B42">
        <v>29.38</v>
      </c>
      <c r="C42">
        <v>20582200</v>
      </c>
      <c r="D42">
        <v>4.409999999999993</v>
      </c>
      <c r="E42">
        <v>88</v>
      </c>
      <c r="F42">
        <v>0.82556049657216946</v>
      </c>
      <c r="G42">
        <v>3.7404314132411312E-2</v>
      </c>
      <c r="H42">
        <v>2</v>
      </c>
      <c r="I42">
        <v>-1</v>
      </c>
      <c r="J42">
        <v>0.10999999999999943</v>
      </c>
      <c r="K42">
        <v>22.069999999999979</v>
      </c>
      <c r="L42">
        <v>217</v>
      </c>
      <c r="M42">
        <v>1</v>
      </c>
      <c r="N42">
        <v>0.94537815126050417</v>
      </c>
      <c r="O42">
        <v>0.48837209302325579</v>
      </c>
      <c r="T42" s="10">
        <f t="shared" ca="1" si="2"/>
        <v>5.967243283922848E-4</v>
      </c>
      <c r="U42" s="150">
        <f t="shared" ca="1" si="3"/>
        <v>4.7059985997456276E-2</v>
      </c>
      <c r="V42" s="10">
        <f t="shared" si="4"/>
        <v>3.7300779925398251E-3</v>
      </c>
      <c r="W42" s="150">
        <f t="shared" si="5"/>
        <v>-7.3367270025077647E-2</v>
      </c>
    </row>
    <row r="43" spans="1:23">
      <c r="A43" s="1">
        <v>41880</v>
      </c>
      <c r="B43">
        <v>29.39</v>
      </c>
      <c r="C43">
        <v>16772000</v>
      </c>
      <c r="D43">
        <v>4.4199999999999946</v>
      </c>
      <c r="E43">
        <v>89</v>
      </c>
      <c r="F43">
        <v>0.83010005558643674</v>
      </c>
      <c r="G43">
        <v>3.8030280221996261E-2</v>
      </c>
      <c r="H43">
        <v>1</v>
      </c>
      <c r="I43">
        <v>1</v>
      </c>
      <c r="J43">
        <v>-1.0000000000001563E-2</v>
      </c>
      <c r="K43">
        <v>22.059999999999977</v>
      </c>
      <c r="L43">
        <v>218</v>
      </c>
      <c r="M43">
        <v>2</v>
      </c>
      <c r="N43">
        <v>0.94957983193277307</v>
      </c>
      <c r="O43">
        <v>0.51162790697674421</v>
      </c>
      <c r="T43" s="10">
        <f t="shared" ca="1" si="2"/>
        <v>5.967243283922848E-4</v>
      </c>
      <c r="U43" s="150">
        <f t="shared" ca="1" si="3"/>
        <v>4.7656710325848561E-2</v>
      </c>
      <c r="V43" s="10">
        <f t="shared" si="4"/>
        <v>-3.4036759700481836E-4</v>
      </c>
      <c r="W43" s="150">
        <f t="shared" si="5"/>
        <v>-7.3707637622082461E-2</v>
      </c>
    </row>
    <row r="44" spans="1:23">
      <c r="A44" s="1">
        <v>41884</v>
      </c>
      <c r="B44">
        <v>29.26</v>
      </c>
      <c r="C44">
        <v>20696300</v>
      </c>
      <c r="D44">
        <v>4.5499999999999936</v>
      </c>
      <c r="E44">
        <v>90</v>
      </c>
      <c r="F44">
        <v>0.83444506207152103</v>
      </c>
      <c r="G44">
        <v>3.7646295819910761E-2</v>
      </c>
      <c r="H44">
        <v>1</v>
      </c>
      <c r="I44">
        <v>1</v>
      </c>
      <c r="J44">
        <v>-0.12999999999999901</v>
      </c>
      <c r="K44">
        <v>21.929999999999978</v>
      </c>
      <c r="L44">
        <v>219</v>
      </c>
      <c r="M44">
        <v>3</v>
      </c>
      <c r="N44">
        <v>0.95378151260504207</v>
      </c>
      <c r="O44">
        <v>0.53488372093023251</v>
      </c>
      <c r="T44" s="10">
        <f t="shared" ca="1" si="2"/>
        <v>1.303777637435285E-3</v>
      </c>
      <c r="U44" s="150">
        <f t="shared" ca="1" si="3"/>
        <v>4.8960487963283846E-2</v>
      </c>
      <c r="V44" s="10">
        <f t="shared" si="4"/>
        <v>-4.4232732221843821E-3</v>
      </c>
      <c r="W44" s="150">
        <f t="shared" si="5"/>
        <v>-7.8130910844266849E-2</v>
      </c>
    </row>
    <row r="45" spans="1:23">
      <c r="A45" s="1">
        <v>41885</v>
      </c>
      <c r="B45">
        <v>29.4</v>
      </c>
      <c r="C45">
        <v>21118100</v>
      </c>
      <c r="D45">
        <v>4.4099999999999966</v>
      </c>
      <c r="E45">
        <v>91</v>
      </c>
      <c r="F45">
        <v>0.83858625162127098</v>
      </c>
      <c r="G45">
        <v>4.0493219756408592E-2</v>
      </c>
      <c r="H45">
        <v>2</v>
      </c>
      <c r="I45">
        <v>-1</v>
      </c>
      <c r="J45">
        <v>0.13999999999999702</v>
      </c>
      <c r="K45">
        <v>22.069999999999975</v>
      </c>
      <c r="L45">
        <v>220</v>
      </c>
      <c r="M45">
        <v>2</v>
      </c>
      <c r="N45">
        <v>0.95798319327731096</v>
      </c>
      <c r="O45">
        <v>0.51162790697674421</v>
      </c>
      <c r="T45" s="10">
        <f t="shared" ca="1" si="2"/>
        <v>1.303777637435285E-3</v>
      </c>
      <c r="U45" s="150">
        <f t="shared" ca="1" si="3"/>
        <v>5.026426560071913E-2</v>
      </c>
      <c r="V45" s="10">
        <f t="shared" si="4"/>
        <v>4.7846889952152085E-3</v>
      </c>
      <c r="W45" s="150">
        <f t="shared" si="5"/>
        <v>-7.3346221849051638E-2</v>
      </c>
    </row>
    <row r="46" spans="1:23">
      <c r="A46" s="1">
        <v>41886</v>
      </c>
      <c r="B46">
        <v>29.37</v>
      </c>
      <c r="C46">
        <v>22343200</v>
      </c>
      <c r="D46">
        <v>4.379999999999999</v>
      </c>
      <c r="E46">
        <v>92</v>
      </c>
      <c r="F46">
        <v>0.84161571243283295</v>
      </c>
      <c r="G46">
        <v>4.3346466696548215E-2</v>
      </c>
      <c r="H46">
        <v>1</v>
      </c>
      <c r="I46">
        <v>1</v>
      </c>
      <c r="J46">
        <v>2.9999999999997584E-2</v>
      </c>
      <c r="K46">
        <v>22.099999999999973</v>
      </c>
      <c r="L46">
        <v>221</v>
      </c>
      <c r="M46">
        <v>3</v>
      </c>
      <c r="N46">
        <v>0.96218487394957986</v>
      </c>
      <c r="O46">
        <v>0.53488372093023251</v>
      </c>
      <c r="T46" s="10">
        <f t="shared" ca="1" si="2"/>
        <v>5.967243283922848E-4</v>
      </c>
      <c r="U46" s="150">
        <f t="shared" ca="1" si="3"/>
        <v>5.0860989929111415E-2</v>
      </c>
      <c r="V46" s="10">
        <f t="shared" si="4"/>
        <v>1.020408163265224E-3</v>
      </c>
      <c r="W46" s="150">
        <f t="shared" si="5"/>
        <v>-7.2325813685786416E-2</v>
      </c>
    </row>
    <row r="47" spans="1:23">
      <c r="A47" s="1">
        <v>41887</v>
      </c>
      <c r="B47">
        <v>29.65</v>
      </c>
      <c r="C47">
        <v>17543800</v>
      </c>
      <c r="D47">
        <v>4.1000000000000014</v>
      </c>
      <c r="E47">
        <v>93</v>
      </c>
      <c r="F47">
        <v>0.84452473596442446</v>
      </c>
      <c r="G47">
        <v>4.3927292626444514E-2</v>
      </c>
      <c r="H47">
        <v>1</v>
      </c>
      <c r="I47">
        <v>1</v>
      </c>
      <c r="J47">
        <v>0.27999999999999758</v>
      </c>
      <c r="K47">
        <v>22.379999999999971</v>
      </c>
      <c r="L47">
        <v>222</v>
      </c>
      <c r="M47">
        <v>4</v>
      </c>
      <c r="N47">
        <v>0.96638655462184875</v>
      </c>
      <c r="O47">
        <v>0.55813953488372092</v>
      </c>
      <c r="T47" s="10">
        <f t="shared" ca="1" si="2"/>
        <v>1.303777637435285E-3</v>
      </c>
      <c r="U47" s="150">
        <f t="shared" ca="1" si="3"/>
        <v>5.2164767566546699E-2</v>
      </c>
      <c r="V47" s="10">
        <f t="shared" si="4"/>
        <v>9.5335376234251812E-3</v>
      </c>
      <c r="W47" s="150">
        <f t="shared" si="5"/>
        <v>-6.2792276062361235E-2</v>
      </c>
    </row>
    <row r="48" spans="1:23">
      <c r="A48" s="1">
        <v>41890</v>
      </c>
      <c r="B48">
        <v>29.4</v>
      </c>
      <c r="C48">
        <v>14522200</v>
      </c>
      <c r="D48">
        <v>4.3500000000000014</v>
      </c>
      <c r="E48">
        <v>94</v>
      </c>
      <c r="F48">
        <v>0.84566425792106714</v>
      </c>
      <c r="G48">
        <v>4.1109943665982383E-2</v>
      </c>
      <c r="H48">
        <v>1</v>
      </c>
      <c r="I48">
        <v>1</v>
      </c>
      <c r="J48">
        <v>-0.25</v>
      </c>
      <c r="K48">
        <v>22.129999999999971</v>
      </c>
      <c r="L48">
        <v>223</v>
      </c>
      <c r="M48">
        <v>5</v>
      </c>
      <c r="N48">
        <v>0.97058823529411764</v>
      </c>
      <c r="O48">
        <v>0.58139534883720934</v>
      </c>
      <c r="T48" s="10">
        <f t="shared" ca="1" si="2"/>
        <v>1.303777637435285E-3</v>
      </c>
      <c r="U48" s="150">
        <f t="shared" ca="1" si="3"/>
        <v>5.3468545203981983E-2</v>
      </c>
      <c r="V48" s="10">
        <f t="shared" si="4"/>
        <v>-8.4317032040472171E-3</v>
      </c>
      <c r="W48" s="150">
        <f t="shared" si="5"/>
        <v>-7.1223979266408458E-2</v>
      </c>
    </row>
    <row r="49" spans="1:23">
      <c r="A49" s="1">
        <v>41891</v>
      </c>
      <c r="B49">
        <v>29.23</v>
      </c>
      <c r="C49">
        <v>21622700</v>
      </c>
      <c r="D49">
        <v>4.5199999999999996</v>
      </c>
      <c r="E49">
        <v>95</v>
      </c>
      <c r="F49">
        <v>0.84534000370576234</v>
      </c>
      <c r="G49">
        <v>4.0422533985750089E-2</v>
      </c>
      <c r="H49">
        <v>4</v>
      </c>
      <c r="I49">
        <v>1</v>
      </c>
      <c r="J49">
        <v>-0.16999999999999815</v>
      </c>
      <c r="K49">
        <v>21.959999999999972</v>
      </c>
      <c r="L49">
        <v>222</v>
      </c>
      <c r="M49">
        <v>4</v>
      </c>
      <c r="N49">
        <v>0.96638655462184875</v>
      </c>
      <c r="O49">
        <v>0.55813953488372092</v>
      </c>
      <c r="T49" s="10">
        <f t="shared" ca="1" si="2"/>
        <v>1.303777637435285E-3</v>
      </c>
      <c r="U49" s="150">
        <f t="shared" ca="1" si="3"/>
        <v>5.4772322841417267E-2</v>
      </c>
      <c r="V49" s="10">
        <f t="shared" si="4"/>
        <v>-5.7823129251700052E-3</v>
      </c>
      <c r="W49" s="150">
        <f t="shared" si="5"/>
        <v>-7.7006292191578465E-2</v>
      </c>
    </row>
    <row r="50" spans="1:23">
      <c r="A50" s="1">
        <v>41892</v>
      </c>
      <c r="B50">
        <v>29.44</v>
      </c>
      <c r="C50">
        <v>19421300</v>
      </c>
      <c r="D50">
        <v>4.3099999999999987</v>
      </c>
      <c r="E50">
        <v>96</v>
      </c>
      <c r="F50">
        <v>0.84560867148415753</v>
      </c>
      <c r="G50">
        <v>4.0343073779556607E-2</v>
      </c>
      <c r="H50">
        <v>2</v>
      </c>
      <c r="I50">
        <v>-1</v>
      </c>
      <c r="J50">
        <v>0.21000000000000085</v>
      </c>
      <c r="K50">
        <v>22.169999999999973</v>
      </c>
      <c r="L50">
        <v>223</v>
      </c>
      <c r="M50">
        <v>3</v>
      </c>
      <c r="N50">
        <v>0.97058823529411764</v>
      </c>
      <c r="O50">
        <v>0.53488372093023251</v>
      </c>
      <c r="T50" s="10">
        <f t="shared" ca="1" si="2"/>
        <v>2.0220177697540566E-3</v>
      </c>
      <c r="U50" s="150">
        <f t="shared" ca="1" si="3"/>
        <v>5.6794340611171321E-2</v>
      </c>
      <c r="V50" s="10">
        <f t="shared" si="4"/>
        <v>7.1843995894629101E-3</v>
      </c>
      <c r="W50" s="150">
        <f t="shared" si="5"/>
        <v>-6.9821892602115548E-2</v>
      </c>
    </row>
    <row r="51" spans="1:23">
      <c r="A51" s="1">
        <v>41893</v>
      </c>
      <c r="B51">
        <v>29.63</v>
      </c>
      <c r="C51">
        <v>18622900</v>
      </c>
      <c r="D51">
        <v>4.4999999999999964</v>
      </c>
      <c r="E51">
        <v>97</v>
      </c>
      <c r="F51">
        <v>0.84671113581619406</v>
      </c>
      <c r="G51">
        <v>3.8754946031529632E-2</v>
      </c>
      <c r="H51">
        <v>2</v>
      </c>
      <c r="I51">
        <v>-1</v>
      </c>
      <c r="J51">
        <v>-0.18999999999999773</v>
      </c>
      <c r="K51">
        <v>21.979999999999976</v>
      </c>
      <c r="L51">
        <v>224</v>
      </c>
      <c r="M51">
        <v>2</v>
      </c>
      <c r="N51">
        <v>0.97478991596638653</v>
      </c>
      <c r="O51">
        <v>0.51162790697674421</v>
      </c>
      <c r="T51" s="10">
        <f t="shared" ca="1" si="2"/>
        <v>5.967243283922848E-4</v>
      </c>
      <c r="U51" s="150">
        <f t="shared" ca="1" si="3"/>
        <v>5.7391064939563606E-2</v>
      </c>
      <c r="V51" s="10">
        <f t="shared" si="4"/>
        <v>-6.4538043478260098E-3</v>
      </c>
      <c r="W51" s="150">
        <f t="shared" si="5"/>
        <v>-7.627569694994156E-2</v>
      </c>
    </row>
    <row r="52" spans="1:23">
      <c r="A52" s="1">
        <v>41894</v>
      </c>
      <c r="B52">
        <v>29.43</v>
      </c>
      <c r="C52">
        <v>18204700</v>
      </c>
      <c r="D52">
        <v>4.2999999999999972</v>
      </c>
      <c r="E52">
        <v>98</v>
      </c>
      <c r="F52">
        <v>0.84772095608671449</v>
      </c>
      <c r="G52">
        <v>3.7274940518681958E-2</v>
      </c>
      <c r="H52">
        <v>2</v>
      </c>
      <c r="I52">
        <v>-1</v>
      </c>
      <c r="J52">
        <v>0.19999999999999929</v>
      </c>
      <c r="K52">
        <v>22.179999999999975</v>
      </c>
      <c r="L52">
        <v>225</v>
      </c>
      <c r="M52">
        <v>1</v>
      </c>
      <c r="N52">
        <v>0.97899159663865543</v>
      </c>
      <c r="O52">
        <v>0.48837209302325579</v>
      </c>
      <c r="T52" s="10">
        <f t="shared" ca="1" si="2"/>
        <v>5.967243283922848E-4</v>
      </c>
      <c r="U52" s="150">
        <f t="shared" ca="1" si="3"/>
        <v>5.7987789267955892E-2</v>
      </c>
      <c r="V52" s="10">
        <f t="shared" si="4"/>
        <v>6.7499156260546504E-3</v>
      </c>
      <c r="W52" s="150">
        <f t="shared" si="5"/>
        <v>-6.9525781323886912E-2</v>
      </c>
    </row>
    <row r="53" spans="1:23">
      <c r="A53" s="1">
        <v>41897</v>
      </c>
      <c r="B53">
        <v>29.92</v>
      </c>
      <c r="C53">
        <v>24257900</v>
      </c>
      <c r="D53">
        <v>4.7899999999999991</v>
      </c>
      <c r="E53">
        <v>99</v>
      </c>
      <c r="F53">
        <v>0.84981471187696844</v>
      </c>
      <c r="G53">
        <v>3.8785704457444815E-2</v>
      </c>
      <c r="H53">
        <v>2</v>
      </c>
      <c r="I53">
        <v>-1</v>
      </c>
      <c r="J53">
        <v>-0.49000000000000199</v>
      </c>
      <c r="K53">
        <v>21.689999999999973</v>
      </c>
      <c r="L53">
        <v>226</v>
      </c>
      <c r="M53">
        <v>0</v>
      </c>
      <c r="N53">
        <v>0.98319327731092432</v>
      </c>
      <c r="O53">
        <v>0.46511627906976744</v>
      </c>
      <c r="T53" s="10">
        <f t="shared" ca="1" si="2"/>
        <v>5.967243283922848E-4</v>
      </c>
      <c r="U53" s="150">
        <f t="shared" ca="1" si="3"/>
        <v>5.8584513596348177E-2</v>
      </c>
      <c r="V53" s="10">
        <f t="shared" si="4"/>
        <v>-1.6649677200135982E-2</v>
      </c>
      <c r="W53" s="150">
        <f t="shared" si="5"/>
        <v>-8.6175458524022891E-2</v>
      </c>
    </row>
    <row r="54" spans="1:23">
      <c r="A54" s="1">
        <v>41898</v>
      </c>
      <c r="B54">
        <v>30.05</v>
      </c>
      <c r="C54">
        <v>19583200</v>
      </c>
      <c r="D54">
        <v>4.9199999999999982</v>
      </c>
      <c r="E54">
        <v>100</v>
      </c>
      <c r="F54">
        <v>0.85351120993144325</v>
      </c>
      <c r="G54">
        <v>4.1710623376475832E-2</v>
      </c>
      <c r="H54">
        <v>1</v>
      </c>
      <c r="I54">
        <v>1</v>
      </c>
      <c r="J54">
        <v>-0.12999999999999901</v>
      </c>
      <c r="K54">
        <v>21.559999999999974</v>
      </c>
      <c r="L54">
        <v>227</v>
      </c>
      <c r="M54">
        <v>1</v>
      </c>
      <c r="N54">
        <v>0.98739495798319332</v>
      </c>
      <c r="O54">
        <v>0.48837209302325579</v>
      </c>
      <c r="T54" s="10">
        <f t="shared" ca="1" si="2"/>
        <v>5.967243283922848E-4</v>
      </c>
      <c r="U54" s="150">
        <f t="shared" ca="1" si="3"/>
        <v>5.9181237924740462E-2</v>
      </c>
      <c r="V54" s="10">
        <f t="shared" si="4"/>
        <v>-4.3449197860962229E-3</v>
      </c>
      <c r="W54" s="150">
        <f t="shared" si="5"/>
        <v>-9.052037831011911E-2</v>
      </c>
    </row>
    <row r="55" spans="1:23">
      <c r="A55" s="1">
        <v>41899</v>
      </c>
      <c r="B55">
        <v>30.35</v>
      </c>
      <c r="C55">
        <v>26130900</v>
      </c>
      <c r="D55">
        <v>4.6199999999999974</v>
      </c>
      <c r="E55">
        <v>101</v>
      </c>
      <c r="F55">
        <v>0.85918102649620187</v>
      </c>
      <c r="G55">
        <v>4.650951263775694E-2</v>
      </c>
      <c r="H55">
        <v>1</v>
      </c>
      <c r="I55">
        <v>1</v>
      </c>
      <c r="J55">
        <v>0.30000000000000071</v>
      </c>
      <c r="K55">
        <v>21.859999999999975</v>
      </c>
      <c r="L55">
        <v>228</v>
      </c>
      <c r="M55">
        <v>2</v>
      </c>
      <c r="N55">
        <v>0.99159663865546221</v>
      </c>
      <c r="O55">
        <v>0.51162790697674421</v>
      </c>
      <c r="T55" s="10">
        <f t="shared" ca="1" si="2"/>
        <v>1.303777637435285E-3</v>
      </c>
      <c r="U55" s="150">
        <f t="shared" ca="1" si="3"/>
        <v>6.0485015562175747E-2</v>
      </c>
      <c r="V55" s="10">
        <f t="shared" si="4"/>
        <v>9.983361064891871E-3</v>
      </c>
      <c r="W55" s="150">
        <f t="shared" si="5"/>
        <v>-8.0537017245227244E-2</v>
      </c>
    </row>
    <row r="56" spans="1:23">
      <c r="A56" s="1">
        <v>41900</v>
      </c>
      <c r="B56">
        <v>30.58</v>
      </c>
      <c r="C56">
        <v>26413400</v>
      </c>
      <c r="D56">
        <v>4.3900000000000006</v>
      </c>
      <c r="E56">
        <v>102</v>
      </c>
      <c r="F56">
        <v>0.86806559199555311</v>
      </c>
      <c r="G56">
        <v>5.0793432137196864E-2</v>
      </c>
      <c r="H56">
        <v>1</v>
      </c>
      <c r="I56">
        <v>1</v>
      </c>
      <c r="J56">
        <v>0.22999999999999687</v>
      </c>
      <c r="K56">
        <v>22.089999999999971</v>
      </c>
      <c r="L56">
        <v>229</v>
      </c>
      <c r="M56">
        <v>3</v>
      </c>
      <c r="N56">
        <v>0.99579831932773111</v>
      </c>
      <c r="O56">
        <v>0.53488372093023251</v>
      </c>
      <c r="T56" s="10">
        <f t="shared" ca="1" si="2"/>
        <v>1.303777637435285E-3</v>
      </c>
      <c r="U56" s="150">
        <f t="shared" ca="1" si="3"/>
        <v>6.1788793199611031E-2</v>
      </c>
      <c r="V56" s="10">
        <f t="shared" si="4"/>
        <v>7.5782537067544268E-3</v>
      </c>
      <c r="W56" s="150">
        <f t="shared" si="5"/>
        <v>-7.2958763538472818E-2</v>
      </c>
    </row>
    <row r="57" spans="1:23">
      <c r="A57" s="1">
        <v>41901</v>
      </c>
      <c r="B57">
        <v>30.4</v>
      </c>
      <c r="C57">
        <v>35022200</v>
      </c>
      <c r="D57">
        <v>4.57</v>
      </c>
      <c r="E57">
        <v>103</v>
      </c>
      <c r="F57">
        <v>0.87747822864554381</v>
      </c>
      <c r="G57">
        <v>6.0219480811295689E-2</v>
      </c>
      <c r="H57">
        <v>1</v>
      </c>
      <c r="I57">
        <v>1</v>
      </c>
      <c r="J57">
        <v>-0.17999999999999972</v>
      </c>
      <c r="K57">
        <v>21.909999999999972</v>
      </c>
      <c r="L57">
        <v>230</v>
      </c>
      <c r="M57">
        <v>4</v>
      </c>
      <c r="N57">
        <v>1</v>
      </c>
      <c r="O57">
        <v>0.55813953488372092</v>
      </c>
      <c r="T57" s="10">
        <f t="shared" ca="1" si="2"/>
        <v>1.303777637435285E-3</v>
      </c>
      <c r="U57" s="150">
        <f t="shared" ca="1" si="3"/>
        <v>6.3092570837046322E-2</v>
      </c>
      <c r="V57" s="10">
        <f t="shared" si="4"/>
        <v>-5.8862001308044387E-3</v>
      </c>
      <c r="W57" s="150">
        <f t="shared" si="5"/>
        <v>-7.8844963669277263E-2</v>
      </c>
    </row>
  </sheetData>
  <conditionalFormatting sqref="E3:E6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5703125" customWidth="1"/>
  </cols>
  <sheetData>
    <row r="1" spans="1:23">
      <c r="A1">
        <v>50</v>
      </c>
      <c r="B1">
        <v>9.2400000000000055</v>
      </c>
      <c r="C1">
        <v>118</v>
      </c>
      <c r="D1">
        <v>1.0464326160815409</v>
      </c>
      <c r="E1">
        <v>0.57010464736804156</v>
      </c>
      <c r="F1">
        <v>1.841911241625507</v>
      </c>
      <c r="G1">
        <v>0.40564973748346328</v>
      </c>
      <c r="H1">
        <v>1.3062115371097951</v>
      </c>
      <c r="I1">
        <v>0.11937703530945712</v>
      </c>
      <c r="J1">
        <v>-2.5383593258967434E-2</v>
      </c>
      <c r="K1">
        <v>-3.7417457479155841E-2</v>
      </c>
      <c r="L1">
        <v>-2.7667534017106272E-2</v>
      </c>
      <c r="M1">
        <v>2.7284500887059859E-2</v>
      </c>
      <c r="N1">
        <v>4.1733369162545574E-2</v>
      </c>
      <c r="O1">
        <v>0.13953978312801296</v>
      </c>
      <c r="P1">
        <v>0.28632567849686857</v>
      </c>
      <c r="Q1">
        <v>-0.19796450939457202</v>
      </c>
      <c r="R1">
        <v>0.55532359081419624</v>
      </c>
      <c r="S1">
        <v>1.4463485367782762</v>
      </c>
    </row>
    <row r="2" spans="1:23">
      <c r="A2">
        <v>9</v>
      </c>
      <c r="B2">
        <v>11</v>
      </c>
      <c r="C2">
        <v>3.9605864390149685</v>
      </c>
      <c r="E2">
        <v>0.4</v>
      </c>
      <c r="I2">
        <f>A3/B3</f>
        <v>0.16752001233229999</v>
      </c>
    </row>
    <row r="3" spans="1:23">
      <c r="A3">
        <v>2.9864672787272952E-3</v>
      </c>
      <c r="B3">
        <v>1.7827525423071297E-2</v>
      </c>
      <c r="C3">
        <v>1.4363140443995548</v>
      </c>
      <c r="D3">
        <v>267</v>
      </c>
      <c r="E3" s="2">
        <f>IF(C3&gt;=$E$2,SIGN(A3),0)</f>
        <v>1</v>
      </c>
      <c r="F3" s="3" t="s">
        <v>0</v>
      </c>
      <c r="G3">
        <f ca="1">OFFSET(B1,($A$1+5),0)</f>
        <v>65.540000000000006</v>
      </c>
      <c r="I3">
        <f t="shared" ref="I3:I5" si="0">A4/B4</f>
        <v>-5.3603814085732816E-2</v>
      </c>
    </row>
    <row r="4" spans="1:23">
      <c r="A4">
        <v>-1.1062729895984474E-3</v>
      </c>
      <c r="B4">
        <v>2.0637952885761032E-2</v>
      </c>
      <c r="C4">
        <v>0.4731686800273931</v>
      </c>
      <c r="D4">
        <v>283</v>
      </c>
      <c r="E4" s="2">
        <f>IF(C4&gt;=$E$2,SIGN(A4),0)</f>
        <v>-1</v>
      </c>
      <c r="F4" s="4" t="s">
        <v>1</v>
      </c>
      <c r="G4">
        <f ca="1">OFFSET(D1,($A$1+6),0)</f>
        <v>1.7299999999999898</v>
      </c>
      <c r="I4">
        <f t="shared" si="0"/>
        <v>6.9792898258338565E-2</v>
      </c>
    </row>
    <row r="5" spans="1:23">
      <c r="A5">
        <v>1.5684225903496243E-3</v>
      </c>
      <c r="B5">
        <v>2.2472524131955444E-2</v>
      </c>
      <c r="C5">
        <v>0.46898638772508255</v>
      </c>
      <c r="D5">
        <v>164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I5">
        <f t="shared" si="0"/>
        <v>0.21647649210492567</v>
      </c>
      <c r="T5">
        <v>5.9250161803772829E-2</v>
      </c>
      <c r="U5">
        <v>0.36489414271432558</v>
      </c>
    </row>
    <row r="6" spans="1:23">
      <c r="A6">
        <v>4.248538526526258E-3</v>
      </c>
      <c r="B6">
        <v>1.9625865539557065E-2</v>
      </c>
      <c r="C6">
        <v>1.5821173268629383</v>
      </c>
      <c r="D6">
        <v>194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3</v>
      </c>
      <c r="I6">
        <f t="shared" ca="1" si="1"/>
        <v>1</v>
      </c>
      <c r="J6">
        <f t="shared" ca="1" si="1"/>
        <v>-0.56000000000000227</v>
      </c>
      <c r="K6">
        <f t="shared" ca="1" si="1"/>
        <v>84.650000000000119</v>
      </c>
      <c r="L6">
        <f t="shared" ca="1" si="1"/>
        <v>186</v>
      </c>
      <c r="M6">
        <f t="shared" ca="1" si="1"/>
        <v>-60</v>
      </c>
      <c r="N6" s="9">
        <f ca="1">OFFSET(F1,($A$1+6),0)</f>
        <v>0.98355076760888216</v>
      </c>
      <c r="O6" s="10">
        <f ca="1">OFFSET(G1,($A$1+6),0)</f>
        <v>2.6701327957373091E-2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65.84</v>
      </c>
      <c r="C8">
        <v>853600</v>
      </c>
      <c r="D8">
        <v>0</v>
      </c>
      <c r="E8">
        <v>0</v>
      </c>
      <c r="F8">
        <v>0.98186729920274118</v>
      </c>
      <c r="G8">
        <v>5.4951939516689648E-2</v>
      </c>
      <c r="H8">
        <v>4</v>
      </c>
      <c r="I8">
        <v>1</v>
      </c>
      <c r="J8">
        <v>0.68999999999999773</v>
      </c>
      <c r="K8">
        <v>85.19000000000004</v>
      </c>
      <c r="L8">
        <v>191</v>
      </c>
      <c r="M8">
        <v>-47</v>
      </c>
      <c r="N8">
        <v>0.99019607843137258</v>
      </c>
      <c r="O8">
        <v>0.24590163934426229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66.239999999999995</v>
      </c>
      <c r="C9">
        <v>1086700</v>
      </c>
      <c r="D9">
        <v>0</v>
      </c>
      <c r="E9">
        <v>0</v>
      </c>
      <c r="F9">
        <v>0.98151808657837525</v>
      </c>
      <c r="G9">
        <v>4.5055575805172797E-2</v>
      </c>
      <c r="H9">
        <v>4</v>
      </c>
      <c r="I9">
        <v>1</v>
      </c>
      <c r="J9">
        <v>0.39999999999999147</v>
      </c>
      <c r="K9">
        <v>85.590000000000032</v>
      </c>
      <c r="L9">
        <v>190</v>
      </c>
      <c r="M9">
        <v>-48</v>
      </c>
      <c r="N9">
        <v>0.98529411764705888</v>
      </c>
      <c r="O9">
        <v>0.22950819672131148</v>
      </c>
      <c r="T9" s="10">
        <f ca="1">OFFSET($A$2,H8,0)*I8</f>
        <v>4.248538526526258E-3</v>
      </c>
      <c r="U9" s="150">
        <f ca="1">U8+T9</f>
        <v>4.248538526526258E-3</v>
      </c>
      <c r="V9" s="10">
        <f>J9/B8</f>
        <v>6.0753341433777558E-3</v>
      </c>
      <c r="W9" s="150">
        <f>W8+V9</f>
        <v>6.0753341433777558E-3</v>
      </c>
    </row>
    <row r="10" spans="1:23">
      <c r="A10" s="1">
        <v>41835</v>
      </c>
      <c r="B10">
        <v>65.33</v>
      </c>
      <c r="C10">
        <v>916700</v>
      </c>
      <c r="D10">
        <v>0.90999999999999659</v>
      </c>
      <c r="E10">
        <v>1</v>
      </c>
      <c r="F10">
        <v>0.98013441391579381</v>
      </c>
      <c r="G10">
        <v>4.1274100697797633E-2</v>
      </c>
      <c r="H10">
        <v>4</v>
      </c>
      <c r="I10">
        <v>1</v>
      </c>
      <c r="J10">
        <v>-0.90999999999999659</v>
      </c>
      <c r="K10">
        <v>84.680000000000035</v>
      </c>
      <c r="L10">
        <v>189</v>
      </c>
      <c r="M10">
        <v>-49</v>
      </c>
      <c r="N10">
        <v>0.98039215686274506</v>
      </c>
      <c r="O10">
        <v>0.21311475409836064</v>
      </c>
      <c r="T10" s="10">
        <f t="shared" ref="T10:T57" ca="1" si="2">OFFSET($A$2,H9,0)*I9</f>
        <v>4.248538526526258E-3</v>
      </c>
      <c r="U10" s="150">
        <f t="shared" ref="U10:U57" ca="1" si="3">U9+T10</f>
        <v>8.497077053052516E-3</v>
      </c>
      <c r="V10" s="10">
        <f t="shared" ref="V10:V57" si="4">J10/B9</f>
        <v>-1.373792270531396E-2</v>
      </c>
      <c r="W10" s="150">
        <f t="shared" ref="W10:W57" si="5">W9+V10</f>
        <v>-7.6625885619362039E-3</v>
      </c>
    </row>
    <row r="11" spans="1:23">
      <c r="A11" s="1">
        <v>41836</v>
      </c>
      <c r="B11">
        <v>65.510000000000005</v>
      </c>
      <c r="C11">
        <v>1052200</v>
      </c>
      <c r="D11">
        <v>0.72999999999998977</v>
      </c>
      <c r="E11">
        <v>2</v>
      </c>
      <c r="F11">
        <v>0.97905053699677158</v>
      </c>
      <c r="G11">
        <v>3.7995823359874947E-2</v>
      </c>
      <c r="H11">
        <v>4</v>
      </c>
      <c r="I11">
        <v>1</v>
      </c>
      <c r="J11">
        <v>0.18000000000000682</v>
      </c>
      <c r="K11">
        <v>84.860000000000042</v>
      </c>
      <c r="L11">
        <v>188</v>
      </c>
      <c r="M11">
        <v>-50</v>
      </c>
      <c r="N11">
        <v>0.97549019607843135</v>
      </c>
      <c r="O11">
        <v>0.19672131147540983</v>
      </c>
      <c r="T11" s="10">
        <f t="shared" ca="1" si="2"/>
        <v>4.248538526526258E-3</v>
      </c>
      <c r="U11" s="150">
        <f t="shared" ca="1" si="3"/>
        <v>1.2745615579578774E-2</v>
      </c>
      <c r="V11" s="10">
        <f t="shared" si="4"/>
        <v>2.7552426144192075E-3</v>
      </c>
      <c r="W11" s="150">
        <f t="shared" si="5"/>
        <v>-4.9073459475169959E-3</v>
      </c>
    </row>
    <row r="12" spans="1:23">
      <c r="A12" s="1">
        <v>41837</v>
      </c>
      <c r="B12">
        <v>64.83</v>
      </c>
      <c r="C12">
        <v>1367000</v>
      </c>
      <c r="D12">
        <v>1.4099999999999966</v>
      </c>
      <c r="E12">
        <v>3</v>
      </c>
      <c r="F12">
        <v>0.97785135402253431</v>
      </c>
      <c r="G12">
        <v>3.5704448694776472E-2</v>
      </c>
      <c r="H12">
        <v>4</v>
      </c>
      <c r="I12">
        <v>1</v>
      </c>
      <c r="J12">
        <v>-0.68000000000000682</v>
      </c>
      <c r="K12">
        <v>84.180000000000035</v>
      </c>
      <c r="L12">
        <v>187</v>
      </c>
      <c r="M12">
        <v>-51</v>
      </c>
      <c r="N12">
        <v>0.97058823529411764</v>
      </c>
      <c r="O12">
        <v>0.18032786885245902</v>
      </c>
      <c r="T12" s="10">
        <f t="shared" ca="1" si="2"/>
        <v>4.248538526526258E-3</v>
      </c>
      <c r="U12" s="150">
        <f t="shared" ca="1" si="3"/>
        <v>1.6994154106105032E-2</v>
      </c>
      <c r="V12" s="10">
        <f t="shared" si="4"/>
        <v>-1.0380094642039487E-2</v>
      </c>
      <c r="W12" s="150">
        <f t="shared" si="5"/>
        <v>-1.5287440589556483E-2</v>
      </c>
    </row>
    <row r="13" spans="1:23">
      <c r="A13" s="1">
        <v>41838</v>
      </c>
      <c r="B13">
        <v>64.849999999999994</v>
      </c>
      <c r="C13">
        <v>1216400</v>
      </c>
      <c r="D13">
        <v>1.3900000000000006</v>
      </c>
      <c r="E13">
        <v>4</v>
      </c>
      <c r="F13">
        <v>0.97639520326810314</v>
      </c>
      <c r="G13">
        <v>3.2572626191648218E-2</v>
      </c>
      <c r="H13">
        <v>4</v>
      </c>
      <c r="I13">
        <v>1</v>
      </c>
      <c r="J13">
        <v>1.9999999999996021E-2</v>
      </c>
      <c r="K13">
        <v>84.200000000000031</v>
      </c>
      <c r="L13">
        <v>186</v>
      </c>
      <c r="M13">
        <v>-52</v>
      </c>
      <c r="N13">
        <v>0.96568627450980393</v>
      </c>
      <c r="O13">
        <v>0.16393442622950818</v>
      </c>
      <c r="T13" s="10">
        <f t="shared" ca="1" si="2"/>
        <v>4.248538526526258E-3</v>
      </c>
      <c r="U13" s="150">
        <f t="shared" ca="1" si="3"/>
        <v>2.1242692632631288E-2</v>
      </c>
      <c r="V13" s="10">
        <f t="shared" si="4"/>
        <v>3.0849915162727167E-4</v>
      </c>
      <c r="W13" s="150">
        <f t="shared" si="5"/>
        <v>-1.4978941437929211E-2</v>
      </c>
    </row>
    <row r="14" spans="1:23">
      <c r="A14" s="1">
        <v>41841</v>
      </c>
      <c r="B14">
        <v>64.349999999999994</v>
      </c>
      <c r="C14">
        <v>1002400</v>
      </c>
      <c r="D14">
        <v>1.8900000000000006</v>
      </c>
      <c r="E14">
        <v>5</v>
      </c>
      <c r="F14">
        <v>0.97307109441918693</v>
      </c>
      <c r="G14">
        <v>2.6858445155059876E-2</v>
      </c>
      <c r="H14">
        <v>4</v>
      </c>
      <c r="I14">
        <v>1</v>
      </c>
      <c r="J14">
        <v>-0.5</v>
      </c>
      <c r="K14">
        <v>83.700000000000031</v>
      </c>
      <c r="L14">
        <v>185</v>
      </c>
      <c r="M14">
        <v>-53</v>
      </c>
      <c r="N14">
        <v>0.96078431372549022</v>
      </c>
      <c r="O14">
        <v>0.14754098360655737</v>
      </c>
      <c r="T14" s="10">
        <f t="shared" ca="1" si="2"/>
        <v>4.248538526526258E-3</v>
      </c>
      <c r="U14" s="150">
        <f t="shared" ca="1" si="3"/>
        <v>2.5491231159157544E-2</v>
      </c>
      <c r="V14" s="10">
        <f t="shared" si="4"/>
        <v>-7.7101002313030072E-3</v>
      </c>
      <c r="W14" s="150">
        <f t="shared" si="5"/>
        <v>-2.2689041669232218E-2</v>
      </c>
    </row>
    <row r="15" spans="1:23">
      <c r="A15" s="1">
        <v>41842</v>
      </c>
      <c r="B15">
        <v>63.63</v>
      </c>
      <c r="C15">
        <v>2142800</v>
      </c>
      <c r="D15">
        <v>2.6099999999999852</v>
      </c>
      <c r="E15">
        <v>6</v>
      </c>
      <c r="F15">
        <v>0.96851485800882908</v>
      </c>
      <c r="G15">
        <v>2.5952238250733683E-2</v>
      </c>
      <c r="H15">
        <v>4</v>
      </c>
      <c r="I15">
        <v>1</v>
      </c>
      <c r="J15">
        <v>-0.71999999999999176</v>
      </c>
      <c r="K15">
        <v>82.980000000000047</v>
      </c>
      <c r="L15">
        <v>184</v>
      </c>
      <c r="M15">
        <v>-54</v>
      </c>
      <c r="N15">
        <v>0.95588235294117652</v>
      </c>
      <c r="O15">
        <v>0.13114754098360656</v>
      </c>
      <c r="T15" s="10">
        <f t="shared" ca="1" si="2"/>
        <v>4.248538526526258E-3</v>
      </c>
      <c r="U15" s="150">
        <f t="shared" ca="1" si="3"/>
        <v>2.9739769685683801E-2</v>
      </c>
      <c r="V15" s="10">
        <f t="shared" si="4"/>
        <v>-1.1188811188811062E-2</v>
      </c>
      <c r="W15" s="150">
        <f t="shared" si="5"/>
        <v>-3.3877852858043282E-2</v>
      </c>
    </row>
    <row r="16" spans="1:23">
      <c r="A16" s="1">
        <v>41843</v>
      </c>
      <c r="B16">
        <v>63.65</v>
      </c>
      <c r="C16">
        <v>1880900</v>
      </c>
      <c r="D16">
        <v>2.5899999999999892</v>
      </c>
      <c r="E16">
        <v>7</v>
      </c>
      <c r="F16">
        <v>0.96218620280687905</v>
      </c>
      <c r="G16">
        <v>2.9478943946971894E-2</v>
      </c>
      <c r="H16">
        <v>4</v>
      </c>
      <c r="I16">
        <v>1</v>
      </c>
      <c r="J16">
        <v>1.9999999999996021E-2</v>
      </c>
      <c r="K16">
        <v>83.000000000000043</v>
      </c>
      <c r="L16">
        <v>183</v>
      </c>
      <c r="M16">
        <v>-55</v>
      </c>
      <c r="N16">
        <v>0.9509803921568627</v>
      </c>
      <c r="O16">
        <v>0.11475409836065574</v>
      </c>
      <c r="T16" s="10">
        <f t="shared" ca="1" si="2"/>
        <v>4.248538526526258E-3</v>
      </c>
      <c r="U16" s="150">
        <f t="shared" ca="1" si="3"/>
        <v>3.3988308212210057E-2</v>
      </c>
      <c r="V16" s="10">
        <f t="shared" si="4"/>
        <v>3.1431714600025176E-4</v>
      </c>
      <c r="W16" s="150">
        <f t="shared" si="5"/>
        <v>-3.3563535712043027E-2</v>
      </c>
    </row>
    <row r="17" spans="1:23">
      <c r="A17" s="1">
        <v>41844</v>
      </c>
      <c r="B17">
        <v>63.41</v>
      </c>
      <c r="C17">
        <v>1786700</v>
      </c>
      <c r="D17">
        <v>2.8299999999999841</v>
      </c>
      <c r="E17">
        <v>8</v>
      </c>
      <c r="F17">
        <v>0.95539961784278871</v>
      </c>
      <c r="G17">
        <v>3.4480907324808456E-2</v>
      </c>
      <c r="H17">
        <v>3</v>
      </c>
      <c r="I17">
        <v>1</v>
      </c>
      <c r="J17">
        <v>-0.24000000000000199</v>
      </c>
      <c r="K17">
        <v>82.760000000000048</v>
      </c>
      <c r="L17">
        <v>182</v>
      </c>
      <c r="M17">
        <v>-54</v>
      </c>
      <c r="N17">
        <v>0.94607843137254899</v>
      </c>
      <c r="O17">
        <v>0.13114754098360656</v>
      </c>
      <c r="T17" s="10">
        <f t="shared" ca="1" si="2"/>
        <v>4.248538526526258E-3</v>
      </c>
      <c r="U17" s="150">
        <f t="shared" ca="1" si="3"/>
        <v>3.8236846738736313E-2</v>
      </c>
      <c r="V17" s="10">
        <f t="shared" si="4"/>
        <v>-3.7706205813040376E-3</v>
      </c>
      <c r="W17" s="150">
        <f t="shared" si="5"/>
        <v>-3.7334156293347062E-2</v>
      </c>
    </row>
    <row r="18" spans="1:23">
      <c r="A18" s="1">
        <v>41845</v>
      </c>
      <c r="B18">
        <v>63.02</v>
      </c>
      <c r="C18">
        <v>879200</v>
      </c>
      <c r="D18">
        <v>3.2199999999999704</v>
      </c>
      <c r="E18">
        <v>9</v>
      </c>
      <c r="F18">
        <v>0.94910061276932212</v>
      </c>
      <c r="G18">
        <v>3.8068158332801E-2</v>
      </c>
      <c r="H18">
        <v>3</v>
      </c>
      <c r="I18">
        <v>1</v>
      </c>
      <c r="J18">
        <v>-0.38999999999999346</v>
      </c>
      <c r="K18">
        <v>82.370000000000061</v>
      </c>
      <c r="L18">
        <v>181</v>
      </c>
      <c r="M18">
        <v>-53</v>
      </c>
      <c r="N18">
        <v>0.94117647058823528</v>
      </c>
      <c r="O18">
        <v>0.14754098360655737</v>
      </c>
      <c r="T18" s="10">
        <f t="shared" ca="1" si="2"/>
        <v>1.5684225903496243E-3</v>
      </c>
      <c r="U18" s="150">
        <f t="shared" ca="1" si="3"/>
        <v>3.9805269329085936E-2</v>
      </c>
      <c r="V18" s="10">
        <f t="shared" si="4"/>
        <v>-6.150449455921676E-3</v>
      </c>
      <c r="W18" s="150">
        <f t="shared" si="5"/>
        <v>-4.348460574926874E-2</v>
      </c>
    </row>
    <row r="19" spans="1:23">
      <c r="A19" s="1">
        <v>41848</v>
      </c>
      <c r="B19">
        <v>62.92</v>
      </c>
      <c r="C19">
        <v>1040600</v>
      </c>
      <c r="D19">
        <v>3.3199999999999648</v>
      </c>
      <c r="E19">
        <v>10</v>
      </c>
      <c r="F19">
        <v>0.94271924622784486</v>
      </c>
      <c r="G19">
        <v>3.9842337941478199E-2</v>
      </c>
      <c r="H19">
        <v>3</v>
      </c>
      <c r="I19">
        <v>1</v>
      </c>
      <c r="J19">
        <v>-0.10000000000000142</v>
      </c>
      <c r="K19">
        <v>82.270000000000067</v>
      </c>
      <c r="L19">
        <v>180</v>
      </c>
      <c r="M19">
        <v>-52</v>
      </c>
      <c r="N19">
        <v>0.93627450980392157</v>
      </c>
      <c r="O19">
        <v>0.16393442622950818</v>
      </c>
      <c r="T19" s="10">
        <f t="shared" ca="1" si="2"/>
        <v>1.5684225903496243E-3</v>
      </c>
      <c r="U19" s="150">
        <f t="shared" ca="1" si="3"/>
        <v>4.137369191943556E-2</v>
      </c>
      <c r="V19" s="10">
        <f t="shared" si="4"/>
        <v>-1.5867978419549574E-3</v>
      </c>
      <c r="W19" s="150">
        <f t="shared" si="5"/>
        <v>-4.5071403591223698E-2</v>
      </c>
    </row>
    <row r="20" spans="1:23">
      <c r="A20" s="1">
        <v>41849</v>
      </c>
      <c r="B20">
        <v>62.58</v>
      </c>
      <c r="C20">
        <v>951100</v>
      </c>
      <c r="D20">
        <v>3.6599999999999682</v>
      </c>
      <c r="E20">
        <v>11</v>
      </c>
      <c r="F20">
        <v>0.936897937668841</v>
      </c>
      <c r="G20">
        <v>4.0162349740533516E-2</v>
      </c>
      <c r="H20">
        <v>3</v>
      </c>
      <c r="I20">
        <v>1</v>
      </c>
      <c r="J20">
        <v>-0.34000000000000341</v>
      </c>
      <c r="K20">
        <v>81.930000000000064</v>
      </c>
      <c r="L20">
        <v>179</v>
      </c>
      <c r="M20">
        <v>-51</v>
      </c>
      <c r="N20">
        <v>0.93137254901960786</v>
      </c>
      <c r="O20">
        <v>0.18032786885245902</v>
      </c>
      <c r="T20" s="10">
        <f t="shared" ca="1" si="2"/>
        <v>1.5684225903496243E-3</v>
      </c>
      <c r="U20" s="150">
        <f t="shared" ca="1" si="3"/>
        <v>4.2942114509785183E-2</v>
      </c>
      <c r="V20" s="10">
        <f t="shared" si="4"/>
        <v>-5.4036872218690942E-3</v>
      </c>
      <c r="W20" s="150">
        <f t="shared" si="5"/>
        <v>-5.0475090813092795E-2</v>
      </c>
    </row>
    <row r="21" spans="1:23">
      <c r="A21" s="1">
        <v>41850</v>
      </c>
      <c r="B21">
        <v>62.69</v>
      </c>
      <c r="C21">
        <v>748400</v>
      </c>
      <c r="D21">
        <v>3.5499999999999687</v>
      </c>
      <c r="E21">
        <v>12</v>
      </c>
      <c r="F21">
        <v>0.93162680371614959</v>
      </c>
      <c r="G21">
        <v>3.8136735644795819E-2</v>
      </c>
      <c r="H21">
        <v>3</v>
      </c>
      <c r="I21">
        <v>1</v>
      </c>
      <c r="J21">
        <v>0.10999999999999943</v>
      </c>
      <c r="K21">
        <v>82.040000000000063</v>
      </c>
      <c r="L21">
        <v>178</v>
      </c>
      <c r="M21">
        <v>-50</v>
      </c>
      <c r="N21">
        <v>0.92647058823529416</v>
      </c>
      <c r="O21">
        <v>0.19672131147540983</v>
      </c>
      <c r="T21" s="10">
        <f t="shared" ca="1" si="2"/>
        <v>1.5684225903496243E-3</v>
      </c>
      <c r="U21" s="150">
        <f t="shared" ca="1" si="3"/>
        <v>4.4510537100134806E-2</v>
      </c>
      <c r="V21" s="10">
        <f t="shared" si="4"/>
        <v>1.7577500798977219E-3</v>
      </c>
      <c r="W21" s="150">
        <f t="shared" si="5"/>
        <v>-4.8717340733195072E-2</v>
      </c>
    </row>
    <row r="22" spans="1:23">
      <c r="A22" s="1">
        <v>41851</v>
      </c>
      <c r="B22">
        <v>61.87</v>
      </c>
      <c r="C22">
        <v>2745100</v>
      </c>
      <c r="D22">
        <v>4.3699999999999761</v>
      </c>
      <c r="E22">
        <v>13</v>
      </c>
      <c r="F22">
        <v>0.92656322066284535</v>
      </c>
      <c r="G22">
        <v>3.8915745726600094E-2</v>
      </c>
      <c r="H22">
        <v>4</v>
      </c>
      <c r="I22">
        <v>1</v>
      </c>
      <c r="J22">
        <v>-0.82000000000000028</v>
      </c>
      <c r="K22">
        <v>81.220000000000056</v>
      </c>
      <c r="L22">
        <v>177</v>
      </c>
      <c r="M22">
        <v>-51</v>
      </c>
      <c r="N22">
        <v>0.92156862745098034</v>
      </c>
      <c r="O22">
        <v>0.18032786885245902</v>
      </c>
      <c r="T22" s="10">
        <f t="shared" ca="1" si="2"/>
        <v>1.5684225903496243E-3</v>
      </c>
      <c r="U22" s="150">
        <f t="shared" ca="1" si="3"/>
        <v>4.6078959690484429E-2</v>
      </c>
      <c r="V22" s="10">
        <f t="shared" si="4"/>
        <v>-1.3080236082309783E-2</v>
      </c>
      <c r="W22" s="150">
        <f t="shared" si="5"/>
        <v>-6.1797576815504851E-2</v>
      </c>
    </row>
    <row r="23" spans="1:23">
      <c r="A23" s="1">
        <v>41852</v>
      </c>
      <c r="B23">
        <v>62.14</v>
      </c>
      <c r="C23">
        <v>1575600</v>
      </c>
      <c r="D23">
        <v>4.0999999999999659</v>
      </c>
      <c r="E23">
        <v>14</v>
      </c>
      <c r="F23">
        <v>0.92222112406931545</v>
      </c>
      <c r="G23">
        <v>3.9844780421083477E-2</v>
      </c>
      <c r="H23">
        <v>3</v>
      </c>
      <c r="I23">
        <v>1</v>
      </c>
      <c r="J23">
        <v>0.27000000000000313</v>
      </c>
      <c r="K23">
        <v>81.490000000000066</v>
      </c>
      <c r="L23">
        <v>176</v>
      </c>
      <c r="M23">
        <v>-50</v>
      </c>
      <c r="N23">
        <v>0.91666666666666663</v>
      </c>
      <c r="O23">
        <v>0.19672131147540983</v>
      </c>
      <c r="T23" s="10">
        <f t="shared" ca="1" si="2"/>
        <v>4.248538526526258E-3</v>
      </c>
      <c r="U23" s="150">
        <f t="shared" ca="1" si="3"/>
        <v>5.0327498217010685E-2</v>
      </c>
      <c r="V23" s="10">
        <f t="shared" si="4"/>
        <v>4.3639890092129164E-3</v>
      </c>
      <c r="W23" s="150">
        <f t="shared" si="5"/>
        <v>-5.7433587806291937E-2</v>
      </c>
    </row>
    <row r="24" spans="1:23">
      <c r="A24" s="1">
        <v>41855</v>
      </c>
      <c r="B24">
        <v>62.43</v>
      </c>
      <c r="C24">
        <v>1177000</v>
      </c>
      <c r="D24">
        <v>3.8099999999999739</v>
      </c>
      <c r="E24">
        <v>15</v>
      </c>
      <c r="F24">
        <v>0.91852474138499052</v>
      </c>
      <c r="G24">
        <v>3.9465303637791556E-2</v>
      </c>
      <c r="H24">
        <v>3</v>
      </c>
      <c r="I24">
        <v>1</v>
      </c>
      <c r="J24">
        <v>0.28999999999999915</v>
      </c>
      <c r="K24">
        <v>81.780000000000058</v>
      </c>
      <c r="L24">
        <v>175</v>
      </c>
      <c r="M24">
        <v>-49</v>
      </c>
      <c r="N24">
        <v>0.91176470588235292</v>
      </c>
      <c r="O24">
        <v>0.21311475409836064</v>
      </c>
      <c r="T24" s="10">
        <f t="shared" ca="1" si="2"/>
        <v>1.5684225903496243E-3</v>
      </c>
      <c r="U24" s="150">
        <f t="shared" ca="1" si="3"/>
        <v>5.1895920807360309E-2</v>
      </c>
      <c r="V24" s="10">
        <f t="shared" si="4"/>
        <v>4.6668812359188794E-3</v>
      </c>
      <c r="W24" s="150">
        <f t="shared" si="5"/>
        <v>-5.2766706570373058E-2</v>
      </c>
    </row>
    <row r="25" spans="1:23">
      <c r="A25" s="1">
        <v>41856</v>
      </c>
      <c r="B25">
        <v>62.15</v>
      </c>
      <c r="C25">
        <v>2476700</v>
      </c>
      <c r="D25">
        <v>4.089999999999975</v>
      </c>
      <c r="E25">
        <v>16</v>
      </c>
      <c r="F25">
        <v>0.91553337286683822</v>
      </c>
      <c r="G25">
        <v>4.0245112222543705E-2</v>
      </c>
      <c r="H25">
        <v>4</v>
      </c>
      <c r="I25">
        <v>1</v>
      </c>
      <c r="J25">
        <v>-0.28000000000000114</v>
      </c>
      <c r="K25">
        <v>81.500000000000057</v>
      </c>
      <c r="L25">
        <v>174</v>
      </c>
      <c r="M25">
        <v>-50</v>
      </c>
      <c r="N25">
        <v>0.90686274509803921</v>
      </c>
      <c r="O25">
        <v>0.19672131147540983</v>
      </c>
      <c r="T25" s="10">
        <f t="shared" ca="1" si="2"/>
        <v>1.5684225903496243E-3</v>
      </c>
      <c r="U25" s="150">
        <f t="shared" ca="1" si="3"/>
        <v>5.3464343397709932E-2</v>
      </c>
      <c r="V25" s="10">
        <f t="shared" si="4"/>
        <v>-4.4850232260131529E-3</v>
      </c>
      <c r="W25" s="150">
        <f t="shared" si="5"/>
        <v>-5.7251729796386208E-2</v>
      </c>
    </row>
    <row r="26" spans="1:23">
      <c r="A26" s="1">
        <v>41857</v>
      </c>
      <c r="B26">
        <v>63.21</v>
      </c>
      <c r="C26">
        <v>3007500</v>
      </c>
      <c r="D26">
        <v>3.0299999999999727</v>
      </c>
      <c r="E26">
        <v>17</v>
      </c>
      <c r="F26">
        <v>0.91474270277393466</v>
      </c>
      <c r="G26">
        <v>4.5952247644886014E-2</v>
      </c>
      <c r="H26">
        <v>3</v>
      </c>
      <c r="I26">
        <v>1</v>
      </c>
      <c r="J26">
        <v>1.0600000000000023</v>
      </c>
      <c r="K26">
        <v>82.560000000000059</v>
      </c>
      <c r="L26">
        <v>173</v>
      </c>
      <c r="M26">
        <v>-49</v>
      </c>
      <c r="N26">
        <v>0.90196078431372551</v>
      </c>
      <c r="O26">
        <v>0.21311475409836064</v>
      </c>
      <c r="T26" s="10">
        <f t="shared" ca="1" si="2"/>
        <v>4.248538526526258E-3</v>
      </c>
      <c r="U26" s="150">
        <f t="shared" ca="1" si="3"/>
        <v>5.7712881924236188E-2</v>
      </c>
      <c r="V26" s="10">
        <f t="shared" si="4"/>
        <v>1.7055510860820633E-2</v>
      </c>
      <c r="W26" s="150">
        <f t="shared" si="5"/>
        <v>-4.0196218935565575E-2</v>
      </c>
    </row>
    <row r="27" spans="1:23">
      <c r="A27" s="1">
        <v>41858</v>
      </c>
      <c r="B27">
        <v>62.36</v>
      </c>
      <c r="C27">
        <v>2278400</v>
      </c>
      <c r="D27">
        <v>3.879999999999967</v>
      </c>
      <c r="E27">
        <v>18</v>
      </c>
      <c r="F27">
        <v>0.91445608486525698</v>
      </c>
      <c r="G27">
        <v>5.373013606490231E-2</v>
      </c>
      <c r="H27">
        <v>3</v>
      </c>
      <c r="I27">
        <v>1</v>
      </c>
      <c r="J27">
        <v>-0.85000000000000142</v>
      </c>
      <c r="K27">
        <v>81.710000000000065</v>
      </c>
      <c r="L27">
        <v>172</v>
      </c>
      <c r="M27">
        <v>-48</v>
      </c>
      <c r="N27">
        <v>0.8970588235294118</v>
      </c>
      <c r="O27">
        <v>0.22950819672131148</v>
      </c>
      <c r="T27" s="10">
        <f t="shared" ca="1" si="2"/>
        <v>1.5684225903496243E-3</v>
      </c>
      <c r="U27" s="150">
        <f t="shared" ca="1" si="3"/>
        <v>5.9281304514585811E-2</v>
      </c>
      <c r="V27" s="10">
        <f t="shared" si="4"/>
        <v>-1.3447239360860645E-2</v>
      </c>
      <c r="W27" s="150">
        <f t="shared" si="5"/>
        <v>-5.3643458296426222E-2</v>
      </c>
    </row>
    <row r="28" spans="1:23">
      <c r="A28" s="1">
        <v>41859</v>
      </c>
      <c r="B28">
        <v>62.6</v>
      </c>
      <c r="C28">
        <v>1730000</v>
      </c>
      <c r="D28">
        <v>3.6399999999999579</v>
      </c>
      <c r="E28">
        <v>19</v>
      </c>
      <c r="F28">
        <v>0.91504249851749364</v>
      </c>
      <c r="G28">
        <v>6.1838651676104653E-2</v>
      </c>
      <c r="H28">
        <v>1</v>
      </c>
      <c r="I28">
        <v>1</v>
      </c>
      <c r="J28">
        <v>0.24000000000000199</v>
      </c>
      <c r="K28">
        <v>81.950000000000074</v>
      </c>
      <c r="L28">
        <v>173</v>
      </c>
      <c r="M28">
        <v>-47</v>
      </c>
      <c r="N28">
        <v>0.90196078431372551</v>
      </c>
      <c r="O28">
        <v>0.24590163934426229</v>
      </c>
      <c r="T28" s="10">
        <f t="shared" ca="1" si="2"/>
        <v>1.5684225903496243E-3</v>
      </c>
      <c r="U28" s="150">
        <f t="shared" ca="1" si="3"/>
        <v>6.0849727104935435E-2</v>
      </c>
      <c r="V28" s="10">
        <f t="shared" si="4"/>
        <v>3.8486209108403143E-3</v>
      </c>
      <c r="W28" s="150">
        <f t="shared" si="5"/>
        <v>-4.9794837385585905E-2</v>
      </c>
    </row>
    <row r="29" spans="1:23">
      <c r="A29" s="1">
        <v>41862</v>
      </c>
      <c r="B29">
        <v>62.9</v>
      </c>
      <c r="C29">
        <v>1637200</v>
      </c>
      <c r="D29">
        <v>3.3399999999999608</v>
      </c>
      <c r="E29">
        <v>20</v>
      </c>
      <c r="F29">
        <v>0.91644264347367732</v>
      </c>
      <c r="G29">
        <v>6.7528924595018108E-2</v>
      </c>
      <c r="H29">
        <v>1</v>
      </c>
      <c r="I29">
        <v>1</v>
      </c>
      <c r="J29">
        <v>0.29999999999999716</v>
      </c>
      <c r="K29">
        <v>82.250000000000071</v>
      </c>
      <c r="L29">
        <v>174</v>
      </c>
      <c r="M29">
        <v>-46</v>
      </c>
      <c r="N29">
        <v>0.90686274509803921</v>
      </c>
      <c r="O29">
        <v>0.26229508196721313</v>
      </c>
      <c r="T29" s="10">
        <f t="shared" ca="1" si="2"/>
        <v>2.9864672787272952E-3</v>
      </c>
      <c r="U29" s="150">
        <f t="shared" ca="1" si="3"/>
        <v>6.3836194383662725E-2</v>
      </c>
      <c r="V29" s="10">
        <f t="shared" si="4"/>
        <v>4.7923322683705617E-3</v>
      </c>
      <c r="W29" s="150">
        <f t="shared" si="5"/>
        <v>-4.5002505117215347E-2</v>
      </c>
    </row>
    <row r="30" spans="1:23">
      <c r="A30" s="1">
        <v>41863</v>
      </c>
      <c r="B30">
        <v>62.53</v>
      </c>
      <c r="C30">
        <v>1960400</v>
      </c>
      <c r="D30">
        <v>3.7099999999999511</v>
      </c>
      <c r="E30">
        <v>21</v>
      </c>
      <c r="F30">
        <v>0.91824471239375383</v>
      </c>
      <c r="G30">
        <v>7.1658828812240949E-2</v>
      </c>
      <c r="H30">
        <v>1</v>
      </c>
      <c r="I30">
        <v>1</v>
      </c>
      <c r="J30">
        <v>-0.36999999999999744</v>
      </c>
      <c r="K30">
        <v>81.880000000000081</v>
      </c>
      <c r="L30">
        <v>175</v>
      </c>
      <c r="M30">
        <v>-45</v>
      </c>
      <c r="N30">
        <v>0.91176470588235292</v>
      </c>
      <c r="O30">
        <v>0.27868852459016391</v>
      </c>
      <c r="T30" s="10">
        <f t="shared" ca="1" si="2"/>
        <v>2.9864672787272952E-3</v>
      </c>
      <c r="U30" s="150">
        <f t="shared" ca="1" si="3"/>
        <v>6.6822661662390023E-2</v>
      </c>
      <c r="V30" s="10">
        <f t="shared" si="4"/>
        <v>-5.8823529411764297E-3</v>
      </c>
      <c r="W30" s="150">
        <f t="shared" si="5"/>
        <v>-5.0884858058391776E-2</v>
      </c>
    </row>
    <row r="31" spans="1:23">
      <c r="A31" s="1">
        <v>41864</v>
      </c>
      <c r="B31">
        <v>63.18</v>
      </c>
      <c r="C31">
        <v>1825000</v>
      </c>
      <c r="D31">
        <v>3.0599999999999454</v>
      </c>
      <c r="E31">
        <v>22</v>
      </c>
      <c r="F31">
        <v>0.92000724780918519</v>
      </c>
      <c r="G31">
        <v>7.3226102215892652E-2</v>
      </c>
      <c r="H31">
        <v>1</v>
      </c>
      <c r="I31">
        <v>1</v>
      </c>
      <c r="J31">
        <v>0.64999999999999858</v>
      </c>
      <c r="K31">
        <v>82.530000000000086</v>
      </c>
      <c r="L31">
        <v>176</v>
      </c>
      <c r="M31">
        <v>-44</v>
      </c>
      <c r="N31">
        <v>0.91666666666666663</v>
      </c>
      <c r="O31">
        <v>0.29508196721311475</v>
      </c>
      <c r="T31" s="10">
        <f t="shared" ca="1" si="2"/>
        <v>2.9864672787272952E-3</v>
      </c>
      <c r="U31" s="150">
        <f t="shared" ca="1" si="3"/>
        <v>6.9809128941117321E-2</v>
      </c>
      <c r="V31" s="10">
        <f t="shared" si="4"/>
        <v>1.0395010395010371E-2</v>
      </c>
      <c r="W31" s="150">
        <f t="shared" si="5"/>
        <v>-4.0489847663381401E-2</v>
      </c>
    </row>
    <row r="32" spans="1:23">
      <c r="A32" s="1">
        <v>41865</v>
      </c>
      <c r="B32">
        <v>64.36</v>
      </c>
      <c r="C32">
        <v>1235500</v>
      </c>
      <c r="D32">
        <v>1.8799999999999386</v>
      </c>
      <c r="E32">
        <v>23</v>
      </c>
      <c r="F32">
        <v>0.92329841207089713</v>
      </c>
      <c r="G32">
        <v>6.986454571758173E-2</v>
      </c>
      <c r="H32">
        <v>1</v>
      </c>
      <c r="I32">
        <v>1</v>
      </c>
      <c r="J32">
        <v>1.1799999999999997</v>
      </c>
      <c r="K32">
        <v>83.710000000000093</v>
      </c>
      <c r="L32">
        <v>177</v>
      </c>
      <c r="M32">
        <v>-43</v>
      </c>
      <c r="N32">
        <v>0.92156862745098034</v>
      </c>
      <c r="O32">
        <v>0.31147540983606559</v>
      </c>
      <c r="T32" s="10">
        <f t="shared" ca="1" si="2"/>
        <v>2.9864672787272952E-3</v>
      </c>
      <c r="U32" s="150">
        <f t="shared" ca="1" si="3"/>
        <v>7.2795596219844619E-2</v>
      </c>
      <c r="V32" s="10">
        <f t="shared" si="4"/>
        <v>1.8676796454574228E-2</v>
      </c>
      <c r="W32" s="150">
        <f t="shared" si="5"/>
        <v>-2.1813051208807173E-2</v>
      </c>
    </row>
    <row r="33" spans="1:23">
      <c r="A33" s="1">
        <v>41866</v>
      </c>
      <c r="B33">
        <v>64.77</v>
      </c>
      <c r="C33">
        <v>1608000</v>
      </c>
      <c r="D33">
        <v>1.469999999999942</v>
      </c>
      <c r="E33">
        <v>24</v>
      </c>
      <c r="F33">
        <v>0.928404823087567</v>
      </c>
      <c r="G33">
        <v>6.7847386358939277E-2</v>
      </c>
      <c r="H33">
        <v>2</v>
      </c>
      <c r="I33">
        <v>-1</v>
      </c>
      <c r="J33">
        <v>0.40999999999999659</v>
      </c>
      <c r="K33">
        <v>84.12000000000009</v>
      </c>
      <c r="L33">
        <v>178</v>
      </c>
      <c r="M33">
        <v>-44</v>
      </c>
      <c r="N33">
        <v>0.92647058823529416</v>
      </c>
      <c r="O33">
        <v>0.29508196721311475</v>
      </c>
      <c r="T33" s="10">
        <f t="shared" ca="1" si="2"/>
        <v>2.9864672787272952E-3</v>
      </c>
      <c r="U33" s="150">
        <f t="shared" ca="1" si="3"/>
        <v>7.5782063498571917E-2</v>
      </c>
      <c r="V33" s="10">
        <f t="shared" si="4"/>
        <v>6.3704164077065971E-3</v>
      </c>
      <c r="W33" s="150">
        <f t="shared" si="5"/>
        <v>-1.5442634801100575E-2</v>
      </c>
    </row>
    <row r="34" spans="1:23">
      <c r="A34" s="1">
        <v>41869</v>
      </c>
      <c r="B34">
        <v>65.040000000000006</v>
      </c>
      <c r="C34">
        <v>1048900</v>
      </c>
      <c r="D34">
        <v>1.7399999999999523</v>
      </c>
      <c r="E34">
        <v>25</v>
      </c>
      <c r="F34">
        <v>0.93445015483955995</v>
      </c>
      <c r="G34">
        <v>6.3099722684623272E-2</v>
      </c>
      <c r="H34">
        <v>2</v>
      </c>
      <c r="I34">
        <v>-1</v>
      </c>
      <c r="J34">
        <v>-0.27000000000001023</v>
      </c>
      <c r="K34">
        <v>83.85000000000008</v>
      </c>
      <c r="L34">
        <v>179</v>
      </c>
      <c r="M34">
        <v>-45</v>
      </c>
      <c r="N34">
        <v>0.93137254901960786</v>
      </c>
      <c r="O34">
        <v>0.27868852459016391</v>
      </c>
      <c r="T34" s="10">
        <f t="shared" ca="1" si="2"/>
        <v>1.1062729895984474E-3</v>
      </c>
      <c r="U34" s="150">
        <f t="shared" ca="1" si="3"/>
        <v>7.6888336488170367E-2</v>
      </c>
      <c r="V34" s="10">
        <f t="shared" si="4"/>
        <v>-4.1685965724874204E-3</v>
      </c>
      <c r="W34" s="150">
        <f t="shared" si="5"/>
        <v>-1.9611231373587994E-2</v>
      </c>
    </row>
    <row r="35" spans="1:23">
      <c r="A35" s="1">
        <v>41870</v>
      </c>
      <c r="B35">
        <v>64.55</v>
      </c>
      <c r="C35">
        <v>1330600</v>
      </c>
      <c r="D35">
        <v>1.2499999999999432</v>
      </c>
      <c r="E35">
        <v>26</v>
      </c>
      <c r="F35">
        <v>0.94158265796929563</v>
      </c>
      <c r="G35">
        <v>5.5407180138507379E-2</v>
      </c>
      <c r="H35">
        <v>2</v>
      </c>
      <c r="I35">
        <v>-1</v>
      </c>
      <c r="J35">
        <v>0.49000000000000909</v>
      </c>
      <c r="K35">
        <v>84.340000000000089</v>
      </c>
      <c r="L35">
        <v>180</v>
      </c>
      <c r="M35">
        <v>-46</v>
      </c>
      <c r="N35">
        <v>0.93627450980392157</v>
      </c>
      <c r="O35">
        <v>0.26229508196721313</v>
      </c>
      <c r="T35" s="10">
        <f t="shared" ca="1" si="2"/>
        <v>1.1062729895984474E-3</v>
      </c>
      <c r="U35" s="150">
        <f t="shared" ca="1" si="3"/>
        <v>7.7994609477768817E-2</v>
      </c>
      <c r="V35" s="10">
        <f t="shared" si="4"/>
        <v>7.5338253382535216E-3</v>
      </c>
      <c r="W35" s="150">
        <f t="shared" si="5"/>
        <v>-1.2077406035334472E-2</v>
      </c>
    </row>
    <row r="36" spans="1:23">
      <c r="A36" s="1">
        <v>41871</v>
      </c>
      <c r="B36">
        <v>64.31</v>
      </c>
      <c r="C36">
        <v>1320300</v>
      </c>
      <c r="D36">
        <v>1.0099999999999483</v>
      </c>
      <c r="E36">
        <v>27</v>
      </c>
      <c r="F36">
        <v>0.94764446201489083</v>
      </c>
      <c r="G36">
        <v>4.8336295622700781E-2</v>
      </c>
      <c r="H36">
        <v>2</v>
      </c>
      <c r="I36">
        <v>-1</v>
      </c>
      <c r="J36">
        <v>0.23999999999999488</v>
      </c>
      <c r="K36">
        <v>84.580000000000084</v>
      </c>
      <c r="L36">
        <v>181</v>
      </c>
      <c r="M36">
        <v>-47</v>
      </c>
      <c r="N36">
        <v>0.94117647058823528</v>
      </c>
      <c r="O36">
        <v>0.24590163934426229</v>
      </c>
      <c r="T36" s="10">
        <f t="shared" ca="1" si="2"/>
        <v>1.1062729895984474E-3</v>
      </c>
      <c r="U36" s="150">
        <f t="shared" ca="1" si="3"/>
        <v>7.9100882467367267E-2</v>
      </c>
      <c r="V36" s="10">
        <f t="shared" si="4"/>
        <v>3.7180480247869076E-3</v>
      </c>
      <c r="W36" s="150">
        <f t="shared" si="5"/>
        <v>-8.3593580105475636E-3</v>
      </c>
    </row>
    <row r="37" spans="1:23">
      <c r="A37" s="1">
        <v>41872</v>
      </c>
      <c r="B37">
        <v>65.349999999999994</v>
      </c>
      <c r="C37">
        <v>1685500</v>
      </c>
      <c r="D37">
        <v>2.0499999999999403</v>
      </c>
      <c r="E37">
        <v>28</v>
      </c>
      <c r="F37">
        <v>0.95375897740001325</v>
      </c>
      <c r="G37">
        <v>4.4783849949083694E-2</v>
      </c>
      <c r="H37">
        <v>2</v>
      </c>
      <c r="I37">
        <v>-1</v>
      </c>
      <c r="J37">
        <v>-1.039999999999992</v>
      </c>
      <c r="K37">
        <v>83.540000000000092</v>
      </c>
      <c r="L37">
        <v>182</v>
      </c>
      <c r="M37">
        <v>-48</v>
      </c>
      <c r="N37">
        <v>0.94607843137254899</v>
      </c>
      <c r="O37">
        <v>0.22950819672131148</v>
      </c>
      <c r="T37" s="10">
        <f t="shared" ca="1" si="2"/>
        <v>1.1062729895984474E-3</v>
      </c>
      <c r="U37" s="150">
        <f t="shared" ca="1" si="3"/>
        <v>8.0207155456965717E-2</v>
      </c>
      <c r="V37" s="10">
        <f t="shared" si="4"/>
        <v>-1.6171668480796018E-2</v>
      </c>
      <c r="W37" s="150">
        <f t="shared" si="5"/>
        <v>-2.4531026491343581E-2</v>
      </c>
    </row>
    <row r="38" spans="1:23">
      <c r="A38" s="1">
        <v>41873</v>
      </c>
      <c r="B38">
        <v>64.819999999999993</v>
      </c>
      <c r="C38">
        <v>1277000</v>
      </c>
      <c r="D38">
        <v>1.5199999999999392</v>
      </c>
      <c r="E38">
        <v>29</v>
      </c>
      <c r="F38">
        <v>0.95881597153587672</v>
      </c>
      <c r="G38">
        <v>4.2356635841321495E-2</v>
      </c>
      <c r="H38">
        <v>2</v>
      </c>
      <c r="I38">
        <v>-1</v>
      </c>
      <c r="J38">
        <v>0.53000000000000114</v>
      </c>
      <c r="K38">
        <v>84.070000000000093</v>
      </c>
      <c r="L38">
        <v>183</v>
      </c>
      <c r="M38">
        <v>-49</v>
      </c>
      <c r="N38">
        <v>0.9509803921568627</v>
      </c>
      <c r="O38">
        <v>0.21311475409836064</v>
      </c>
      <c r="T38" s="10">
        <f t="shared" ca="1" si="2"/>
        <v>1.1062729895984474E-3</v>
      </c>
      <c r="U38" s="150">
        <f t="shared" ca="1" si="3"/>
        <v>8.1313428446564168E-2</v>
      </c>
      <c r="V38" s="10">
        <f t="shared" si="4"/>
        <v>8.1101759755164687E-3</v>
      </c>
      <c r="W38" s="150">
        <f t="shared" si="5"/>
        <v>-1.6420850515827111E-2</v>
      </c>
    </row>
    <row r="39" spans="1:23">
      <c r="A39" s="1">
        <v>41876</v>
      </c>
      <c r="B39">
        <v>64.42</v>
      </c>
      <c r="C39">
        <v>1036400</v>
      </c>
      <c r="D39">
        <v>1.1199999999999477</v>
      </c>
      <c r="E39">
        <v>30</v>
      </c>
      <c r="F39">
        <v>0.96104632008960944</v>
      </c>
      <c r="G39">
        <v>3.941443430293512E-2</v>
      </c>
      <c r="H39">
        <v>2</v>
      </c>
      <c r="I39">
        <v>-1</v>
      </c>
      <c r="J39">
        <v>0.39999999999999147</v>
      </c>
      <c r="K39">
        <v>84.470000000000084</v>
      </c>
      <c r="L39">
        <v>184</v>
      </c>
      <c r="M39">
        <v>-50</v>
      </c>
      <c r="N39">
        <v>0.95588235294117652</v>
      </c>
      <c r="O39">
        <v>0.19672131147540983</v>
      </c>
      <c r="T39" s="10">
        <f t="shared" ca="1" si="2"/>
        <v>1.1062729895984474E-3</v>
      </c>
      <c r="U39" s="150">
        <f t="shared" ca="1" si="3"/>
        <v>8.2419701436162618E-2</v>
      </c>
      <c r="V39" s="10">
        <f t="shared" si="4"/>
        <v>6.1709348966367096E-3</v>
      </c>
      <c r="W39" s="150">
        <f t="shared" si="5"/>
        <v>-1.0249915619190402E-2</v>
      </c>
    </row>
    <row r="40" spans="1:23">
      <c r="A40" s="1">
        <v>41877</v>
      </c>
      <c r="B40">
        <v>64.099999999999994</v>
      </c>
      <c r="C40">
        <v>998600</v>
      </c>
      <c r="D40">
        <v>0.79999999999994031</v>
      </c>
      <c r="E40">
        <v>31</v>
      </c>
      <c r="F40">
        <v>0.96047637873097458</v>
      </c>
      <c r="G40">
        <v>3.5932726596348302E-2</v>
      </c>
      <c r="H40">
        <v>4</v>
      </c>
      <c r="I40">
        <v>1</v>
      </c>
      <c r="J40">
        <v>0.32000000000000739</v>
      </c>
      <c r="K40">
        <v>84.790000000000092</v>
      </c>
      <c r="L40">
        <v>183</v>
      </c>
      <c r="M40">
        <v>-51</v>
      </c>
      <c r="N40">
        <v>0.9509803921568627</v>
      </c>
      <c r="O40">
        <v>0.18032786885245902</v>
      </c>
      <c r="T40" s="10">
        <f t="shared" ca="1" si="2"/>
        <v>1.1062729895984474E-3</v>
      </c>
      <c r="U40" s="150">
        <f t="shared" ca="1" si="3"/>
        <v>8.3525974425761068E-2</v>
      </c>
      <c r="V40" s="10">
        <f t="shared" si="4"/>
        <v>4.967401428128025E-3</v>
      </c>
      <c r="W40" s="150">
        <f t="shared" si="5"/>
        <v>-5.2825141910623772E-3</v>
      </c>
    </row>
    <row r="41" spans="1:23">
      <c r="A41" s="1">
        <v>41878</v>
      </c>
      <c r="B41">
        <v>64.58</v>
      </c>
      <c r="C41">
        <v>821900</v>
      </c>
      <c r="D41">
        <v>0.31999999999993634</v>
      </c>
      <c r="E41">
        <v>32</v>
      </c>
      <c r="F41">
        <v>0.9593793239770706</v>
      </c>
      <c r="G41">
        <v>3.2707338336032586E-2</v>
      </c>
      <c r="H41">
        <v>4</v>
      </c>
      <c r="I41">
        <v>1</v>
      </c>
      <c r="J41">
        <v>0.48000000000000398</v>
      </c>
      <c r="K41">
        <v>85.270000000000095</v>
      </c>
      <c r="L41">
        <v>182</v>
      </c>
      <c r="M41">
        <v>-52</v>
      </c>
      <c r="N41">
        <v>0.94607843137254899</v>
      </c>
      <c r="O41">
        <v>0.16393442622950818</v>
      </c>
      <c r="T41" s="10">
        <f t="shared" ca="1" si="2"/>
        <v>4.248538526526258E-3</v>
      </c>
      <c r="U41" s="150">
        <f t="shared" ca="1" si="3"/>
        <v>8.7774512952287331E-2</v>
      </c>
      <c r="V41" s="10">
        <f t="shared" si="4"/>
        <v>7.4882995319813421E-3</v>
      </c>
      <c r="W41" s="150">
        <f t="shared" si="5"/>
        <v>2.205785340918965E-3</v>
      </c>
    </row>
    <row r="42" spans="1:23">
      <c r="A42" s="1">
        <v>41879</v>
      </c>
      <c r="B42">
        <v>64.73</v>
      </c>
      <c r="C42">
        <v>1272100</v>
      </c>
      <c r="D42">
        <v>0.16999999999993065</v>
      </c>
      <c r="E42">
        <v>33</v>
      </c>
      <c r="F42">
        <v>0.95855570929696254</v>
      </c>
      <c r="G42">
        <v>3.0948753020219974E-2</v>
      </c>
      <c r="H42">
        <v>4</v>
      </c>
      <c r="I42">
        <v>1</v>
      </c>
      <c r="J42">
        <v>0.15000000000000568</v>
      </c>
      <c r="K42">
        <v>85.420000000000101</v>
      </c>
      <c r="L42">
        <v>181</v>
      </c>
      <c r="M42">
        <v>-53</v>
      </c>
      <c r="N42">
        <v>0.94117647058823528</v>
      </c>
      <c r="O42">
        <v>0.14754098360655737</v>
      </c>
      <c r="T42" s="10">
        <f t="shared" ca="1" si="2"/>
        <v>4.248538526526258E-3</v>
      </c>
      <c r="U42" s="150">
        <f t="shared" ca="1" si="3"/>
        <v>9.2023051478813594E-2</v>
      </c>
      <c r="V42" s="10">
        <f t="shared" si="4"/>
        <v>2.322700526478874E-3</v>
      </c>
      <c r="W42" s="150">
        <f t="shared" si="5"/>
        <v>4.5284858673978389E-3</v>
      </c>
    </row>
    <row r="43" spans="1:23">
      <c r="A43" s="1">
        <v>41880</v>
      </c>
      <c r="B43">
        <v>64.81</v>
      </c>
      <c r="C43">
        <v>643000</v>
      </c>
      <c r="D43">
        <v>8.9999999999932356E-2</v>
      </c>
      <c r="E43">
        <v>34</v>
      </c>
      <c r="F43">
        <v>0.95856888713184418</v>
      </c>
      <c r="G43">
        <v>2.7777850843407E-2</v>
      </c>
      <c r="H43">
        <v>2</v>
      </c>
      <c r="I43">
        <v>-1</v>
      </c>
      <c r="J43">
        <v>7.9999999999998295E-2</v>
      </c>
      <c r="K43">
        <v>85.500000000000099</v>
      </c>
      <c r="L43">
        <v>182</v>
      </c>
      <c r="M43">
        <v>-54</v>
      </c>
      <c r="N43">
        <v>0.94607843137254899</v>
      </c>
      <c r="O43">
        <v>0.13114754098360656</v>
      </c>
      <c r="T43" s="10">
        <f t="shared" ca="1" si="2"/>
        <v>4.248538526526258E-3</v>
      </c>
      <c r="U43" s="150">
        <f t="shared" ca="1" si="3"/>
        <v>9.6271590005339858E-2</v>
      </c>
      <c r="V43" s="10">
        <f t="shared" si="4"/>
        <v>1.2359029816159167E-3</v>
      </c>
      <c r="W43" s="150">
        <f t="shared" si="5"/>
        <v>5.7643888490137556E-3</v>
      </c>
    </row>
    <row r="44" spans="1:23">
      <c r="A44" s="1">
        <v>41884</v>
      </c>
      <c r="B44">
        <v>66</v>
      </c>
      <c r="C44">
        <v>1649500</v>
      </c>
      <c r="D44">
        <v>1.2799999999999301</v>
      </c>
      <c r="E44">
        <v>35</v>
      </c>
      <c r="F44">
        <v>0.96025564999670554</v>
      </c>
      <c r="G44">
        <v>2.6886533670520775E-2</v>
      </c>
      <c r="H44">
        <v>2</v>
      </c>
      <c r="I44">
        <v>-1</v>
      </c>
      <c r="J44">
        <v>-1.1899999999999977</v>
      </c>
      <c r="K44">
        <v>84.310000000000102</v>
      </c>
      <c r="L44">
        <v>183</v>
      </c>
      <c r="M44">
        <v>-55</v>
      </c>
      <c r="N44">
        <v>0.9509803921568627</v>
      </c>
      <c r="O44">
        <v>0.11475409836065574</v>
      </c>
      <c r="T44" s="10">
        <f t="shared" ca="1" si="2"/>
        <v>1.1062729895984474E-3</v>
      </c>
      <c r="U44" s="150">
        <f t="shared" ca="1" si="3"/>
        <v>9.7377862994938308E-2</v>
      </c>
      <c r="V44" s="10">
        <f t="shared" si="4"/>
        <v>-1.8361363987039001E-2</v>
      </c>
      <c r="W44" s="150">
        <f t="shared" si="5"/>
        <v>-1.2596975138025246E-2</v>
      </c>
    </row>
    <row r="45" spans="1:23">
      <c r="A45" s="1">
        <v>41885</v>
      </c>
      <c r="B45">
        <v>65.88</v>
      </c>
      <c r="C45">
        <v>1070800</v>
      </c>
      <c r="D45">
        <v>1.1599999999999255</v>
      </c>
      <c r="E45">
        <v>36</v>
      </c>
      <c r="F45">
        <v>0.96258483231205128</v>
      </c>
      <c r="G45">
        <v>2.5320528477433366E-2</v>
      </c>
      <c r="H45">
        <v>2</v>
      </c>
      <c r="I45">
        <v>-1</v>
      </c>
      <c r="J45">
        <v>0.12000000000000455</v>
      </c>
      <c r="K45">
        <v>84.430000000000106</v>
      </c>
      <c r="L45">
        <v>184</v>
      </c>
      <c r="M45">
        <v>-56</v>
      </c>
      <c r="N45">
        <v>0.95588235294117652</v>
      </c>
      <c r="O45">
        <v>9.8360655737704916E-2</v>
      </c>
      <c r="T45" s="10">
        <f t="shared" ca="1" si="2"/>
        <v>1.1062729895984474E-3</v>
      </c>
      <c r="U45" s="150">
        <f t="shared" ca="1" si="3"/>
        <v>9.8484135984536758E-2</v>
      </c>
      <c r="V45" s="10">
        <f t="shared" si="4"/>
        <v>1.8181818181818871E-3</v>
      </c>
      <c r="W45" s="150">
        <f t="shared" si="5"/>
        <v>-1.0778793319843358E-2</v>
      </c>
    </row>
    <row r="46" spans="1:23">
      <c r="A46" s="1">
        <v>41886</v>
      </c>
      <c r="B46">
        <v>65.84</v>
      </c>
      <c r="C46">
        <v>1283900</v>
      </c>
      <c r="D46">
        <v>1.1199999999999335</v>
      </c>
      <c r="E46">
        <v>37</v>
      </c>
      <c r="F46">
        <v>0.96669961125387116</v>
      </c>
      <c r="G46">
        <v>2.4363921945867138E-2</v>
      </c>
      <c r="H46">
        <v>2</v>
      </c>
      <c r="I46">
        <v>-1</v>
      </c>
      <c r="J46">
        <v>3.9999999999992042E-2</v>
      </c>
      <c r="K46">
        <v>84.470000000000098</v>
      </c>
      <c r="L46">
        <v>185</v>
      </c>
      <c r="M46">
        <v>-57</v>
      </c>
      <c r="N46">
        <v>0.96078431372549022</v>
      </c>
      <c r="O46">
        <v>8.1967213114754092E-2</v>
      </c>
      <c r="T46" s="10">
        <f t="shared" ca="1" si="2"/>
        <v>1.1062729895984474E-3</v>
      </c>
      <c r="U46" s="150">
        <f t="shared" ca="1" si="3"/>
        <v>9.9590408974135208E-2</v>
      </c>
      <c r="V46" s="10">
        <f t="shared" si="4"/>
        <v>6.0716454159065035E-4</v>
      </c>
      <c r="W46" s="150">
        <f t="shared" si="5"/>
        <v>-1.0171628778252707E-2</v>
      </c>
    </row>
    <row r="47" spans="1:23">
      <c r="A47" s="1">
        <v>41887</v>
      </c>
      <c r="B47">
        <v>66.44</v>
      </c>
      <c r="C47">
        <v>1248800</v>
      </c>
      <c r="D47">
        <v>1.7199999999999278</v>
      </c>
      <c r="E47">
        <v>38</v>
      </c>
      <c r="F47">
        <v>0.97235619687685337</v>
      </c>
      <c r="G47">
        <v>2.3927187804135677E-2</v>
      </c>
      <c r="H47">
        <v>2</v>
      </c>
      <c r="I47">
        <v>-1</v>
      </c>
      <c r="J47">
        <v>-0.59999999999999432</v>
      </c>
      <c r="K47">
        <v>83.870000000000104</v>
      </c>
      <c r="L47">
        <v>186</v>
      </c>
      <c r="M47">
        <v>-58</v>
      </c>
      <c r="N47">
        <v>0.96568627450980393</v>
      </c>
      <c r="O47">
        <v>6.5573770491803282E-2</v>
      </c>
      <c r="T47" s="10">
        <f t="shared" ca="1" si="2"/>
        <v>1.1062729895984474E-3</v>
      </c>
      <c r="U47" s="150">
        <f t="shared" ca="1" si="3"/>
        <v>0.10069668196373366</v>
      </c>
      <c r="V47" s="10">
        <f t="shared" si="4"/>
        <v>-9.1130012150667412E-3</v>
      </c>
      <c r="W47" s="150">
        <f t="shared" si="5"/>
        <v>-1.9284629993319449E-2</v>
      </c>
    </row>
    <row r="48" spans="1:23">
      <c r="A48" s="1">
        <v>41890</v>
      </c>
      <c r="B48">
        <v>66.099999999999994</v>
      </c>
      <c r="C48">
        <v>1135800</v>
      </c>
      <c r="D48">
        <v>1.3799999999999244</v>
      </c>
      <c r="E48">
        <v>39</v>
      </c>
      <c r="F48">
        <v>0.97791394873822246</v>
      </c>
      <c r="G48">
        <v>2.4807748672606277E-2</v>
      </c>
      <c r="H48">
        <v>2</v>
      </c>
      <c r="I48">
        <v>-1</v>
      </c>
      <c r="J48">
        <v>0.34000000000000341</v>
      </c>
      <c r="K48">
        <v>84.210000000000107</v>
      </c>
      <c r="L48">
        <v>187</v>
      </c>
      <c r="M48">
        <v>-59</v>
      </c>
      <c r="N48">
        <v>0.97058823529411764</v>
      </c>
      <c r="O48">
        <v>4.9180327868852458E-2</v>
      </c>
      <c r="T48" s="10">
        <f t="shared" ca="1" si="2"/>
        <v>1.1062729895984474E-3</v>
      </c>
      <c r="U48" s="150">
        <f t="shared" ca="1" si="3"/>
        <v>0.10180295495333211</v>
      </c>
      <c r="V48" s="10">
        <f t="shared" si="4"/>
        <v>5.1173991571343081E-3</v>
      </c>
      <c r="W48" s="150">
        <f t="shared" si="5"/>
        <v>-1.4167230836185141E-2</v>
      </c>
    </row>
    <row r="49" spans="1:23">
      <c r="A49" s="1">
        <v>41891</v>
      </c>
      <c r="B49">
        <v>65.88</v>
      </c>
      <c r="C49">
        <v>757500</v>
      </c>
      <c r="D49">
        <v>1.1599999999999255</v>
      </c>
      <c r="E49">
        <v>40</v>
      </c>
      <c r="F49">
        <v>0.98200237201027885</v>
      </c>
      <c r="G49">
        <v>2.5224097503785847E-2</v>
      </c>
      <c r="H49">
        <v>1</v>
      </c>
      <c r="I49">
        <v>1</v>
      </c>
      <c r="J49">
        <v>0.21999999999999886</v>
      </c>
      <c r="K49">
        <v>84.430000000000106</v>
      </c>
      <c r="L49">
        <v>188</v>
      </c>
      <c r="M49">
        <v>-58</v>
      </c>
      <c r="N49">
        <v>0.97549019607843135</v>
      </c>
      <c r="O49">
        <v>6.5573770491803282E-2</v>
      </c>
      <c r="T49" s="10">
        <f t="shared" ca="1" si="2"/>
        <v>1.1062729895984474E-3</v>
      </c>
      <c r="U49" s="150">
        <f t="shared" ca="1" si="3"/>
        <v>0.10290922794293056</v>
      </c>
      <c r="V49" s="10">
        <f t="shared" si="4"/>
        <v>3.3282904689863673E-3</v>
      </c>
      <c r="W49" s="150">
        <f t="shared" si="5"/>
        <v>-1.0838940367198773E-2</v>
      </c>
    </row>
    <row r="50" spans="1:23">
      <c r="A50" s="1">
        <v>41892</v>
      </c>
      <c r="B50">
        <v>65.760000000000005</v>
      </c>
      <c r="C50">
        <v>866500</v>
      </c>
      <c r="D50">
        <v>1.2799999999999159</v>
      </c>
      <c r="E50">
        <v>41</v>
      </c>
      <c r="F50">
        <v>0.98466758911510843</v>
      </c>
      <c r="G50">
        <v>2.4998168140296026E-2</v>
      </c>
      <c r="H50">
        <v>1</v>
      </c>
      <c r="I50">
        <v>1</v>
      </c>
      <c r="J50">
        <v>-0.11999999999999034</v>
      </c>
      <c r="K50">
        <v>84.310000000000116</v>
      </c>
      <c r="L50">
        <v>189</v>
      </c>
      <c r="M50">
        <v>-57</v>
      </c>
      <c r="N50">
        <v>0.98039215686274506</v>
      </c>
      <c r="O50">
        <v>8.1967213114754092E-2</v>
      </c>
      <c r="T50" s="10">
        <f t="shared" ca="1" si="2"/>
        <v>2.9864672787272952E-3</v>
      </c>
      <c r="U50" s="150">
        <f t="shared" ca="1" si="3"/>
        <v>0.10589569522165786</v>
      </c>
      <c r="V50" s="10">
        <f t="shared" si="4"/>
        <v>-1.8214936247721667E-3</v>
      </c>
      <c r="W50" s="150">
        <f t="shared" si="5"/>
        <v>-1.266043399197094E-2</v>
      </c>
    </row>
    <row r="51" spans="1:23">
      <c r="A51" s="1">
        <v>41893</v>
      </c>
      <c r="B51">
        <v>66.3</v>
      </c>
      <c r="C51">
        <v>1216400</v>
      </c>
      <c r="D51">
        <v>0.73999999999992383</v>
      </c>
      <c r="E51">
        <v>42</v>
      </c>
      <c r="F51">
        <v>0.98647954141134631</v>
      </c>
      <c r="G51">
        <v>2.4924987693660451E-2</v>
      </c>
      <c r="H51">
        <v>2</v>
      </c>
      <c r="I51">
        <v>-1</v>
      </c>
      <c r="J51">
        <v>0.53999999999999204</v>
      </c>
      <c r="K51">
        <v>84.850000000000108</v>
      </c>
      <c r="L51">
        <v>190</v>
      </c>
      <c r="M51">
        <v>-58</v>
      </c>
      <c r="N51">
        <v>0.98529411764705888</v>
      </c>
      <c r="O51">
        <v>6.5573770491803282E-2</v>
      </c>
      <c r="T51" s="10">
        <f t="shared" ca="1" si="2"/>
        <v>2.9864672787272952E-3</v>
      </c>
      <c r="U51" s="150">
        <f t="shared" ca="1" si="3"/>
        <v>0.10888216250038515</v>
      </c>
      <c r="V51" s="10">
        <f t="shared" si="4"/>
        <v>8.2116788321166673E-3</v>
      </c>
      <c r="W51" s="150">
        <f t="shared" si="5"/>
        <v>-4.4487551598542726E-3</v>
      </c>
    </row>
    <row r="52" spans="1:23">
      <c r="A52" s="1">
        <v>41894</v>
      </c>
      <c r="B52">
        <v>65.959999999999994</v>
      </c>
      <c r="C52">
        <v>743000</v>
      </c>
      <c r="D52">
        <v>0.39999999999992042</v>
      </c>
      <c r="E52">
        <v>43</v>
      </c>
      <c r="F52">
        <v>0.98660473084272271</v>
      </c>
      <c r="G52">
        <v>2.3292471902090387E-2</v>
      </c>
      <c r="H52">
        <v>2</v>
      </c>
      <c r="I52">
        <v>-1</v>
      </c>
      <c r="J52">
        <v>0.34000000000000341</v>
      </c>
      <c r="K52">
        <v>85.190000000000111</v>
      </c>
      <c r="L52">
        <v>191</v>
      </c>
      <c r="M52">
        <v>-59</v>
      </c>
      <c r="N52">
        <v>0.99019607843137258</v>
      </c>
      <c r="O52">
        <v>4.9180327868852458E-2</v>
      </c>
      <c r="T52" s="10">
        <f t="shared" ca="1" si="2"/>
        <v>1.1062729895984474E-3</v>
      </c>
      <c r="U52" s="150">
        <f t="shared" ca="1" si="3"/>
        <v>0.1099884354899836</v>
      </c>
      <c r="V52" s="10">
        <f t="shared" si="4"/>
        <v>5.1282051282051802E-3</v>
      </c>
      <c r="W52" s="150">
        <f t="shared" si="5"/>
        <v>6.7944996835090764E-4</v>
      </c>
    </row>
    <row r="53" spans="1:23">
      <c r="A53" s="1">
        <v>41897</v>
      </c>
      <c r="B53">
        <v>65.739999999999995</v>
      </c>
      <c r="C53">
        <v>983800</v>
      </c>
      <c r="D53">
        <v>0.17999999999992156</v>
      </c>
      <c r="E53">
        <v>44</v>
      </c>
      <c r="F53">
        <v>0.98633458522764705</v>
      </c>
      <c r="G53">
        <v>2.1971982880096799E-2</v>
      </c>
      <c r="H53">
        <v>4</v>
      </c>
      <c r="I53">
        <v>1</v>
      </c>
      <c r="J53">
        <v>0.21999999999999886</v>
      </c>
      <c r="K53">
        <v>85.41000000000011</v>
      </c>
      <c r="L53">
        <v>190</v>
      </c>
      <c r="M53">
        <v>-60</v>
      </c>
      <c r="N53">
        <v>0.98529411764705888</v>
      </c>
      <c r="O53">
        <v>3.2786885245901641E-2</v>
      </c>
      <c r="T53" s="10">
        <f t="shared" ca="1" si="2"/>
        <v>1.1062729895984474E-3</v>
      </c>
      <c r="U53" s="150">
        <f t="shared" ca="1" si="3"/>
        <v>0.11109470847958205</v>
      </c>
      <c r="V53" s="10">
        <f t="shared" si="4"/>
        <v>3.3353547604608683E-3</v>
      </c>
      <c r="W53" s="150">
        <f t="shared" si="5"/>
        <v>4.014804728811776E-3</v>
      </c>
    </row>
    <row r="54" spans="1:23">
      <c r="A54" s="1">
        <v>41898</v>
      </c>
      <c r="B54">
        <v>65.540000000000006</v>
      </c>
      <c r="C54">
        <v>1094600</v>
      </c>
      <c r="D54">
        <v>0.37999999999991019</v>
      </c>
      <c r="E54">
        <v>45</v>
      </c>
      <c r="F54">
        <v>0.98529353627199068</v>
      </c>
      <c r="G54">
        <v>1.9586196984101342E-2</v>
      </c>
      <c r="H54">
        <v>4</v>
      </c>
      <c r="I54">
        <v>1</v>
      </c>
      <c r="J54">
        <v>-0.19999999999998863</v>
      </c>
      <c r="K54">
        <v>85.210000000000122</v>
      </c>
      <c r="L54">
        <v>189</v>
      </c>
      <c r="M54">
        <v>-61</v>
      </c>
      <c r="N54">
        <v>0.98039215686274506</v>
      </c>
      <c r="O54">
        <v>1.6393442622950821E-2</v>
      </c>
      <c r="T54" s="10">
        <f t="shared" ca="1" si="2"/>
        <v>4.248538526526258E-3</v>
      </c>
      <c r="U54" s="150">
        <f t="shared" ca="1" si="3"/>
        <v>0.11534324700610832</v>
      </c>
      <c r="V54" s="10">
        <f t="shared" si="4"/>
        <v>-3.0422878004257477E-3</v>
      </c>
      <c r="W54" s="150">
        <f t="shared" si="5"/>
        <v>9.725169283860283E-4</v>
      </c>
    </row>
    <row r="55" spans="1:23">
      <c r="A55" s="1">
        <v>41899</v>
      </c>
      <c r="B55">
        <v>66.709999999999994</v>
      </c>
      <c r="C55">
        <v>1502800</v>
      </c>
      <c r="D55">
        <v>0</v>
      </c>
      <c r="E55">
        <v>0</v>
      </c>
      <c r="F55">
        <v>0.98506951307900126</v>
      </c>
      <c r="G55">
        <v>1.9718231795072205E-2</v>
      </c>
      <c r="H55">
        <v>4</v>
      </c>
      <c r="I55">
        <v>1</v>
      </c>
      <c r="J55">
        <v>1.1699999999999875</v>
      </c>
      <c r="K55">
        <v>86.380000000000109</v>
      </c>
      <c r="L55">
        <v>188</v>
      </c>
      <c r="M55">
        <v>-62</v>
      </c>
      <c r="N55">
        <v>0.97549019607843135</v>
      </c>
      <c r="O55">
        <v>0</v>
      </c>
      <c r="T55" s="10">
        <f t="shared" ca="1" si="2"/>
        <v>4.248538526526258E-3</v>
      </c>
      <c r="U55" s="150">
        <f t="shared" ca="1" si="3"/>
        <v>0.11959178553263458</v>
      </c>
      <c r="V55" s="10">
        <f t="shared" si="4"/>
        <v>1.785169362221525E-2</v>
      </c>
      <c r="W55" s="150">
        <f t="shared" si="5"/>
        <v>1.8824210550601277E-2</v>
      </c>
    </row>
    <row r="56" spans="1:23">
      <c r="A56" s="1">
        <v>41900</v>
      </c>
      <c r="B56">
        <v>65.540000000000006</v>
      </c>
      <c r="C56">
        <v>2021400</v>
      </c>
      <c r="D56">
        <v>1.1699999999999875</v>
      </c>
      <c r="E56">
        <v>1</v>
      </c>
      <c r="F56">
        <v>0.98482242867496894</v>
      </c>
      <c r="G56">
        <v>2.2024026483994246E-2</v>
      </c>
      <c r="H56">
        <v>3</v>
      </c>
      <c r="I56">
        <v>1</v>
      </c>
      <c r="J56">
        <v>-1.1699999999999875</v>
      </c>
      <c r="K56">
        <v>85.210000000000122</v>
      </c>
      <c r="L56">
        <v>187</v>
      </c>
      <c r="M56">
        <v>-61</v>
      </c>
      <c r="N56">
        <v>0.97058823529411764</v>
      </c>
      <c r="O56">
        <v>1.6393442622950821E-2</v>
      </c>
      <c r="T56" s="10">
        <f t="shared" ca="1" si="2"/>
        <v>4.248538526526258E-3</v>
      </c>
      <c r="U56" s="150">
        <f t="shared" ca="1" si="3"/>
        <v>0.12384032405916084</v>
      </c>
      <c r="V56" s="10">
        <f t="shared" si="4"/>
        <v>-1.7538599910058277E-2</v>
      </c>
      <c r="W56" s="150">
        <f t="shared" si="5"/>
        <v>1.2856106405430001E-3</v>
      </c>
    </row>
    <row r="57" spans="1:23">
      <c r="A57" s="1">
        <v>41901</v>
      </c>
      <c r="B57">
        <v>64.98</v>
      </c>
      <c r="C57">
        <v>2040000</v>
      </c>
      <c r="D57">
        <v>1.7299999999999898</v>
      </c>
      <c r="E57">
        <v>2</v>
      </c>
      <c r="F57">
        <v>0.98355076760888216</v>
      </c>
      <c r="G57">
        <v>2.6701327957373091E-2</v>
      </c>
      <c r="H57">
        <v>3</v>
      </c>
      <c r="I57">
        <v>1</v>
      </c>
      <c r="J57">
        <v>-0.56000000000000227</v>
      </c>
      <c r="K57">
        <v>84.650000000000119</v>
      </c>
      <c r="L57">
        <v>186</v>
      </c>
      <c r="M57">
        <v>-60</v>
      </c>
      <c r="N57">
        <v>0.96568627450980393</v>
      </c>
      <c r="O57">
        <v>3.2786885245901641E-2</v>
      </c>
      <c r="T57" s="10">
        <f t="shared" ca="1" si="2"/>
        <v>1.5684225903496243E-3</v>
      </c>
      <c r="U57" s="150">
        <f t="shared" ca="1" si="3"/>
        <v>0.12540874664951046</v>
      </c>
      <c r="V57" s="10">
        <f t="shared" si="4"/>
        <v>-8.5444003661886217E-3</v>
      </c>
      <c r="W57" s="150">
        <f t="shared" si="5"/>
        <v>-7.2587897256456216E-3</v>
      </c>
    </row>
  </sheetData>
  <conditionalFormatting sqref="E3:E6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8.0700000000000074</v>
      </c>
      <c r="C1">
        <v>310</v>
      </c>
      <c r="D1">
        <v>0.44684385382059871</v>
      </c>
      <c r="E1">
        <v>0.27304366537300984</v>
      </c>
      <c r="F1">
        <v>1.3805656753271749</v>
      </c>
      <c r="G1">
        <v>3.749541983264653E-2</v>
      </c>
      <c r="H1">
        <v>0.16633836039693334</v>
      </c>
      <c r="I1">
        <v>0.59979245694121897</v>
      </c>
      <c r="J1">
        <v>-0.35722221462077769</v>
      </c>
      <c r="K1">
        <v>-3.1978941731304146E-2</v>
      </c>
      <c r="L1">
        <v>-2.2165360729411433E-2</v>
      </c>
      <c r="M1">
        <v>1.7557525277421993E-2</v>
      </c>
      <c r="N1">
        <v>2.6561286157110307E-2</v>
      </c>
      <c r="O1">
        <v>0.12682926095785665</v>
      </c>
      <c r="P1">
        <v>0.17950939457202486</v>
      </c>
      <c r="Q1">
        <v>-0.13665970772442596</v>
      </c>
      <c r="R1">
        <v>0.41022964509394572</v>
      </c>
      <c r="S1">
        <v>1.3135502597005784</v>
      </c>
    </row>
    <row r="2" spans="1:23">
      <c r="A2">
        <v>6</v>
      </c>
      <c r="B2">
        <v>3</v>
      </c>
      <c r="C2">
        <v>2.4225380073643188</v>
      </c>
      <c r="E2">
        <v>0.4</v>
      </c>
    </row>
    <row r="3" spans="1:23">
      <c r="A3">
        <v>8.1040395686430894E-4</v>
      </c>
      <c r="B3">
        <v>1.2876709090456776E-2</v>
      </c>
      <c r="C3">
        <v>0.48981839291713103</v>
      </c>
      <c r="D3">
        <v>220</v>
      </c>
      <c r="E3" s="2">
        <f>IF(C3&gt;=$E$2,SIGN(A3),0)</f>
        <v>1</v>
      </c>
      <c r="F3" s="3" t="s">
        <v>0</v>
      </c>
      <c r="G3">
        <f ca="1">OFFSET(B1,($A$1+5),0)</f>
        <v>43.79</v>
      </c>
    </row>
    <row r="4" spans="1:23">
      <c r="A4">
        <v>-1.8553988481391564E-3</v>
      </c>
      <c r="B4">
        <v>1.3699196450171329E-2</v>
      </c>
      <c r="C4">
        <v>1.123671260851848</v>
      </c>
      <c r="D4">
        <v>250</v>
      </c>
      <c r="E4" s="2">
        <f>IF(C4&gt;=$E$2,SIGN(A4),0)</f>
        <v>-1</v>
      </c>
      <c r="F4" s="4" t="s">
        <v>1</v>
      </c>
      <c r="G4">
        <f ca="1">OFFSET(D1,($A$1+6),0)</f>
        <v>1.2199999999999989</v>
      </c>
    </row>
    <row r="5" spans="1:23">
      <c r="A5">
        <v>1.7159730483450814E-3</v>
      </c>
      <c r="B5">
        <v>1.6730822186626779E-2</v>
      </c>
      <c r="C5">
        <v>0.80904835359533978</v>
      </c>
      <c r="D5">
        <v>226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9.9922316473417608E-2</v>
      </c>
      <c r="U5">
        <v>0.51897094167431845</v>
      </c>
    </row>
    <row r="6" spans="1:23">
      <c r="A6">
        <v>2.3401154933270395E-4</v>
      </c>
      <c r="B6">
        <v>1.4351791944780664E-2</v>
      </c>
      <c r="C6">
        <v>0.12457364518587166</v>
      </c>
      <c r="D6">
        <v>212</v>
      </c>
      <c r="E6" s="2">
        <f>IF(C6&gt;=$E$2,SIGN(A6),0)</f>
        <v>0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4</v>
      </c>
      <c r="I6">
        <f t="shared" ca="1" si="0"/>
        <v>0</v>
      </c>
      <c r="J6">
        <f t="shared" ca="1" si="0"/>
        <v>-0.32999999999999829</v>
      </c>
      <c r="K6">
        <f t="shared" ca="1" si="0"/>
        <v>41.049999999999983</v>
      </c>
      <c r="L6">
        <f t="shared" ca="1" si="0"/>
        <v>32</v>
      </c>
      <c r="M6">
        <f t="shared" ca="1" si="0"/>
        <v>-8</v>
      </c>
      <c r="N6" s="9">
        <f ca="1">OFFSET(F1,($A$1+6),0)</f>
        <v>0.78356353591160233</v>
      </c>
      <c r="O6" s="10">
        <f ca="1">OFFSET(G1,($A$1+6),0)</f>
        <v>0.29401795169412753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43.89</v>
      </c>
      <c r="C8">
        <v>32082600</v>
      </c>
      <c r="D8">
        <v>1.1600000000000108</v>
      </c>
      <c r="E8">
        <v>40</v>
      </c>
      <c r="F8">
        <v>0.80037490134175238</v>
      </c>
      <c r="G8">
        <v>0.11262699598144714</v>
      </c>
      <c r="H8">
        <v>3</v>
      </c>
      <c r="I8">
        <v>1</v>
      </c>
      <c r="J8">
        <v>-4.9999999999997158E-2</v>
      </c>
      <c r="K8">
        <v>40.34999999999998</v>
      </c>
      <c r="L8">
        <v>31</v>
      </c>
      <c r="M8">
        <v>-15</v>
      </c>
      <c r="N8">
        <v>0.84848484848484851</v>
      </c>
      <c r="O8">
        <v>0.25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44.23</v>
      </c>
      <c r="C9">
        <v>23136700</v>
      </c>
      <c r="D9">
        <v>0.8200000000000145</v>
      </c>
      <c r="E9">
        <v>41</v>
      </c>
      <c r="F9">
        <v>0.80065114443567509</v>
      </c>
      <c r="G9">
        <v>5.3183107742535152E-2</v>
      </c>
      <c r="H9">
        <v>1</v>
      </c>
      <c r="I9">
        <v>1</v>
      </c>
      <c r="J9">
        <v>0.33999999999999631</v>
      </c>
      <c r="K9">
        <v>40.689999999999976</v>
      </c>
      <c r="L9">
        <v>32</v>
      </c>
      <c r="M9">
        <v>-14</v>
      </c>
      <c r="N9">
        <v>0.86363636363636365</v>
      </c>
      <c r="O9">
        <v>0.27777777777777779</v>
      </c>
      <c r="T9" s="10">
        <f ca="1">OFFSET($A$2,H8,0)*I8</f>
        <v>1.7159730483450814E-3</v>
      </c>
      <c r="U9" s="150">
        <f ca="1">U8+T9</f>
        <v>1.7159730483450814E-3</v>
      </c>
      <c r="V9" s="10">
        <f>J9/B8</f>
        <v>7.7466393255866094E-3</v>
      </c>
      <c r="W9" s="150">
        <f>W8+V9</f>
        <v>7.7466393255866094E-3</v>
      </c>
    </row>
    <row r="10" spans="1:23">
      <c r="A10" s="1">
        <v>41835</v>
      </c>
      <c r="B10">
        <v>44.2</v>
      </c>
      <c r="C10">
        <v>38034000</v>
      </c>
      <c r="D10">
        <v>0.85000000000000853</v>
      </c>
      <c r="E10">
        <v>42</v>
      </c>
      <c r="F10">
        <v>0.80351223362273083</v>
      </c>
      <c r="G10">
        <v>7.0383924401263356E-2</v>
      </c>
      <c r="H10">
        <v>2</v>
      </c>
      <c r="I10">
        <v>-1</v>
      </c>
      <c r="J10">
        <v>-2.9999999999994031E-2</v>
      </c>
      <c r="K10">
        <v>40.659999999999982</v>
      </c>
      <c r="L10">
        <v>33</v>
      </c>
      <c r="M10">
        <v>-15</v>
      </c>
      <c r="N10">
        <v>0.87878787878787878</v>
      </c>
      <c r="O10">
        <v>0.25</v>
      </c>
      <c r="T10" s="10">
        <f t="shared" ref="T10:T57" ca="1" si="1">OFFSET($A$2,H9,0)*I9</f>
        <v>8.1040395686430894E-4</v>
      </c>
      <c r="U10" s="150">
        <f t="shared" ref="U10:U57" ca="1" si="2">U9+T10</f>
        <v>2.5263770052093904E-3</v>
      </c>
      <c r="V10" s="10">
        <f t="shared" ref="V10:V57" si="3">J10/B9</f>
        <v>-6.7827266561144091E-4</v>
      </c>
      <c r="W10" s="150">
        <f t="shared" ref="W10:W57" si="4">W9+V10</f>
        <v>7.0683666599751687E-3</v>
      </c>
    </row>
    <row r="11" spans="1:23">
      <c r="A11" s="1">
        <v>41836</v>
      </c>
      <c r="B11">
        <v>44.31</v>
      </c>
      <c r="C11">
        <v>26424000</v>
      </c>
      <c r="D11">
        <v>0.96000000000000796</v>
      </c>
      <c r="E11">
        <v>43</v>
      </c>
      <c r="F11">
        <v>0.80700473559589603</v>
      </c>
      <c r="G11">
        <v>7.9884923259050999E-2</v>
      </c>
      <c r="H11">
        <v>1</v>
      </c>
      <c r="I11">
        <v>1</v>
      </c>
      <c r="J11">
        <v>-0.10999999999999943</v>
      </c>
      <c r="K11">
        <v>40.549999999999983</v>
      </c>
      <c r="L11">
        <v>34</v>
      </c>
      <c r="M11">
        <v>-14</v>
      </c>
      <c r="N11">
        <v>0.89393939393939392</v>
      </c>
      <c r="O11">
        <v>0.27777777777777779</v>
      </c>
      <c r="T11" s="10">
        <f t="shared" ca="1" si="1"/>
        <v>1.8553988481391564E-3</v>
      </c>
      <c r="U11" s="150">
        <f t="shared" ca="1" si="2"/>
        <v>4.3817758533485473E-3</v>
      </c>
      <c r="V11" s="10">
        <f t="shared" si="3"/>
        <v>-2.4886877828054167E-3</v>
      </c>
      <c r="W11" s="150">
        <f t="shared" si="4"/>
        <v>4.579678877169752E-3</v>
      </c>
    </row>
    <row r="12" spans="1:23">
      <c r="A12" s="1">
        <v>41837</v>
      </c>
      <c r="B12">
        <v>43.48</v>
      </c>
      <c r="C12">
        <v>66994900</v>
      </c>
      <c r="D12">
        <v>1.7900000000000134</v>
      </c>
      <c r="E12">
        <v>44</v>
      </c>
      <c r="F12">
        <v>0.8048934490923445</v>
      </c>
      <c r="G12">
        <v>0.16358810758068318</v>
      </c>
      <c r="H12">
        <v>3</v>
      </c>
      <c r="I12">
        <v>1</v>
      </c>
      <c r="J12">
        <v>-0.8300000000000054</v>
      </c>
      <c r="K12">
        <v>39.719999999999978</v>
      </c>
      <c r="L12">
        <v>33</v>
      </c>
      <c r="M12">
        <v>-13</v>
      </c>
      <c r="N12">
        <v>0.87878787878787878</v>
      </c>
      <c r="O12">
        <v>0.30555555555555558</v>
      </c>
      <c r="T12" s="10">
        <f t="shared" ca="1" si="1"/>
        <v>8.1040395686430894E-4</v>
      </c>
      <c r="U12" s="150">
        <f t="shared" ca="1" si="2"/>
        <v>5.1921798102128559E-3</v>
      </c>
      <c r="V12" s="10">
        <f t="shared" si="3"/>
        <v>-1.8731663281426437E-2</v>
      </c>
      <c r="W12" s="150">
        <f t="shared" si="4"/>
        <v>-1.4151984404256685E-2</v>
      </c>
    </row>
    <row r="13" spans="1:23">
      <c r="A13" s="1">
        <v>41838</v>
      </c>
      <c r="B13">
        <v>44.16</v>
      </c>
      <c r="C13">
        <v>51870700</v>
      </c>
      <c r="D13">
        <v>1.1100000000000136</v>
      </c>
      <c r="E13">
        <v>45</v>
      </c>
      <c r="F13">
        <v>0.80333464877663807</v>
      </c>
      <c r="G13">
        <v>0.23713450360004995</v>
      </c>
      <c r="H13">
        <v>3</v>
      </c>
      <c r="I13">
        <v>1</v>
      </c>
      <c r="J13">
        <v>0.67999999999999972</v>
      </c>
      <c r="K13">
        <v>40.399999999999977</v>
      </c>
      <c r="L13">
        <v>32</v>
      </c>
      <c r="M13">
        <v>-12</v>
      </c>
      <c r="N13">
        <v>0.86363636363636365</v>
      </c>
      <c r="O13">
        <v>0.33333333333333331</v>
      </c>
      <c r="T13" s="10">
        <f t="shared" ca="1" si="1"/>
        <v>1.7159730483450814E-3</v>
      </c>
      <c r="U13" s="150">
        <f t="shared" ca="1" si="2"/>
        <v>6.9081528585579373E-3</v>
      </c>
      <c r="V13" s="10">
        <f t="shared" si="3"/>
        <v>1.5639374425022994E-2</v>
      </c>
      <c r="W13" s="150">
        <f t="shared" si="4"/>
        <v>1.4873900207663087E-3</v>
      </c>
    </row>
    <row r="14" spans="1:23">
      <c r="A14" s="1">
        <v>41841</v>
      </c>
      <c r="B14">
        <v>44.31</v>
      </c>
      <c r="C14">
        <v>56034400</v>
      </c>
      <c r="D14">
        <v>0.96000000000000796</v>
      </c>
      <c r="E14">
        <v>46</v>
      </c>
      <c r="F14">
        <v>0.80224940805051326</v>
      </c>
      <c r="G14">
        <v>0.20545631846915799</v>
      </c>
      <c r="H14">
        <v>3</v>
      </c>
      <c r="I14">
        <v>1</v>
      </c>
      <c r="J14">
        <v>0.15000000000000568</v>
      </c>
      <c r="K14">
        <v>40.549999999999983</v>
      </c>
      <c r="L14">
        <v>31</v>
      </c>
      <c r="M14">
        <v>-11</v>
      </c>
      <c r="N14">
        <v>0.84848484848484851</v>
      </c>
      <c r="O14">
        <v>0.3611111111111111</v>
      </c>
      <c r="T14" s="10">
        <f t="shared" ca="1" si="1"/>
        <v>1.7159730483450814E-3</v>
      </c>
      <c r="U14" s="150">
        <f t="shared" ca="1" si="2"/>
        <v>8.6241259069030178E-3</v>
      </c>
      <c r="V14" s="10">
        <f t="shared" si="3"/>
        <v>3.3967391304349118E-3</v>
      </c>
      <c r="W14" s="150">
        <f t="shared" si="4"/>
        <v>4.8841291512012209E-3</v>
      </c>
    </row>
    <row r="15" spans="1:23">
      <c r="A15" s="1">
        <v>41842</v>
      </c>
      <c r="B15">
        <v>44.72</v>
      </c>
      <c r="C15">
        <v>43480300</v>
      </c>
      <c r="D15">
        <v>0.55000000000001137</v>
      </c>
      <c r="E15">
        <v>47</v>
      </c>
      <c r="F15">
        <v>0.80872138910812963</v>
      </c>
      <c r="G15">
        <v>0.18120627106965648</v>
      </c>
      <c r="H15">
        <v>2</v>
      </c>
      <c r="I15">
        <v>-1</v>
      </c>
      <c r="J15">
        <v>0.40999999999999659</v>
      </c>
      <c r="K15">
        <v>40.95999999999998</v>
      </c>
      <c r="L15">
        <v>32</v>
      </c>
      <c r="M15">
        <v>-12</v>
      </c>
      <c r="N15">
        <v>0.86363636363636365</v>
      </c>
      <c r="O15">
        <v>0.33333333333333331</v>
      </c>
      <c r="T15" s="10">
        <f t="shared" ca="1" si="1"/>
        <v>1.7159730483450814E-3</v>
      </c>
      <c r="U15" s="150">
        <f t="shared" ca="1" si="2"/>
        <v>1.0340098955248098E-2</v>
      </c>
      <c r="V15" s="10">
        <f t="shared" si="3"/>
        <v>9.2529902956442461E-3</v>
      </c>
      <c r="W15" s="150">
        <f t="shared" si="4"/>
        <v>1.4137119446845467E-2</v>
      </c>
    </row>
    <row r="16" spans="1:23">
      <c r="A16" s="1">
        <v>41843</v>
      </c>
      <c r="B16">
        <v>44.76</v>
      </c>
      <c r="C16">
        <v>29647900</v>
      </c>
      <c r="D16">
        <v>0.59000000000001052</v>
      </c>
      <c r="E16">
        <v>48</v>
      </c>
      <c r="F16">
        <v>0.82079715864246261</v>
      </c>
      <c r="G16">
        <v>0.10494365239748991</v>
      </c>
      <c r="H16">
        <v>2</v>
      </c>
      <c r="I16">
        <v>-1</v>
      </c>
      <c r="J16">
        <v>-3.9999999999999147E-2</v>
      </c>
      <c r="K16">
        <v>40.91999999999998</v>
      </c>
      <c r="L16">
        <v>33</v>
      </c>
      <c r="M16">
        <v>-13</v>
      </c>
      <c r="N16">
        <v>0.87878787878787878</v>
      </c>
      <c r="O16">
        <v>0.30555555555555558</v>
      </c>
      <c r="T16" s="10">
        <f t="shared" ca="1" si="1"/>
        <v>1.8553988481391564E-3</v>
      </c>
      <c r="U16" s="150">
        <f t="shared" ca="1" si="2"/>
        <v>1.2195497803387256E-2</v>
      </c>
      <c r="V16" s="10">
        <f t="shared" si="3"/>
        <v>-8.9445438282645677E-4</v>
      </c>
      <c r="W16" s="150">
        <f t="shared" si="4"/>
        <v>1.324266506401901E-2</v>
      </c>
    </row>
    <row r="17" spans="1:23">
      <c r="A17" s="1">
        <v>41844</v>
      </c>
      <c r="B17">
        <v>44.96</v>
      </c>
      <c r="C17">
        <v>31503700</v>
      </c>
      <c r="D17">
        <v>0.79000000000001336</v>
      </c>
      <c r="E17">
        <v>49</v>
      </c>
      <c r="F17">
        <v>0.83975927387529603</v>
      </c>
      <c r="G17">
        <v>7.0328721323301591E-2</v>
      </c>
      <c r="H17">
        <v>2</v>
      </c>
      <c r="I17">
        <v>-1</v>
      </c>
      <c r="J17">
        <v>-0.20000000000000284</v>
      </c>
      <c r="K17">
        <v>40.719999999999978</v>
      </c>
      <c r="L17">
        <v>34</v>
      </c>
      <c r="M17">
        <v>-14</v>
      </c>
      <c r="N17">
        <v>0.89393939393939392</v>
      </c>
      <c r="O17">
        <v>0.27777777777777779</v>
      </c>
      <c r="T17" s="10">
        <f t="shared" ca="1" si="1"/>
        <v>1.8553988481391564E-3</v>
      </c>
      <c r="U17" s="150">
        <f t="shared" ca="1" si="2"/>
        <v>1.4050896651526413E-2</v>
      </c>
      <c r="V17" s="10">
        <f t="shared" si="3"/>
        <v>-4.4682752457552025E-3</v>
      </c>
      <c r="W17" s="150">
        <f t="shared" si="4"/>
        <v>8.7743898182638079E-3</v>
      </c>
    </row>
    <row r="18" spans="1:23">
      <c r="A18" s="1">
        <v>41845</v>
      </c>
      <c r="B18">
        <v>44.78</v>
      </c>
      <c r="C18">
        <v>34409200</v>
      </c>
      <c r="D18">
        <v>0.61000000000001364</v>
      </c>
      <c r="E18">
        <v>50</v>
      </c>
      <c r="F18">
        <v>0.84980268350434129</v>
      </c>
      <c r="G18">
        <v>8.4089894888715211E-2</v>
      </c>
      <c r="H18">
        <v>2</v>
      </c>
      <c r="I18">
        <v>-1</v>
      </c>
      <c r="J18">
        <v>0.17999999999999972</v>
      </c>
      <c r="K18">
        <v>40.899999999999977</v>
      </c>
      <c r="L18">
        <v>35</v>
      </c>
      <c r="M18">
        <v>-15</v>
      </c>
      <c r="N18">
        <v>0.90909090909090906</v>
      </c>
      <c r="O18">
        <v>0.25</v>
      </c>
      <c r="T18" s="10">
        <f t="shared" ca="1" si="1"/>
        <v>1.8553988481391564E-3</v>
      </c>
      <c r="U18" s="150">
        <f t="shared" ca="1" si="2"/>
        <v>1.590629549966557E-2</v>
      </c>
      <c r="V18" s="10">
        <f t="shared" si="3"/>
        <v>4.0035587188612031E-3</v>
      </c>
      <c r="W18" s="150">
        <f t="shared" si="4"/>
        <v>1.2777948537125012E-2</v>
      </c>
    </row>
    <row r="19" spans="1:23">
      <c r="A19" s="1">
        <v>41848</v>
      </c>
      <c r="B19">
        <v>45.09</v>
      </c>
      <c r="C19">
        <v>38243200</v>
      </c>
      <c r="D19">
        <v>0.92000000000001592</v>
      </c>
      <c r="E19">
        <v>51</v>
      </c>
      <c r="F19">
        <v>0.85824782951854794</v>
      </c>
      <c r="G19">
        <v>0.10356848881140546</v>
      </c>
      <c r="H19">
        <v>1</v>
      </c>
      <c r="I19">
        <v>1</v>
      </c>
      <c r="J19">
        <v>-0.31000000000000227</v>
      </c>
      <c r="K19">
        <v>40.589999999999975</v>
      </c>
      <c r="L19">
        <v>36</v>
      </c>
      <c r="M19">
        <v>-14</v>
      </c>
      <c r="N19">
        <v>0.9242424242424242</v>
      </c>
      <c r="O19">
        <v>0.27777777777777779</v>
      </c>
      <c r="T19" s="10">
        <f t="shared" ca="1" si="1"/>
        <v>1.8553988481391564E-3</v>
      </c>
      <c r="U19" s="150">
        <f t="shared" ca="1" si="2"/>
        <v>1.7761694347804727E-2</v>
      </c>
      <c r="V19" s="10">
        <f t="shared" si="3"/>
        <v>-6.9227333631085809E-3</v>
      </c>
      <c r="W19" s="150">
        <f t="shared" si="4"/>
        <v>5.855215174016431E-3</v>
      </c>
    </row>
    <row r="20" spans="1:23">
      <c r="A20" s="1">
        <v>41849</v>
      </c>
      <c r="B20">
        <v>44.82</v>
      </c>
      <c r="C20">
        <v>35722000</v>
      </c>
      <c r="D20">
        <v>1.190000000000019</v>
      </c>
      <c r="E20">
        <v>52</v>
      </c>
      <c r="F20">
        <v>0.86083267561168131</v>
      </c>
      <c r="G20">
        <v>0.10736276110188812</v>
      </c>
      <c r="H20">
        <v>1</v>
      </c>
      <c r="I20">
        <v>1</v>
      </c>
      <c r="J20">
        <v>-0.27000000000000313</v>
      </c>
      <c r="K20">
        <v>40.319999999999972</v>
      </c>
      <c r="L20">
        <v>37</v>
      </c>
      <c r="M20">
        <v>-13</v>
      </c>
      <c r="N20">
        <v>0.93939393939393945</v>
      </c>
      <c r="O20">
        <v>0.30555555555555558</v>
      </c>
      <c r="T20" s="10">
        <f t="shared" ca="1" si="1"/>
        <v>8.1040395686430894E-4</v>
      </c>
      <c r="U20" s="150">
        <f t="shared" ca="1" si="2"/>
        <v>1.8572098304669035E-2</v>
      </c>
      <c r="V20" s="10">
        <f t="shared" si="3"/>
        <v>-5.9880239520958773E-3</v>
      </c>
      <c r="W20" s="150">
        <f t="shared" si="4"/>
        <v>-1.3280877807944624E-4</v>
      </c>
    </row>
    <row r="21" spans="1:23">
      <c r="A21" s="1">
        <v>41850</v>
      </c>
      <c r="B21">
        <v>44.6</v>
      </c>
      <c r="C21">
        <v>54177600</v>
      </c>
      <c r="D21">
        <v>1.4100000000000179</v>
      </c>
      <c r="E21">
        <v>53</v>
      </c>
      <c r="F21">
        <v>0.85903709550118401</v>
      </c>
      <c r="G21">
        <v>0.15341657918953788</v>
      </c>
      <c r="H21">
        <v>3</v>
      </c>
      <c r="I21">
        <v>1</v>
      </c>
      <c r="J21">
        <v>-0.21999999999999886</v>
      </c>
      <c r="K21">
        <v>40.099999999999973</v>
      </c>
      <c r="L21">
        <v>36</v>
      </c>
      <c r="M21">
        <v>-12</v>
      </c>
      <c r="N21">
        <v>0.9242424242424242</v>
      </c>
      <c r="O21">
        <v>0.33333333333333331</v>
      </c>
      <c r="T21" s="10">
        <f t="shared" ca="1" si="1"/>
        <v>8.1040395686430894E-4</v>
      </c>
      <c r="U21" s="150">
        <f t="shared" ca="1" si="2"/>
        <v>1.9382502261533343E-2</v>
      </c>
      <c r="V21" s="10">
        <f t="shared" si="3"/>
        <v>-4.9085229808121123E-3</v>
      </c>
      <c r="W21" s="150">
        <f t="shared" si="4"/>
        <v>-5.0413317588915586E-3</v>
      </c>
    </row>
    <row r="22" spans="1:23">
      <c r="A22" s="1">
        <v>41851</v>
      </c>
      <c r="B22">
        <v>43.82</v>
      </c>
      <c r="C22">
        <v>88181200</v>
      </c>
      <c r="D22">
        <v>2.190000000000019</v>
      </c>
      <c r="E22">
        <v>54</v>
      </c>
      <c r="F22">
        <v>0.84619179163378089</v>
      </c>
      <c r="G22">
        <v>0.30503486753573461</v>
      </c>
      <c r="H22">
        <v>3</v>
      </c>
      <c r="I22">
        <v>1</v>
      </c>
      <c r="J22">
        <v>-0.78000000000000114</v>
      </c>
      <c r="K22">
        <v>39.319999999999972</v>
      </c>
      <c r="L22">
        <v>35</v>
      </c>
      <c r="M22">
        <v>-11</v>
      </c>
      <c r="N22">
        <v>0.90909090909090906</v>
      </c>
      <c r="O22">
        <v>0.3611111111111111</v>
      </c>
      <c r="T22" s="10">
        <f t="shared" ca="1" si="1"/>
        <v>1.7159730483450814E-3</v>
      </c>
      <c r="U22" s="150">
        <f t="shared" ca="1" si="2"/>
        <v>2.1098475309878423E-2</v>
      </c>
      <c r="V22" s="10">
        <f t="shared" si="3"/>
        <v>-1.7488789237668185E-2</v>
      </c>
      <c r="W22" s="150">
        <f t="shared" si="4"/>
        <v>-2.2530120996559745E-2</v>
      </c>
    </row>
    <row r="23" spans="1:23">
      <c r="A23" s="1">
        <v>41852</v>
      </c>
      <c r="B23">
        <v>44.06</v>
      </c>
      <c r="C23">
        <v>108800800</v>
      </c>
      <c r="D23">
        <v>1.9500000000000171</v>
      </c>
      <c r="E23">
        <v>55</v>
      </c>
      <c r="F23">
        <v>0.83113654301499629</v>
      </c>
      <c r="G23">
        <v>0.46290757790859527</v>
      </c>
      <c r="H23">
        <v>3</v>
      </c>
      <c r="I23">
        <v>1</v>
      </c>
      <c r="J23">
        <v>0.24000000000000199</v>
      </c>
      <c r="K23">
        <v>39.559999999999974</v>
      </c>
      <c r="L23">
        <v>34</v>
      </c>
      <c r="M23">
        <v>-10</v>
      </c>
      <c r="N23">
        <v>0.89393939393939392</v>
      </c>
      <c r="O23">
        <v>0.3888888888888889</v>
      </c>
      <c r="T23" s="10">
        <f t="shared" ca="1" si="1"/>
        <v>1.7159730483450814E-3</v>
      </c>
      <c r="U23" s="150">
        <f t="shared" ca="1" si="2"/>
        <v>2.2814448358223504E-2</v>
      </c>
      <c r="V23" s="10">
        <f t="shared" si="3"/>
        <v>5.4769511638521678E-3</v>
      </c>
      <c r="W23" s="150">
        <f t="shared" si="4"/>
        <v>-1.7053169832707576E-2</v>
      </c>
    </row>
    <row r="24" spans="1:23">
      <c r="A24" s="1">
        <v>41855</v>
      </c>
      <c r="B24">
        <v>44.47</v>
      </c>
      <c r="C24">
        <v>43918900</v>
      </c>
      <c r="D24">
        <v>1.5400000000000205</v>
      </c>
      <c r="E24">
        <v>56</v>
      </c>
      <c r="F24">
        <v>0.81898184688239983</v>
      </c>
      <c r="G24">
        <v>0.3349800806485177</v>
      </c>
      <c r="H24">
        <v>3</v>
      </c>
      <c r="I24">
        <v>1</v>
      </c>
      <c r="J24">
        <v>0.40999999999999659</v>
      </c>
      <c r="K24">
        <v>39.96999999999997</v>
      </c>
      <c r="L24">
        <v>33</v>
      </c>
      <c r="M24">
        <v>-9</v>
      </c>
      <c r="N24">
        <v>0.87878787878787878</v>
      </c>
      <c r="O24">
        <v>0.41666666666666669</v>
      </c>
      <c r="T24" s="10">
        <f t="shared" ca="1" si="1"/>
        <v>1.7159730483450814E-3</v>
      </c>
      <c r="U24" s="150">
        <f t="shared" ca="1" si="2"/>
        <v>2.4530421406568585E-2</v>
      </c>
      <c r="V24" s="10">
        <f t="shared" si="3"/>
        <v>9.3054925102132677E-3</v>
      </c>
      <c r="W24" s="150">
        <f t="shared" si="4"/>
        <v>-7.7476773224943087E-3</v>
      </c>
    </row>
    <row r="25" spans="1:23">
      <c r="A25" s="1">
        <v>41856</v>
      </c>
      <c r="B25">
        <v>43.79</v>
      </c>
      <c r="C25">
        <v>67276000</v>
      </c>
      <c r="D25">
        <v>2.2200000000000202</v>
      </c>
      <c r="E25">
        <v>57</v>
      </c>
      <c r="F25">
        <v>0.80852407261247072</v>
      </c>
      <c r="G25">
        <v>0.21496454286071021</v>
      </c>
      <c r="H25">
        <v>4</v>
      </c>
      <c r="I25">
        <v>0</v>
      </c>
      <c r="J25">
        <v>-0.67999999999999972</v>
      </c>
      <c r="K25">
        <v>39.289999999999971</v>
      </c>
      <c r="L25">
        <v>32</v>
      </c>
      <c r="M25">
        <v>-10</v>
      </c>
      <c r="N25">
        <v>0.86363636363636365</v>
      </c>
      <c r="O25">
        <v>0.3888888888888889</v>
      </c>
      <c r="T25" s="10">
        <f t="shared" ca="1" si="1"/>
        <v>1.7159730483450814E-3</v>
      </c>
      <c r="U25" s="150">
        <f t="shared" ca="1" si="2"/>
        <v>2.6246394454913665E-2</v>
      </c>
      <c r="V25" s="10">
        <f t="shared" si="3"/>
        <v>-1.5291207555655491E-2</v>
      </c>
      <c r="W25" s="150">
        <f t="shared" si="4"/>
        <v>-2.3038884878149798E-2</v>
      </c>
    </row>
    <row r="26" spans="1:23">
      <c r="A26" s="1">
        <v>41857</v>
      </c>
      <c r="B26">
        <v>43.49</v>
      </c>
      <c r="C26">
        <v>63560700</v>
      </c>
      <c r="D26">
        <v>2.2200000000000202</v>
      </c>
      <c r="E26">
        <v>58</v>
      </c>
      <c r="F26">
        <v>0.79820441988950286</v>
      </c>
      <c r="G26">
        <v>0.27173353849995607</v>
      </c>
      <c r="H26">
        <v>4</v>
      </c>
      <c r="I26">
        <v>0</v>
      </c>
      <c r="J26">
        <v>0</v>
      </c>
      <c r="K26">
        <v>39.289999999999971</v>
      </c>
      <c r="L26">
        <v>31</v>
      </c>
      <c r="M26">
        <v>-11</v>
      </c>
      <c r="N26">
        <v>0.84848484848484851</v>
      </c>
      <c r="O26">
        <v>0.3611111111111111</v>
      </c>
      <c r="T26" s="10">
        <f t="shared" ca="1" si="1"/>
        <v>0</v>
      </c>
      <c r="U26" s="150">
        <f t="shared" ca="1" si="2"/>
        <v>2.6246394454913665E-2</v>
      </c>
      <c r="V26" s="10">
        <f t="shared" si="3"/>
        <v>0</v>
      </c>
      <c r="W26" s="150">
        <f t="shared" si="4"/>
        <v>-2.3038884878149798E-2</v>
      </c>
    </row>
    <row r="27" spans="1:23">
      <c r="A27" s="1">
        <v>41858</v>
      </c>
      <c r="B27">
        <v>43.32</v>
      </c>
      <c r="C27">
        <v>77763500</v>
      </c>
      <c r="D27">
        <v>2.2200000000000202</v>
      </c>
      <c r="E27">
        <v>59</v>
      </c>
      <c r="F27">
        <v>0.78855564325177596</v>
      </c>
      <c r="G27">
        <v>0.30204465264258007</v>
      </c>
      <c r="H27">
        <v>3</v>
      </c>
      <c r="I27">
        <v>1</v>
      </c>
      <c r="J27">
        <v>0</v>
      </c>
      <c r="K27">
        <v>39.289999999999971</v>
      </c>
      <c r="L27">
        <v>30</v>
      </c>
      <c r="M27">
        <v>-10</v>
      </c>
      <c r="N27">
        <v>0.83333333333333337</v>
      </c>
      <c r="O27">
        <v>0.3888888888888889</v>
      </c>
      <c r="T27" s="10">
        <f t="shared" ca="1" si="1"/>
        <v>0</v>
      </c>
      <c r="U27" s="150">
        <f t="shared" ca="1" si="2"/>
        <v>2.6246394454913665E-2</v>
      </c>
      <c r="V27" s="10">
        <f t="shared" si="3"/>
        <v>0</v>
      </c>
      <c r="W27" s="150">
        <f t="shared" si="4"/>
        <v>-2.3038884878149798E-2</v>
      </c>
    </row>
    <row r="28" spans="1:23">
      <c r="A28" s="1">
        <v>41859</v>
      </c>
      <c r="B28">
        <v>43.71</v>
      </c>
      <c r="C28">
        <v>53612400</v>
      </c>
      <c r="D28">
        <v>1.8300000000000196</v>
      </c>
      <c r="E28">
        <v>60</v>
      </c>
      <c r="F28">
        <v>0.77770323599052915</v>
      </c>
      <c r="G28">
        <v>0.27329194162231152</v>
      </c>
      <c r="H28">
        <v>3</v>
      </c>
      <c r="I28">
        <v>1</v>
      </c>
      <c r="J28">
        <v>0.39000000000000057</v>
      </c>
      <c r="K28">
        <v>39.679999999999971</v>
      </c>
      <c r="L28">
        <v>29</v>
      </c>
      <c r="M28">
        <v>-9</v>
      </c>
      <c r="N28">
        <v>0.81818181818181823</v>
      </c>
      <c r="O28">
        <v>0.41666666666666669</v>
      </c>
      <c r="T28" s="10">
        <f t="shared" ca="1" si="1"/>
        <v>1.7159730483450814E-3</v>
      </c>
      <c r="U28" s="150">
        <f t="shared" ca="1" si="2"/>
        <v>2.7962367503258746E-2</v>
      </c>
      <c r="V28" s="10">
        <f t="shared" si="3"/>
        <v>9.002770083102506E-3</v>
      </c>
      <c r="W28" s="150">
        <f t="shared" si="4"/>
        <v>-1.4036114795047292E-2</v>
      </c>
    </row>
    <row r="29" spans="1:23">
      <c r="A29" s="1">
        <v>41862</v>
      </c>
      <c r="B29">
        <v>44.27</v>
      </c>
      <c r="C29">
        <v>49923100</v>
      </c>
      <c r="D29">
        <v>1.2700000000000173</v>
      </c>
      <c r="E29">
        <v>61</v>
      </c>
      <c r="F29">
        <v>0.77492107340173655</v>
      </c>
      <c r="G29">
        <v>0.19282724153398656</v>
      </c>
      <c r="H29">
        <v>4</v>
      </c>
      <c r="I29">
        <v>0</v>
      </c>
      <c r="J29">
        <v>0.56000000000000227</v>
      </c>
      <c r="K29">
        <v>40.239999999999974</v>
      </c>
      <c r="L29">
        <v>28</v>
      </c>
      <c r="M29">
        <v>-10</v>
      </c>
      <c r="N29">
        <v>0.80303030303030298</v>
      </c>
      <c r="O29">
        <v>0.3888888888888889</v>
      </c>
      <c r="T29" s="10">
        <f t="shared" ca="1" si="1"/>
        <v>1.7159730483450814E-3</v>
      </c>
      <c r="U29" s="150">
        <f t="shared" ca="1" si="2"/>
        <v>2.9678340551603826E-2</v>
      </c>
      <c r="V29" s="10">
        <f t="shared" si="3"/>
        <v>1.2811713566689597E-2</v>
      </c>
      <c r="W29" s="150">
        <f t="shared" si="4"/>
        <v>-1.2244012283576956E-3</v>
      </c>
    </row>
    <row r="30" spans="1:23">
      <c r="A30" s="1">
        <v>41863</v>
      </c>
      <c r="B30">
        <v>44.32</v>
      </c>
      <c r="C30">
        <v>36823500</v>
      </c>
      <c r="D30">
        <v>1.2700000000000173</v>
      </c>
      <c r="E30">
        <v>62</v>
      </c>
      <c r="F30">
        <v>0.78553670086819272</v>
      </c>
      <c r="G30">
        <v>0.14430373600558621</v>
      </c>
      <c r="H30">
        <v>2</v>
      </c>
      <c r="I30">
        <v>-1</v>
      </c>
      <c r="J30">
        <v>0</v>
      </c>
      <c r="K30">
        <v>40.239999999999974</v>
      </c>
      <c r="L30">
        <v>29</v>
      </c>
      <c r="M30">
        <v>-11</v>
      </c>
      <c r="N30">
        <v>0.81818181818181823</v>
      </c>
      <c r="O30">
        <v>0.3611111111111111</v>
      </c>
      <c r="T30" s="10">
        <f t="shared" ca="1" si="1"/>
        <v>0</v>
      </c>
      <c r="U30" s="150">
        <f t="shared" ca="1" si="2"/>
        <v>2.9678340551603826E-2</v>
      </c>
      <c r="V30" s="10">
        <f t="shared" si="3"/>
        <v>0</v>
      </c>
      <c r="W30" s="150">
        <f t="shared" si="4"/>
        <v>-1.2244012283576956E-3</v>
      </c>
    </row>
    <row r="31" spans="1:23">
      <c r="A31" s="1">
        <v>41864</v>
      </c>
      <c r="B31">
        <v>44.56</v>
      </c>
      <c r="C31">
        <v>49491900</v>
      </c>
      <c r="D31">
        <v>1.5100000000000193</v>
      </c>
      <c r="E31">
        <v>63</v>
      </c>
      <c r="F31">
        <v>0.80311760063141313</v>
      </c>
      <c r="G31">
        <v>0.14305747594186277</v>
      </c>
      <c r="H31">
        <v>2</v>
      </c>
      <c r="I31">
        <v>-1</v>
      </c>
      <c r="J31">
        <v>-0.24000000000000199</v>
      </c>
      <c r="K31">
        <v>39.999999999999972</v>
      </c>
      <c r="L31">
        <v>30</v>
      </c>
      <c r="M31">
        <v>-12</v>
      </c>
      <c r="N31">
        <v>0.83333333333333337</v>
      </c>
      <c r="O31">
        <v>0.33333333333333331</v>
      </c>
      <c r="T31" s="10">
        <f t="shared" ca="1" si="1"/>
        <v>1.8553988481391564E-3</v>
      </c>
      <c r="U31" s="150">
        <f t="shared" ca="1" si="2"/>
        <v>3.153373939974298E-2</v>
      </c>
      <c r="V31" s="10">
        <f t="shared" si="3"/>
        <v>-5.4151624548736911E-3</v>
      </c>
      <c r="W31" s="150">
        <f t="shared" si="4"/>
        <v>-6.6395636832313866E-3</v>
      </c>
    </row>
    <row r="32" spans="1:23">
      <c r="A32" s="1">
        <v>41865</v>
      </c>
      <c r="B32">
        <v>44.63</v>
      </c>
      <c r="C32">
        <v>33152100</v>
      </c>
      <c r="D32">
        <v>1.5800000000000196</v>
      </c>
      <c r="E32">
        <v>64</v>
      </c>
      <c r="F32">
        <v>0.82117205998421494</v>
      </c>
      <c r="G32">
        <v>0.13244634607647737</v>
      </c>
      <c r="H32">
        <v>2</v>
      </c>
      <c r="I32">
        <v>-1</v>
      </c>
      <c r="J32">
        <v>-7.0000000000000284E-2</v>
      </c>
      <c r="K32">
        <v>39.929999999999971</v>
      </c>
      <c r="L32">
        <v>31</v>
      </c>
      <c r="M32">
        <v>-13</v>
      </c>
      <c r="N32">
        <v>0.84848484848484851</v>
      </c>
      <c r="O32">
        <v>0.30555555555555558</v>
      </c>
      <c r="T32" s="10">
        <f t="shared" ca="1" si="1"/>
        <v>1.8553988481391564E-3</v>
      </c>
      <c r="U32" s="150">
        <f t="shared" ca="1" si="2"/>
        <v>3.3389138247882137E-2</v>
      </c>
      <c r="V32" s="10">
        <f t="shared" si="3"/>
        <v>-1.5709156193895934E-3</v>
      </c>
      <c r="W32" s="150">
        <f t="shared" si="4"/>
        <v>-8.2104793026209801E-3</v>
      </c>
    </row>
    <row r="33" spans="1:23">
      <c r="A33" s="1">
        <v>41866</v>
      </c>
      <c r="B33">
        <v>44.51</v>
      </c>
      <c r="C33">
        <v>66006100</v>
      </c>
      <c r="D33">
        <v>1.4600000000000151</v>
      </c>
      <c r="E33">
        <v>65</v>
      </c>
      <c r="F33">
        <v>0.83166929755327579</v>
      </c>
      <c r="G33">
        <v>0.18017590995482019</v>
      </c>
      <c r="H33">
        <v>2</v>
      </c>
      <c r="I33">
        <v>-1</v>
      </c>
      <c r="J33">
        <v>0.12000000000000455</v>
      </c>
      <c r="K33">
        <v>40.049999999999976</v>
      </c>
      <c r="L33">
        <v>32</v>
      </c>
      <c r="M33">
        <v>-14</v>
      </c>
      <c r="N33">
        <v>0.86363636363636365</v>
      </c>
      <c r="O33">
        <v>0.27777777777777779</v>
      </c>
      <c r="T33" s="10">
        <f t="shared" ca="1" si="1"/>
        <v>1.8553988481391564E-3</v>
      </c>
      <c r="U33" s="150">
        <f t="shared" ca="1" si="2"/>
        <v>3.5244537096021294E-2</v>
      </c>
      <c r="V33" s="10">
        <f t="shared" si="3"/>
        <v>2.688774367017803E-3</v>
      </c>
      <c r="W33" s="150">
        <f t="shared" si="4"/>
        <v>-5.5217049356031771E-3</v>
      </c>
    </row>
    <row r="34" spans="1:23">
      <c r="A34" s="1">
        <v>41869</v>
      </c>
      <c r="B34">
        <v>44.94</v>
      </c>
      <c r="C34">
        <v>38360500</v>
      </c>
      <c r="D34">
        <v>1.8900000000000148</v>
      </c>
      <c r="E34">
        <v>66</v>
      </c>
      <c r="F34">
        <v>0.83954222573007109</v>
      </c>
      <c r="G34">
        <v>0.19522929797870028</v>
      </c>
      <c r="H34">
        <v>1</v>
      </c>
      <c r="I34">
        <v>1</v>
      </c>
      <c r="J34">
        <v>-0.42999999999999972</v>
      </c>
      <c r="K34">
        <v>39.619999999999976</v>
      </c>
      <c r="L34">
        <v>33</v>
      </c>
      <c r="M34">
        <v>-13</v>
      </c>
      <c r="N34">
        <v>0.87878787878787878</v>
      </c>
      <c r="O34">
        <v>0.30555555555555558</v>
      </c>
      <c r="T34" s="10">
        <f t="shared" ca="1" si="1"/>
        <v>1.8553988481391564E-3</v>
      </c>
      <c r="U34" s="150">
        <f t="shared" ca="1" si="2"/>
        <v>3.7099935944160452E-2</v>
      </c>
      <c r="V34" s="10">
        <f t="shared" si="3"/>
        <v>-9.6607503931700686E-3</v>
      </c>
      <c r="W34" s="150">
        <f t="shared" si="4"/>
        <v>-1.5182455328773246E-2</v>
      </c>
    </row>
    <row r="35" spans="1:23">
      <c r="A35" s="1">
        <v>41870</v>
      </c>
      <c r="B35">
        <v>45.15</v>
      </c>
      <c r="C35">
        <v>33591600</v>
      </c>
      <c r="D35">
        <v>1.6800000000000139</v>
      </c>
      <c r="E35">
        <v>67</v>
      </c>
      <c r="F35">
        <v>0.84974348855564341</v>
      </c>
      <c r="G35">
        <v>0.10154447229325725</v>
      </c>
      <c r="H35">
        <v>1</v>
      </c>
      <c r="I35">
        <v>1</v>
      </c>
      <c r="J35">
        <v>0.21000000000000085</v>
      </c>
      <c r="K35">
        <v>39.829999999999977</v>
      </c>
      <c r="L35">
        <v>34</v>
      </c>
      <c r="M35">
        <v>-12</v>
      </c>
      <c r="N35">
        <v>0.89393939393939392</v>
      </c>
      <c r="O35">
        <v>0.33333333333333331</v>
      </c>
      <c r="T35" s="10">
        <f t="shared" ca="1" si="1"/>
        <v>8.1040395686430894E-4</v>
      </c>
      <c r="U35" s="150">
        <f t="shared" ca="1" si="2"/>
        <v>3.7910339901024763E-2</v>
      </c>
      <c r="V35" s="10">
        <f t="shared" si="3"/>
        <v>4.6728971962617018E-3</v>
      </c>
      <c r="W35" s="150">
        <f t="shared" si="4"/>
        <v>-1.0509558132511544E-2</v>
      </c>
    </row>
    <row r="36" spans="1:23">
      <c r="A36" s="1">
        <v>41871</v>
      </c>
      <c r="B36">
        <v>45.06</v>
      </c>
      <c r="C36">
        <v>30889600</v>
      </c>
      <c r="D36">
        <v>1.7700000000000102</v>
      </c>
      <c r="E36">
        <v>68</v>
      </c>
      <c r="F36">
        <v>0.85860299921073424</v>
      </c>
      <c r="G36">
        <v>7.9951976212386769E-2</v>
      </c>
      <c r="H36">
        <v>2</v>
      </c>
      <c r="I36">
        <v>-1</v>
      </c>
      <c r="J36">
        <v>-8.9999999999996305E-2</v>
      </c>
      <c r="K36">
        <v>39.739999999999981</v>
      </c>
      <c r="L36">
        <v>35</v>
      </c>
      <c r="M36">
        <v>-13</v>
      </c>
      <c r="N36">
        <v>0.90909090909090906</v>
      </c>
      <c r="O36">
        <v>0.30555555555555558</v>
      </c>
      <c r="T36" s="10">
        <f t="shared" ca="1" si="1"/>
        <v>8.1040395686430894E-4</v>
      </c>
      <c r="U36" s="150">
        <f t="shared" ca="1" si="2"/>
        <v>3.8720743857889074E-2</v>
      </c>
      <c r="V36" s="10">
        <f t="shared" si="3"/>
        <v>-1.993355481727493E-3</v>
      </c>
      <c r="W36" s="150">
        <f t="shared" si="4"/>
        <v>-1.2502913614239037E-2</v>
      </c>
    </row>
    <row r="37" spans="1:23">
      <c r="A37" s="1">
        <v>41872</v>
      </c>
      <c r="B37">
        <v>44.87</v>
      </c>
      <c r="C37">
        <v>35476300</v>
      </c>
      <c r="D37">
        <v>1.5800000000000054</v>
      </c>
      <c r="E37">
        <v>69</v>
      </c>
      <c r="F37">
        <v>0.86464088397790084</v>
      </c>
      <c r="G37">
        <v>8.5399161606866211E-2</v>
      </c>
      <c r="H37">
        <v>2</v>
      </c>
      <c r="I37">
        <v>-1</v>
      </c>
      <c r="J37">
        <v>0.19000000000000483</v>
      </c>
      <c r="K37">
        <v>39.929999999999986</v>
      </c>
      <c r="L37">
        <v>36</v>
      </c>
      <c r="M37">
        <v>-14</v>
      </c>
      <c r="N37">
        <v>0.9242424242424242</v>
      </c>
      <c r="O37">
        <v>0.27777777777777779</v>
      </c>
      <c r="T37" s="10">
        <f t="shared" ca="1" si="1"/>
        <v>1.8553988481391564E-3</v>
      </c>
      <c r="U37" s="150">
        <f t="shared" ca="1" si="2"/>
        <v>4.0576142706028231E-2</v>
      </c>
      <c r="V37" s="10">
        <f t="shared" si="3"/>
        <v>4.216600088770635E-3</v>
      </c>
      <c r="W37" s="150">
        <f t="shared" si="4"/>
        <v>-8.2863135254684014E-3</v>
      </c>
    </row>
    <row r="38" spans="1:23">
      <c r="A38" s="1">
        <v>41873</v>
      </c>
      <c r="B38">
        <v>44.75</v>
      </c>
      <c r="C38">
        <v>45995800</v>
      </c>
      <c r="D38">
        <v>1.460000000000008</v>
      </c>
      <c r="E38">
        <v>70</v>
      </c>
      <c r="F38">
        <v>0.8664167324388321</v>
      </c>
      <c r="G38">
        <v>0.12905930486896927</v>
      </c>
      <c r="H38">
        <v>1</v>
      </c>
      <c r="I38">
        <v>1</v>
      </c>
      <c r="J38">
        <v>0.11999999999999744</v>
      </c>
      <c r="K38">
        <v>40.049999999999983</v>
      </c>
      <c r="L38">
        <v>37</v>
      </c>
      <c r="M38">
        <v>-13</v>
      </c>
      <c r="N38">
        <v>0.93939393939393945</v>
      </c>
      <c r="O38">
        <v>0.30555555555555558</v>
      </c>
      <c r="T38" s="10">
        <f t="shared" ca="1" si="1"/>
        <v>1.8553988481391564E-3</v>
      </c>
      <c r="U38" s="150">
        <f t="shared" ca="1" si="2"/>
        <v>4.2431541554167389E-2</v>
      </c>
      <c r="V38" s="10">
        <f t="shared" si="3"/>
        <v>2.6743926899932572E-3</v>
      </c>
      <c r="W38" s="150">
        <f t="shared" si="4"/>
        <v>-5.6119208354751442E-3</v>
      </c>
    </row>
    <row r="39" spans="1:23">
      <c r="A39" s="1">
        <v>41876</v>
      </c>
      <c r="B39">
        <v>45.08</v>
      </c>
      <c r="C39">
        <v>31989900</v>
      </c>
      <c r="D39">
        <v>1.1300000000000097</v>
      </c>
      <c r="E39">
        <v>71</v>
      </c>
      <c r="F39">
        <v>0.86505524861878491</v>
      </c>
      <c r="G39">
        <v>0.1189828645021665</v>
      </c>
      <c r="H39">
        <v>3</v>
      </c>
      <c r="I39">
        <v>1</v>
      </c>
      <c r="J39">
        <v>0.32999999999999829</v>
      </c>
      <c r="K39">
        <v>40.379999999999981</v>
      </c>
      <c r="L39">
        <v>36</v>
      </c>
      <c r="M39">
        <v>-12</v>
      </c>
      <c r="N39">
        <v>0.9242424242424242</v>
      </c>
      <c r="O39">
        <v>0.33333333333333331</v>
      </c>
      <c r="T39" s="10">
        <f t="shared" ca="1" si="1"/>
        <v>8.1040395686430894E-4</v>
      </c>
      <c r="U39" s="150">
        <f t="shared" ca="1" si="2"/>
        <v>4.32419455110317E-2</v>
      </c>
      <c r="V39" s="10">
        <f t="shared" si="3"/>
        <v>7.3743016759776157E-3</v>
      </c>
      <c r="W39" s="150">
        <f t="shared" si="4"/>
        <v>1.7623808405024715E-3</v>
      </c>
    </row>
    <row r="40" spans="1:23">
      <c r="A40" s="1">
        <v>41877</v>
      </c>
      <c r="B40">
        <v>45.35</v>
      </c>
      <c r="C40">
        <v>45918400</v>
      </c>
      <c r="D40">
        <v>0.86000000000000654</v>
      </c>
      <c r="E40">
        <v>72</v>
      </c>
      <c r="F40">
        <v>0.86691002367797976</v>
      </c>
      <c r="G40">
        <v>0.11875916197681355</v>
      </c>
      <c r="H40">
        <v>2</v>
      </c>
      <c r="I40">
        <v>-1</v>
      </c>
      <c r="J40">
        <v>0.27000000000000313</v>
      </c>
      <c r="K40">
        <v>40.649999999999984</v>
      </c>
      <c r="L40">
        <v>37</v>
      </c>
      <c r="M40">
        <v>-13</v>
      </c>
      <c r="N40">
        <v>0.93939393939393945</v>
      </c>
      <c r="O40">
        <v>0.30555555555555558</v>
      </c>
      <c r="T40" s="10">
        <f t="shared" ca="1" si="1"/>
        <v>1.7159730483450814E-3</v>
      </c>
      <c r="U40" s="150">
        <f t="shared" ca="1" si="2"/>
        <v>4.495791855937678E-2</v>
      </c>
      <c r="V40" s="10">
        <f t="shared" si="3"/>
        <v>5.9893522626442578E-3</v>
      </c>
      <c r="W40" s="150">
        <f t="shared" si="4"/>
        <v>7.7517331031467292E-3</v>
      </c>
    </row>
    <row r="41" spans="1:23">
      <c r="A41" s="1">
        <v>41878</v>
      </c>
      <c r="B41">
        <v>45.58</v>
      </c>
      <c r="C41">
        <v>34239100</v>
      </c>
      <c r="D41">
        <v>1.0900000000000034</v>
      </c>
      <c r="E41">
        <v>73</v>
      </c>
      <c r="F41">
        <v>0.87553275453827961</v>
      </c>
      <c r="G41">
        <v>0.12525983019417611</v>
      </c>
      <c r="H41">
        <v>2</v>
      </c>
      <c r="I41">
        <v>-1</v>
      </c>
      <c r="J41">
        <v>-0.22999999999999687</v>
      </c>
      <c r="K41">
        <v>40.419999999999987</v>
      </c>
      <c r="L41">
        <v>38</v>
      </c>
      <c r="M41">
        <v>-14</v>
      </c>
      <c r="N41">
        <v>0.95454545454545459</v>
      </c>
      <c r="O41">
        <v>0.27777777777777779</v>
      </c>
      <c r="T41" s="10">
        <f t="shared" ca="1" si="1"/>
        <v>1.8553988481391564E-3</v>
      </c>
      <c r="U41" s="150">
        <f t="shared" ca="1" si="2"/>
        <v>4.6813317407515938E-2</v>
      </c>
      <c r="V41" s="10">
        <f t="shared" si="3"/>
        <v>-5.0716648291068769E-3</v>
      </c>
      <c r="W41" s="150">
        <f t="shared" si="4"/>
        <v>2.6800682740398523E-3</v>
      </c>
    </row>
    <row r="42" spans="1:23">
      <c r="A42" s="1">
        <v>41879</v>
      </c>
      <c r="B42">
        <v>45.13</v>
      </c>
      <c r="C42">
        <v>38157700</v>
      </c>
      <c r="D42">
        <v>0.64000000000000767</v>
      </c>
      <c r="E42">
        <v>74</v>
      </c>
      <c r="F42">
        <v>0.88354380426203671</v>
      </c>
      <c r="G42">
        <v>0.10282975023930968</v>
      </c>
      <c r="H42">
        <v>1</v>
      </c>
      <c r="I42">
        <v>1</v>
      </c>
      <c r="J42">
        <v>0.44999999999999574</v>
      </c>
      <c r="K42">
        <v>40.869999999999983</v>
      </c>
      <c r="L42">
        <v>39</v>
      </c>
      <c r="M42">
        <v>-13</v>
      </c>
      <c r="N42">
        <v>0.96969696969696972</v>
      </c>
      <c r="O42">
        <v>0.30555555555555558</v>
      </c>
      <c r="T42" s="10">
        <f t="shared" ca="1" si="1"/>
        <v>1.8553988481391564E-3</v>
      </c>
      <c r="U42" s="150">
        <f t="shared" ca="1" si="2"/>
        <v>4.8668716255655095E-2</v>
      </c>
      <c r="V42" s="10">
        <f t="shared" si="3"/>
        <v>9.8727512066694983E-3</v>
      </c>
      <c r="W42" s="150">
        <f t="shared" si="4"/>
        <v>1.2552819480709351E-2</v>
      </c>
    </row>
    <row r="43" spans="1:23">
      <c r="A43" s="1">
        <v>41880</v>
      </c>
      <c r="B43">
        <v>45.06</v>
      </c>
      <c r="C43">
        <v>39791500</v>
      </c>
      <c r="D43">
        <v>0.71000000000000796</v>
      </c>
      <c r="E43">
        <v>75</v>
      </c>
      <c r="F43">
        <v>0.88735201262825592</v>
      </c>
      <c r="G43">
        <v>0.1188773717092029</v>
      </c>
      <c r="H43">
        <v>2</v>
      </c>
      <c r="I43">
        <v>-1</v>
      </c>
      <c r="J43">
        <v>-7.0000000000000284E-2</v>
      </c>
      <c r="K43">
        <v>40.799999999999983</v>
      </c>
      <c r="L43">
        <v>40</v>
      </c>
      <c r="M43">
        <v>-14</v>
      </c>
      <c r="N43">
        <v>0.98484848484848486</v>
      </c>
      <c r="O43">
        <v>0.27777777777777779</v>
      </c>
      <c r="T43" s="10">
        <f t="shared" ca="1" si="1"/>
        <v>8.1040395686430894E-4</v>
      </c>
      <c r="U43" s="150">
        <f t="shared" ca="1" si="2"/>
        <v>4.9479120212519406E-2</v>
      </c>
      <c r="V43" s="10">
        <f t="shared" si="3"/>
        <v>-1.5510746731664143E-3</v>
      </c>
      <c r="W43" s="150">
        <f t="shared" si="4"/>
        <v>1.1001744807542936E-2</v>
      </c>
    </row>
    <row r="44" spans="1:23">
      <c r="A44" s="1">
        <v>41884</v>
      </c>
      <c r="B44">
        <v>44.99</v>
      </c>
      <c r="C44">
        <v>48129000</v>
      </c>
      <c r="D44">
        <v>0.64000000000000767</v>
      </c>
      <c r="E44">
        <v>76</v>
      </c>
      <c r="F44">
        <v>0.88385951065509094</v>
      </c>
      <c r="G44">
        <v>0.147696557640106</v>
      </c>
      <c r="H44">
        <v>3</v>
      </c>
      <c r="I44">
        <v>1</v>
      </c>
      <c r="J44">
        <v>7.0000000000000284E-2</v>
      </c>
      <c r="K44">
        <v>40.869999999999983</v>
      </c>
      <c r="L44">
        <v>39</v>
      </c>
      <c r="M44">
        <v>-13</v>
      </c>
      <c r="N44">
        <v>0.96969696969696972</v>
      </c>
      <c r="O44">
        <v>0.30555555555555558</v>
      </c>
      <c r="T44" s="10">
        <f t="shared" ca="1" si="1"/>
        <v>1.8553988481391564E-3</v>
      </c>
      <c r="U44" s="150">
        <f t="shared" ca="1" si="2"/>
        <v>5.1334519060658564E-2</v>
      </c>
      <c r="V44" s="10">
        <f t="shared" si="3"/>
        <v>1.5534842432312534E-3</v>
      </c>
      <c r="W44" s="150">
        <f t="shared" si="4"/>
        <v>1.255522905077419E-2</v>
      </c>
    </row>
    <row r="45" spans="1:23">
      <c r="A45" s="1">
        <v>41885</v>
      </c>
      <c r="B45">
        <v>45.58</v>
      </c>
      <c r="C45">
        <v>51700200</v>
      </c>
      <c r="D45">
        <v>5.0000000000011369E-2</v>
      </c>
      <c r="E45">
        <v>77</v>
      </c>
      <c r="F45">
        <v>0.88249802683504364</v>
      </c>
      <c r="G45">
        <v>0.18211524321724692</v>
      </c>
      <c r="H45">
        <v>3</v>
      </c>
      <c r="I45">
        <v>1</v>
      </c>
      <c r="J45">
        <v>0.58999999999999631</v>
      </c>
      <c r="K45">
        <v>41.45999999999998</v>
      </c>
      <c r="L45">
        <v>38</v>
      </c>
      <c r="M45">
        <v>-12</v>
      </c>
      <c r="N45">
        <v>0.95454545454545459</v>
      </c>
      <c r="O45">
        <v>0.33333333333333331</v>
      </c>
      <c r="T45" s="10">
        <f t="shared" ca="1" si="1"/>
        <v>1.7159730483450814E-3</v>
      </c>
      <c r="U45" s="150">
        <f t="shared" ca="1" si="2"/>
        <v>5.3050492109003644E-2</v>
      </c>
      <c r="V45" s="10">
        <f t="shared" si="3"/>
        <v>1.3114025338964131E-2</v>
      </c>
      <c r="W45" s="150">
        <f t="shared" si="4"/>
        <v>2.566925438973832E-2</v>
      </c>
    </row>
    <row r="46" spans="1:23">
      <c r="A46" s="1">
        <v>41886</v>
      </c>
      <c r="B46">
        <v>45.46</v>
      </c>
      <c r="C46">
        <v>41676700</v>
      </c>
      <c r="D46">
        <v>0.17000000000000881</v>
      </c>
      <c r="E46">
        <v>78</v>
      </c>
      <c r="F46">
        <v>0.88383977900552502</v>
      </c>
      <c r="G46">
        <v>0.16346671861343742</v>
      </c>
      <c r="H46">
        <v>1</v>
      </c>
      <c r="I46">
        <v>1</v>
      </c>
      <c r="J46">
        <v>-0.11999999999999744</v>
      </c>
      <c r="K46">
        <v>41.339999999999982</v>
      </c>
      <c r="L46">
        <v>39</v>
      </c>
      <c r="M46">
        <v>-11</v>
      </c>
      <c r="N46">
        <v>0.96969696969696972</v>
      </c>
      <c r="O46">
        <v>0.3611111111111111</v>
      </c>
      <c r="T46" s="10">
        <f t="shared" ca="1" si="1"/>
        <v>1.7159730483450814E-3</v>
      </c>
      <c r="U46" s="150">
        <f t="shared" ca="1" si="2"/>
        <v>5.4766465157348725E-2</v>
      </c>
      <c r="V46" s="10">
        <f t="shared" si="3"/>
        <v>-2.632733655111835E-3</v>
      </c>
      <c r="W46" s="150">
        <f t="shared" si="4"/>
        <v>2.3036520734626486E-2</v>
      </c>
    </row>
    <row r="47" spans="1:23">
      <c r="A47" s="1">
        <v>41887</v>
      </c>
      <c r="B47">
        <v>45.85</v>
      </c>
      <c r="C47">
        <v>53035700</v>
      </c>
      <c r="D47">
        <v>0</v>
      </c>
      <c r="E47">
        <v>0</v>
      </c>
      <c r="F47">
        <v>0.89447513812154722</v>
      </c>
      <c r="G47">
        <v>0.16732659875050293</v>
      </c>
      <c r="H47">
        <v>2</v>
      </c>
      <c r="I47">
        <v>-1</v>
      </c>
      <c r="J47">
        <v>0.39000000000000057</v>
      </c>
      <c r="K47">
        <v>41.729999999999983</v>
      </c>
      <c r="L47">
        <v>40</v>
      </c>
      <c r="M47">
        <v>-12</v>
      </c>
      <c r="N47">
        <v>0.98484848484848486</v>
      </c>
      <c r="O47">
        <v>0.33333333333333331</v>
      </c>
      <c r="T47" s="10">
        <f t="shared" ca="1" si="1"/>
        <v>8.1040395686430894E-4</v>
      </c>
      <c r="U47" s="150">
        <f t="shared" ca="1" si="2"/>
        <v>5.5576869114213036E-2</v>
      </c>
      <c r="V47" s="10">
        <f t="shared" si="3"/>
        <v>8.5789705235371876E-3</v>
      </c>
      <c r="W47" s="150">
        <f t="shared" si="4"/>
        <v>3.1615491258163674E-2</v>
      </c>
    </row>
    <row r="48" spans="1:23">
      <c r="A48" s="1">
        <v>41890</v>
      </c>
      <c r="B48">
        <v>45.31</v>
      </c>
      <c r="C48">
        <v>50222700</v>
      </c>
      <c r="D48">
        <v>0</v>
      </c>
      <c r="E48">
        <v>0</v>
      </c>
      <c r="F48">
        <v>0.90179558011049743</v>
      </c>
      <c r="G48">
        <v>0.19202636337151496</v>
      </c>
      <c r="H48">
        <v>1</v>
      </c>
      <c r="I48">
        <v>1</v>
      </c>
      <c r="J48">
        <v>0.53999999999999915</v>
      </c>
      <c r="K48">
        <v>42.269999999999982</v>
      </c>
      <c r="L48">
        <v>41</v>
      </c>
      <c r="M48">
        <v>-11</v>
      </c>
      <c r="N48">
        <v>1</v>
      </c>
      <c r="O48">
        <v>0.3611111111111111</v>
      </c>
      <c r="T48" s="10">
        <f t="shared" ca="1" si="1"/>
        <v>1.8553988481391564E-3</v>
      </c>
      <c r="U48" s="150">
        <f t="shared" ca="1" si="2"/>
        <v>5.7432267962352193E-2</v>
      </c>
      <c r="V48" s="10">
        <f t="shared" si="3"/>
        <v>1.177753544165756E-2</v>
      </c>
      <c r="W48" s="150">
        <f t="shared" si="4"/>
        <v>4.339302669982123E-2</v>
      </c>
    </row>
    <row r="49" spans="1:23">
      <c r="A49" s="1">
        <v>41891</v>
      </c>
      <c r="B49">
        <v>44.75</v>
      </c>
      <c r="C49">
        <v>85940600</v>
      </c>
      <c r="D49">
        <v>0.56000000000000227</v>
      </c>
      <c r="E49">
        <v>1</v>
      </c>
      <c r="F49">
        <v>0.8985990528808212</v>
      </c>
      <c r="G49">
        <v>0.28712854976022789</v>
      </c>
      <c r="H49">
        <v>3</v>
      </c>
      <c r="I49">
        <v>1</v>
      </c>
      <c r="J49">
        <v>-0.56000000000000227</v>
      </c>
      <c r="K49">
        <v>41.70999999999998</v>
      </c>
      <c r="L49">
        <v>40</v>
      </c>
      <c r="M49">
        <v>-10</v>
      </c>
      <c r="N49">
        <v>0.98484848484848486</v>
      </c>
      <c r="O49">
        <v>0.3888888888888889</v>
      </c>
      <c r="T49" s="10">
        <f t="shared" ca="1" si="1"/>
        <v>8.1040395686430894E-4</v>
      </c>
      <c r="U49" s="150">
        <f t="shared" ca="1" si="2"/>
        <v>5.8242671919216504E-2</v>
      </c>
      <c r="V49" s="10">
        <f t="shared" si="3"/>
        <v>-1.2359302582211481E-2</v>
      </c>
      <c r="W49" s="150">
        <f t="shared" si="4"/>
        <v>3.1033724117609747E-2</v>
      </c>
    </row>
    <row r="50" spans="1:23">
      <c r="A50" s="1">
        <v>41892</v>
      </c>
      <c r="B50">
        <v>44.56</v>
      </c>
      <c r="C50">
        <v>57439600</v>
      </c>
      <c r="D50">
        <v>0.75</v>
      </c>
      <c r="E50">
        <v>2</v>
      </c>
      <c r="F50">
        <v>0.88326756116811389</v>
      </c>
      <c r="G50">
        <v>0.30798693161061191</v>
      </c>
      <c r="H50">
        <v>3</v>
      </c>
      <c r="I50">
        <v>1</v>
      </c>
      <c r="J50">
        <v>-0.18999999999999773</v>
      </c>
      <c r="K50">
        <v>41.519999999999982</v>
      </c>
      <c r="L50">
        <v>39</v>
      </c>
      <c r="M50">
        <v>-9</v>
      </c>
      <c r="N50">
        <v>0.96969696969696972</v>
      </c>
      <c r="O50">
        <v>0.41666666666666669</v>
      </c>
      <c r="T50" s="10">
        <f t="shared" ca="1" si="1"/>
        <v>1.7159730483450814E-3</v>
      </c>
      <c r="U50" s="150">
        <f t="shared" ca="1" si="2"/>
        <v>5.9958644967561585E-2</v>
      </c>
      <c r="V50" s="10">
        <f t="shared" si="3"/>
        <v>-4.245810055865871E-3</v>
      </c>
      <c r="W50" s="150">
        <f t="shared" si="4"/>
        <v>2.6787914061743877E-2</v>
      </c>
    </row>
    <row r="51" spans="1:23">
      <c r="A51" s="1">
        <v>41893</v>
      </c>
      <c r="B51">
        <v>44.26</v>
      </c>
      <c r="C51">
        <v>70622500</v>
      </c>
      <c r="D51">
        <v>1.0500000000000043</v>
      </c>
      <c r="E51">
        <v>3</v>
      </c>
      <c r="F51">
        <v>0.86268745067087627</v>
      </c>
      <c r="G51">
        <v>0.26371435210661887</v>
      </c>
      <c r="H51">
        <v>3</v>
      </c>
      <c r="I51">
        <v>1</v>
      </c>
      <c r="J51">
        <v>-0.30000000000000426</v>
      </c>
      <c r="K51">
        <v>41.219999999999978</v>
      </c>
      <c r="L51">
        <v>38</v>
      </c>
      <c r="M51">
        <v>-8</v>
      </c>
      <c r="N51">
        <v>0.95454545454545459</v>
      </c>
      <c r="O51">
        <v>0.44444444444444442</v>
      </c>
      <c r="T51" s="10">
        <f t="shared" ca="1" si="1"/>
        <v>1.7159730483450814E-3</v>
      </c>
      <c r="U51" s="150">
        <f t="shared" ca="1" si="2"/>
        <v>6.1674618015906665E-2</v>
      </c>
      <c r="V51" s="10">
        <f t="shared" si="3"/>
        <v>-6.7324955116697541E-3</v>
      </c>
      <c r="W51" s="150">
        <f t="shared" si="4"/>
        <v>2.0055418550074124E-2</v>
      </c>
    </row>
    <row r="52" spans="1:23">
      <c r="A52" s="1">
        <v>41894</v>
      </c>
      <c r="B52">
        <v>43.79</v>
      </c>
      <c r="C52">
        <v>85785600</v>
      </c>
      <c r="D52">
        <v>1.5200000000000031</v>
      </c>
      <c r="E52">
        <v>4</v>
      </c>
      <c r="F52">
        <v>0.83577348066298374</v>
      </c>
      <c r="G52">
        <v>0.34564034414350253</v>
      </c>
      <c r="H52">
        <v>4</v>
      </c>
      <c r="I52">
        <v>0</v>
      </c>
      <c r="J52">
        <v>-0.46999999999999886</v>
      </c>
      <c r="K52">
        <v>40.749999999999979</v>
      </c>
      <c r="L52">
        <v>37</v>
      </c>
      <c r="M52">
        <v>-9</v>
      </c>
      <c r="N52">
        <v>0.93939393939393945</v>
      </c>
      <c r="O52">
        <v>0.41666666666666669</v>
      </c>
      <c r="T52" s="10">
        <f t="shared" ca="1" si="1"/>
        <v>1.7159730483450814E-3</v>
      </c>
      <c r="U52" s="150">
        <f t="shared" ca="1" si="2"/>
        <v>6.3390591064251753E-2</v>
      </c>
      <c r="V52" s="10">
        <f t="shared" si="3"/>
        <v>-1.0619069136918185E-2</v>
      </c>
      <c r="W52" s="150">
        <f t="shared" si="4"/>
        <v>9.4363494131559384E-3</v>
      </c>
    </row>
    <row r="53" spans="1:23">
      <c r="A53" s="1">
        <v>41897</v>
      </c>
      <c r="B53">
        <v>43.57</v>
      </c>
      <c r="C53">
        <v>68507800</v>
      </c>
      <c r="D53">
        <v>1.5200000000000031</v>
      </c>
      <c r="E53">
        <v>5</v>
      </c>
      <c r="F53">
        <v>0.81233228097868981</v>
      </c>
      <c r="G53">
        <v>0.33952840964267711</v>
      </c>
      <c r="H53">
        <v>3</v>
      </c>
      <c r="I53">
        <v>1</v>
      </c>
      <c r="J53">
        <v>0</v>
      </c>
      <c r="K53">
        <v>40.749999999999979</v>
      </c>
      <c r="L53">
        <v>36</v>
      </c>
      <c r="M53">
        <v>-8</v>
      </c>
      <c r="N53">
        <v>0.9242424242424242</v>
      </c>
      <c r="O53">
        <v>0.44444444444444442</v>
      </c>
      <c r="T53" s="10">
        <f t="shared" ca="1" si="1"/>
        <v>0</v>
      </c>
      <c r="U53" s="150">
        <f t="shared" ca="1" si="2"/>
        <v>6.3390591064251753E-2</v>
      </c>
      <c r="V53" s="10">
        <f t="shared" si="3"/>
        <v>0</v>
      </c>
      <c r="W53" s="150">
        <f t="shared" si="4"/>
        <v>9.4363494131559384E-3</v>
      </c>
    </row>
    <row r="54" spans="1:23">
      <c r="A54" s="1">
        <v>41898</v>
      </c>
      <c r="B54">
        <v>44.14</v>
      </c>
      <c r="C54">
        <v>97318600</v>
      </c>
      <c r="D54">
        <v>0.95000000000000284</v>
      </c>
      <c r="E54">
        <v>6</v>
      </c>
      <c r="F54">
        <v>0.79952644041041843</v>
      </c>
      <c r="G54">
        <v>0.37286124200566939</v>
      </c>
      <c r="H54">
        <v>4</v>
      </c>
      <c r="I54">
        <v>0</v>
      </c>
      <c r="J54">
        <v>0.57000000000000028</v>
      </c>
      <c r="K54">
        <v>41.319999999999979</v>
      </c>
      <c r="L54">
        <v>35</v>
      </c>
      <c r="M54">
        <v>-9</v>
      </c>
      <c r="N54">
        <v>0.90909090909090906</v>
      </c>
      <c r="O54">
        <v>0.41666666666666669</v>
      </c>
      <c r="T54" s="10">
        <f t="shared" ca="1" si="1"/>
        <v>1.7159730483450814E-3</v>
      </c>
      <c r="U54" s="150">
        <f t="shared" ca="1" si="2"/>
        <v>6.510656411259684E-2</v>
      </c>
      <c r="V54" s="10">
        <f t="shared" si="3"/>
        <v>1.308239614413588E-2</v>
      </c>
      <c r="W54" s="150">
        <f t="shared" si="4"/>
        <v>2.2518745557291817E-2</v>
      </c>
    </row>
    <row r="55" spans="1:23">
      <c r="A55" s="1">
        <v>41899</v>
      </c>
      <c r="B55">
        <v>43.73</v>
      </c>
      <c r="C55">
        <v>76121700</v>
      </c>
      <c r="D55">
        <v>0.95000000000000284</v>
      </c>
      <c r="E55">
        <v>7</v>
      </c>
      <c r="F55">
        <v>0.79019337016574587</v>
      </c>
      <c r="G55">
        <v>0.39486703861787675</v>
      </c>
      <c r="H55">
        <v>3</v>
      </c>
      <c r="I55">
        <v>1</v>
      </c>
      <c r="J55">
        <v>0</v>
      </c>
      <c r="K55">
        <v>41.319999999999979</v>
      </c>
      <c r="L55">
        <v>34</v>
      </c>
      <c r="M55">
        <v>-8</v>
      </c>
      <c r="N55">
        <v>0.89393939393939392</v>
      </c>
      <c r="O55">
        <v>0.44444444444444442</v>
      </c>
      <c r="T55" s="10">
        <f t="shared" ca="1" si="1"/>
        <v>0</v>
      </c>
      <c r="U55" s="150">
        <f t="shared" ca="1" si="2"/>
        <v>6.510656411259684E-2</v>
      </c>
      <c r="V55" s="10">
        <f t="shared" si="3"/>
        <v>0</v>
      </c>
      <c r="W55" s="150">
        <f t="shared" si="4"/>
        <v>2.2518745557291817E-2</v>
      </c>
    </row>
    <row r="56" spans="1:23">
      <c r="A56" s="1">
        <v>41900</v>
      </c>
      <c r="B56">
        <v>43.79</v>
      </c>
      <c r="C56">
        <v>50513900</v>
      </c>
      <c r="D56">
        <v>0.89000000000000057</v>
      </c>
      <c r="E56">
        <v>8</v>
      </c>
      <c r="F56">
        <v>0.78632596685082867</v>
      </c>
      <c r="G56">
        <v>0.25959146254052079</v>
      </c>
      <c r="H56">
        <v>3</v>
      </c>
      <c r="I56">
        <v>1</v>
      </c>
      <c r="J56">
        <v>6.0000000000002274E-2</v>
      </c>
      <c r="K56">
        <v>41.379999999999981</v>
      </c>
      <c r="L56">
        <v>33</v>
      </c>
      <c r="M56">
        <v>-7</v>
      </c>
      <c r="N56">
        <v>0.87878787878787878</v>
      </c>
      <c r="O56">
        <v>0.47222222222222221</v>
      </c>
      <c r="T56" s="10">
        <f t="shared" ca="1" si="1"/>
        <v>1.7159730483450814E-3</v>
      </c>
      <c r="U56" s="150">
        <f t="shared" ca="1" si="2"/>
        <v>6.6822537160941928E-2</v>
      </c>
      <c r="V56" s="10">
        <f t="shared" si="3"/>
        <v>1.3720557969357941E-3</v>
      </c>
      <c r="W56" s="150">
        <f t="shared" si="4"/>
        <v>2.3890801354227612E-2</v>
      </c>
    </row>
    <row r="57" spans="1:23">
      <c r="A57" s="1">
        <v>41901</v>
      </c>
      <c r="B57">
        <v>43.46</v>
      </c>
      <c r="C57">
        <v>88033100</v>
      </c>
      <c r="D57">
        <v>1.2199999999999989</v>
      </c>
      <c r="E57">
        <v>9</v>
      </c>
      <c r="F57">
        <v>0.78356353591160233</v>
      </c>
      <c r="G57">
        <v>0.29401795169412753</v>
      </c>
      <c r="H57">
        <v>4</v>
      </c>
      <c r="I57">
        <v>0</v>
      </c>
      <c r="J57">
        <v>-0.32999999999999829</v>
      </c>
      <c r="K57">
        <v>41.049999999999983</v>
      </c>
      <c r="L57">
        <v>32</v>
      </c>
      <c r="M57">
        <v>-8</v>
      </c>
      <c r="N57">
        <v>0.86363636363636365</v>
      </c>
      <c r="O57">
        <v>0.44444444444444442</v>
      </c>
      <c r="T57" s="10">
        <f t="shared" ca="1" si="1"/>
        <v>1.7159730483450814E-3</v>
      </c>
      <c r="U57" s="150">
        <f t="shared" ca="1" si="2"/>
        <v>6.8538510209287015E-2</v>
      </c>
      <c r="V57" s="10">
        <f t="shared" si="3"/>
        <v>-7.5359671157798199E-3</v>
      </c>
      <c r="W57" s="150">
        <f t="shared" si="4"/>
        <v>1.6354834238447791E-2</v>
      </c>
    </row>
  </sheetData>
  <conditionalFormatting sqref="E3:E6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5703125" customWidth="1"/>
    <col min="12" max="13" width="10.85546875" customWidth="1"/>
  </cols>
  <sheetData>
    <row r="1" spans="1:23">
      <c r="A1">
        <v>50</v>
      </c>
      <c r="B1">
        <v>9.1099999999999923</v>
      </c>
      <c r="C1">
        <v>170</v>
      </c>
      <c r="D1">
        <v>2.475543478260863</v>
      </c>
      <c r="E1">
        <v>0.37516926253642097</v>
      </c>
      <c r="F1">
        <v>1.6867542054830822</v>
      </c>
      <c r="G1">
        <v>0.10836576741484401</v>
      </c>
      <c r="H1">
        <v>0.48468611890830882</v>
      </c>
      <c r="I1">
        <v>-0.94213083063837499</v>
      </c>
      <c r="J1">
        <v>-2.1875049290497688</v>
      </c>
      <c r="K1">
        <v>-3.3084830197996497E-2</v>
      </c>
      <c r="L1">
        <v>-2.2236579248431781E-2</v>
      </c>
      <c r="M1">
        <v>1.8254779347852398E-2</v>
      </c>
      <c r="N1">
        <v>2.775500303214079E-2</v>
      </c>
      <c r="O1">
        <v>0.21245480701833461</v>
      </c>
      <c r="P1">
        <v>0.224697286012526</v>
      </c>
      <c r="Q1">
        <v>-0.17058455114822541</v>
      </c>
      <c r="R1">
        <v>0.5386221294363257</v>
      </c>
      <c r="S1">
        <v>1.31721943458573</v>
      </c>
    </row>
    <row r="2" spans="1:23">
      <c r="A2">
        <v>7</v>
      </c>
      <c r="B2">
        <v>6</v>
      </c>
      <c r="C2">
        <v>3.6253247039735017</v>
      </c>
      <c r="E2">
        <v>0.4</v>
      </c>
      <c r="I2">
        <f>A3/B3</f>
        <v>9.1692468344903591E-2</v>
      </c>
    </row>
    <row r="3" spans="1:23">
      <c r="A3">
        <v>1.0961844505844079E-3</v>
      </c>
      <c r="B3">
        <v>1.195501081354994E-2</v>
      </c>
      <c r="C3">
        <v>0.7216921861244926</v>
      </c>
      <c r="D3">
        <v>225</v>
      </c>
      <c r="E3" s="2">
        <f>IF(C3&gt;=$E$2,SIGN(A3),0)</f>
        <v>1</v>
      </c>
      <c r="F3" s="3" t="s">
        <v>0</v>
      </c>
      <c r="G3">
        <f ca="1">OFFSET(B1,($A$1+5),0)</f>
        <v>46.42</v>
      </c>
      <c r="I3">
        <f t="shared" ref="I3:I5" si="0">A4/B4</f>
        <v>-0.14621568843174773</v>
      </c>
    </row>
    <row r="4" spans="1:23">
      <c r="A4">
        <v>-2.0045306532423565E-3</v>
      </c>
      <c r="B4">
        <v>1.3709408851691416E-2</v>
      </c>
      <c r="C4">
        <v>1.1935173494426814</v>
      </c>
      <c r="D4">
        <v>242</v>
      </c>
      <c r="E4" s="2">
        <f>IF(C4&gt;=$E$2,SIGN(A4),0)</f>
        <v>-1</v>
      </c>
      <c r="F4" s="4" t="s">
        <v>1</v>
      </c>
      <c r="G4">
        <f ca="1">OFFSET(D1,($A$1+6),0)</f>
        <v>3.6000000000000014</v>
      </c>
      <c r="I4">
        <f t="shared" si="0"/>
        <v>0.12035642063489894</v>
      </c>
    </row>
    <row r="5" spans="1:23">
      <c r="A5">
        <v>1.9784018723167512E-3</v>
      </c>
      <c r="B5">
        <v>1.6437859001458933E-2</v>
      </c>
      <c r="C5">
        <v>0.91517888370339651</v>
      </c>
      <c r="D5">
        <v>210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I5">
        <f t="shared" si="0"/>
        <v>9.9677985137116051E-2</v>
      </c>
      <c r="T5">
        <v>3.0453312720344232E-2</v>
      </c>
      <c r="U5">
        <v>-0.75102244833817011</v>
      </c>
    </row>
    <row r="6" spans="1:23">
      <c r="A6">
        <v>1.4146016855368783E-3</v>
      </c>
      <c r="B6">
        <v>1.4191716291124526E-2</v>
      </c>
      <c r="C6">
        <v>0.79493628470293154</v>
      </c>
      <c r="D6">
        <v>231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f</v>
      </c>
      <c r="H6">
        <f t="shared" ref="H6:M6" ca="1" si="1">OFFSET(H1,($A$1+6),0)</f>
        <v>2</v>
      </c>
      <c r="I6">
        <f t="shared" ca="1" si="1"/>
        <v>-1</v>
      </c>
      <c r="J6">
        <f t="shared" ca="1" si="1"/>
        <v>3.9999999999999147E-2</v>
      </c>
      <c r="K6">
        <f t="shared" ca="1" si="1"/>
        <v>51.840000000000011</v>
      </c>
      <c r="L6">
        <f t="shared" ca="1" si="1"/>
        <v>6</v>
      </c>
      <c r="M6">
        <f t="shared" ca="1" si="1"/>
        <v>-44</v>
      </c>
      <c r="N6" s="9">
        <f ca="1">OFFSET(F1,($A$1+6),0)</f>
        <v>0.70486178233133556</v>
      </c>
      <c r="O6" s="10">
        <f ca="1">OFFSET(G1,($A$1+6),0)</f>
        <v>4.2985289924986361E-2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50.99</v>
      </c>
      <c r="C8">
        <v>2002600</v>
      </c>
      <c r="D8">
        <v>0.75999999999999801</v>
      </c>
      <c r="E8">
        <v>3</v>
      </c>
      <c r="F8">
        <v>0.95210709452928655</v>
      </c>
      <c r="G8">
        <v>2.0689102698101317E-2</v>
      </c>
      <c r="H8">
        <v>3</v>
      </c>
      <c r="I8">
        <v>1</v>
      </c>
      <c r="J8">
        <v>-0.18999999999999773</v>
      </c>
      <c r="K8">
        <v>53.650000000000013</v>
      </c>
      <c r="L8">
        <v>25</v>
      </c>
      <c r="M8">
        <v>-37</v>
      </c>
      <c r="N8">
        <v>0.93103448275862066</v>
      </c>
      <c r="O8">
        <v>0.12962962962962962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51.02</v>
      </c>
      <c r="C9">
        <v>2866300</v>
      </c>
      <c r="D9">
        <v>0.72999999999999687</v>
      </c>
      <c r="E9">
        <v>4</v>
      </c>
      <c r="F9">
        <v>0.94076615761324844</v>
      </c>
      <c r="G9">
        <v>2.1624945818686063E-2</v>
      </c>
      <c r="H9">
        <v>3</v>
      </c>
      <c r="I9">
        <v>1</v>
      </c>
      <c r="J9">
        <v>3.0000000000001137E-2</v>
      </c>
      <c r="K9">
        <v>53.680000000000014</v>
      </c>
      <c r="L9">
        <v>24</v>
      </c>
      <c r="M9">
        <v>-36</v>
      </c>
      <c r="N9">
        <v>0.91379310344827591</v>
      </c>
      <c r="O9">
        <v>0.14814814814814814</v>
      </c>
      <c r="T9" s="10">
        <f ca="1">OFFSET($A$2,H8,0)*I8</f>
        <v>1.9784018723167512E-3</v>
      </c>
      <c r="U9" s="150">
        <f ca="1">U8+T9</f>
        <v>1.9784018723167512E-3</v>
      </c>
      <c r="V9" s="10">
        <f>J9/B8</f>
        <v>5.8835065699158924E-4</v>
      </c>
      <c r="W9" s="150">
        <f>W8+V9</f>
        <v>5.8835065699158924E-4</v>
      </c>
    </row>
    <row r="10" spans="1:23">
      <c r="A10" s="1">
        <v>41835</v>
      </c>
      <c r="B10">
        <v>51.08</v>
      </c>
      <c r="C10">
        <v>2502100</v>
      </c>
      <c r="D10">
        <v>0.67000000000000171</v>
      </c>
      <c r="E10">
        <v>5</v>
      </c>
      <c r="F10">
        <v>0.93288871705651144</v>
      </c>
      <c r="G10">
        <v>2.03494091236073E-2</v>
      </c>
      <c r="H10">
        <v>3</v>
      </c>
      <c r="I10">
        <v>1</v>
      </c>
      <c r="J10">
        <v>5.9999999999995168E-2</v>
      </c>
      <c r="K10">
        <v>53.740000000000009</v>
      </c>
      <c r="L10">
        <v>23</v>
      </c>
      <c r="M10">
        <v>-35</v>
      </c>
      <c r="N10">
        <v>0.89655172413793105</v>
      </c>
      <c r="O10">
        <v>0.16666666666666666</v>
      </c>
      <c r="T10" s="10">
        <f t="shared" ref="T10:T57" ca="1" si="2">OFFSET($A$2,H9,0)*I9</f>
        <v>1.9784018723167512E-3</v>
      </c>
      <c r="U10" s="150">
        <f t="shared" ref="U10:U57" ca="1" si="3">U9+T10</f>
        <v>3.9568037446335025E-3</v>
      </c>
      <c r="V10" s="10">
        <f t="shared" ref="V10:V57" si="4">J10/B9</f>
        <v>1.1760094080751698E-3</v>
      </c>
      <c r="W10" s="150">
        <f t="shared" ref="W10:W57" si="5">W9+V10</f>
        <v>1.764360065066759E-3</v>
      </c>
    </row>
    <row r="11" spans="1:23">
      <c r="A11" s="1">
        <v>41836</v>
      </c>
      <c r="B11">
        <v>51.65</v>
      </c>
      <c r="C11">
        <v>2320100</v>
      </c>
      <c r="D11">
        <v>0.10000000000000142</v>
      </c>
      <c r="E11">
        <v>6</v>
      </c>
      <c r="F11">
        <v>0.93018235711063824</v>
      </c>
      <c r="G11">
        <v>1.6443769169126349E-2</v>
      </c>
      <c r="H11">
        <v>4</v>
      </c>
      <c r="I11">
        <v>1</v>
      </c>
      <c r="J11">
        <v>0.57000000000000028</v>
      </c>
      <c r="K11">
        <v>54.310000000000009</v>
      </c>
      <c r="L11">
        <v>22</v>
      </c>
      <c r="M11">
        <v>-36</v>
      </c>
      <c r="N11">
        <v>0.87931034482758619</v>
      </c>
      <c r="O11">
        <v>0.14814814814814814</v>
      </c>
      <c r="T11" s="10">
        <f t="shared" ca="1" si="2"/>
        <v>1.9784018723167512E-3</v>
      </c>
      <c r="U11" s="150">
        <f t="shared" ca="1" si="3"/>
        <v>5.9352056169502537E-3</v>
      </c>
      <c r="V11" s="10">
        <f t="shared" si="4"/>
        <v>1.1158966327329685E-2</v>
      </c>
      <c r="W11" s="150">
        <f t="shared" si="5"/>
        <v>1.2923326392396444E-2</v>
      </c>
    </row>
    <row r="12" spans="1:23">
      <c r="A12" s="1">
        <v>41837</v>
      </c>
      <c r="B12">
        <v>50.26</v>
      </c>
      <c r="C12">
        <v>11253800</v>
      </c>
      <c r="D12">
        <v>1.490000000000002</v>
      </c>
      <c r="E12">
        <v>7</v>
      </c>
      <c r="F12">
        <v>0.92493073007281379</v>
      </c>
      <c r="G12">
        <v>3.7726432038762928E-2</v>
      </c>
      <c r="H12">
        <v>4</v>
      </c>
      <c r="I12">
        <v>1</v>
      </c>
      <c r="J12">
        <v>-1.3900000000000006</v>
      </c>
      <c r="K12">
        <v>52.920000000000009</v>
      </c>
      <c r="L12">
        <v>21</v>
      </c>
      <c r="M12">
        <v>-37</v>
      </c>
      <c r="N12">
        <v>0.86206896551724133</v>
      </c>
      <c r="O12">
        <v>0.12962962962962962</v>
      </c>
      <c r="T12" s="10">
        <f t="shared" ca="1" si="2"/>
        <v>1.4146016855368783E-3</v>
      </c>
      <c r="U12" s="150">
        <f t="shared" ca="1" si="3"/>
        <v>7.3498073024871324E-3</v>
      </c>
      <c r="V12" s="10">
        <f t="shared" si="4"/>
        <v>-2.6911907066795752E-2</v>
      </c>
      <c r="W12" s="150">
        <f t="shared" si="5"/>
        <v>-1.3988580674399308E-2</v>
      </c>
    </row>
    <row r="13" spans="1:23">
      <c r="A13" s="1">
        <v>41838</v>
      </c>
      <c r="B13">
        <v>50.12</v>
      </c>
      <c r="C13">
        <v>4218200</v>
      </c>
      <c r="D13">
        <v>1.6300000000000026</v>
      </c>
      <c r="E13">
        <v>8</v>
      </c>
      <c r="F13">
        <v>0.91847090663058173</v>
      </c>
      <c r="G13">
        <v>5.7178299207084948E-2</v>
      </c>
      <c r="H13">
        <v>3</v>
      </c>
      <c r="I13">
        <v>1</v>
      </c>
      <c r="J13">
        <v>-0.14000000000000057</v>
      </c>
      <c r="K13">
        <v>52.780000000000008</v>
      </c>
      <c r="L13">
        <v>20</v>
      </c>
      <c r="M13">
        <v>-36</v>
      </c>
      <c r="N13">
        <v>0.84482758620689657</v>
      </c>
      <c r="O13">
        <v>0.14814814814814814</v>
      </c>
      <c r="T13" s="10">
        <f t="shared" ca="1" si="2"/>
        <v>1.4146016855368783E-3</v>
      </c>
      <c r="U13" s="150">
        <f t="shared" ca="1" si="3"/>
        <v>8.7644089880240111E-3</v>
      </c>
      <c r="V13" s="10">
        <f t="shared" si="4"/>
        <v>-2.7855153203342731E-3</v>
      </c>
      <c r="W13" s="150">
        <f t="shared" si="5"/>
        <v>-1.677409599473358E-2</v>
      </c>
    </row>
    <row r="14" spans="1:23">
      <c r="A14" s="1">
        <v>41841</v>
      </c>
      <c r="B14">
        <v>50.11</v>
      </c>
      <c r="C14">
        <v>2775500</v>
      </c>
      <c r="D14">
        <v>1.6400000000000006</v>
      </c>
      <c r="E14">
        <v>9</v>
      </c>
      <c r="F14">
        <v>0.90999742251433702</v>
      </c>
      <c r="G14">
        <v>6.4529965132453251E-2</v>
      </c>
      <c r="H14">
        <v>3</v>
      </c>
      <c r="I14">
        <v>1</v>
      </c>
      <c r="J14">
        <v>-9.9999999999980105E-3</v>
      </c>
      <c r="K14">
        <v>52.77000000000001</v>
      </c>
      <c r="L14">
        <v>19</v>
      </c>
      <c r="M14">
        <v>-35</v>
      </c>
      <c r="N14">
        <v>0.82758620689655171</v>
      </c>
      <c r="O14">
        <v>0.16666666666666666</v>
      </c>
      <c r="T14" s="10">
        <f t="shared" ca="1" si="2"/>
        <v>1.9784018723167512E-3</v>
      </c>
      <c r="U14" s="150">
        <f t="shared" ca="1" si="3"/>
        <v>1.0742810860340762E-2</v>
      </c>
      <c r="V14" s="10">
        <f t="shared" si="4"/>
        <v>-1.9952114924177996E-4</v>
      </c>
      <c r="W14" s="150">
        <f t="shared" si="5"/>
        <v>-1.6973617143975359E-2</v>
      </c>
    </row>
    <row r="15" spans="1:23">
      <c r="A15" s="1">
        <v>41842</v>
      </c>
      <c r="B15">
        <v>50.36</v>
      </c>
      <c r="C15">
        <v>3335900</v>
      </c>
      <c r="D15">
        <v>1.3900000000000006</v>
      </c>
      <c r="E15">
        <v>10</v>
      </c>
      <c r="F15">
        <v>0.90121786197564258</v>
      </c>
      <c r="G15">
        <v>6.3720569802659971E-2</v>
      </c>
      <c r="H15">
        <v>3</v>
      </c>
      <c r="I15">
        <v>1</v>
      </c>
      <c r="J15">
        <v>0.25</v>
      </c>
      <c r="K15">
        <v>53.02000000000001</v>
      </c>
      <c r="L15">
        <v>18</v>
      </c>
      <c r="M15">
        <v>-34</v>
      </c>
      <c r="N15">
        <v>0.81034482758620685</v>
      </c>
      <c r="O15">
        <v>0.18518518518518517</v>
      </c>
      <c r="T15" s="10">
        <f t="shared" ca="1" si="2"/>
        <v>1.9784018723167512E-3</v>
      </c>
      <c r="U15" s="150">
        <f t="shared" ca="1" si="3"/>
        <v>1.2721212732657514E-2</v>
      </c>
      <c r="V15" s="10">
        <f t="shared" si="4"/>
        <v>4.9890241468768708E-3</v>
      </c>
      <c r="W15" s="150">
        <f t="shared" si="5"/>
        <v>-1.1984592997098489E-2</v>
      </c>
    </row>
    <row r="16" spans="1:23">
      <c r="A16" s="1">
        <v>41843</v>
      </c>
      <c r="B16">
        <v>50.57</v>
      </c>
      <c r="C16">
        <v>3232300</v>
      </c>
      <c r="D16">
        <v>1.1799999999999997</v>
      </c>
      <c r="E16">
        <v>11</v>
      </c>
      <c r="F16">
        <v>0.89435530639860805</v>
      </c>
      <c r="G16">
        <v>5.2588740698143933E-2</v>
      </c>
      <c r="H16">
        <v>4</v>
      </c>
      <c r="I16">
        <v>1</v>
      </c>
      <c r="J16">
        <v>0.21000000000000085</v>
      </c>
      <c r="K16">
        <v>53.230000000000011</v>
      </c>
      <c r="L16">
        <v>17</v>
      </c>
      <c r="M16">
        <v>-35</v>
      </c>
      <c r="N16">
        <v>0.7931034482758621</v>
      </c>
      <c r="O16">
        <v>0.16666666666666666</v>
      </c>
      <c r="T16" s="10">
        <f t="shared" ca="1" si="2"/>
        <v>1.9784018723167512E-3</v>
      </c>
      <c r="U16" s="150">
        <f t="shared" ca="1" si="3"/>
        <v>1.4699614604974265E-2</v>
      </c>
      <c r="V16" s="10">
        <f t="shared" si="4"/>
        <v>4.1699761715647508E-3</v>
      </c>
      <c r="W16" s="150">
        <f t="shared" si="5"/>
        <v>-7.8146168255337385E-3</v>
      </c>
    </row>
    <row r="17" spans="1:23">
      <c r="A17" s="1">
        <v>41844</v>
      </c>
      <c r="B17">
        <v>50.77</v>
      </c>
      <c r="C17">
        <v>2418200</v>
      </c>
      <c r="D17">
        <v>0.97999999999999687</v>
      </c>
      <c r="E17">
        <v>12</v>
      </c>
      <c r="F17">
        <v>0.89148785359881411</v>
      </c>
      <c r="G17">
        <v>2.7463553878815643E-2</v>
      </c>
      <c r="H17">
        <v>4</v>
      </c>
      <c r="I17">
        <v>1</v>
      </c>
      <c r="J17">
        <v>0.20000000000000284</v>
      </c>
      <c r="K17">
        <v>53.430000000000014</v>
      </c>
      <c r="L17">
        <v>16</v>
      </c>
      <c r="M17">
        <v>-36</v>
      </c>
      <c r="N17">
        <v>0.77586206896551724</v>
      </c>
      <c r="O17">
        <v>0.14814814814814814</v>
      </c>
      <c r="T17" s="10">
        <f t="shared" ca="1" si="2"/>
        <v>1.4146016855368783E-3</v>
      </c>
      <c r="U17" s="150">
        <f t="shared" ca="1" si="3"/>
        <v>1.6114216290511144E-2</v>
      </c>
      <c r="V17" s="10">
        <f t="shared" si="4"/>
        <v>3.9549139806209777E-3</v>
      </c>
      <c r="W17" s="150">
        <f t="shared" si="5"/>
        <v>-3.8597028449127609E-3</v>
      </c>
    </row>
    <row r="18" spans="1:23">
      <c r="A18" s="1">
        <v>41845</v>
      </c>
      <c r="B18">
        <v>50.31</v>
      </c>
      <c r="C18">
        <v>2293100</v>
      </c>
      <c r="D18">
        <v>1.4399999999999977</v>
      </c>
      <c r="E18">
        <v>13</v>
      </c>
      <c r="F18">
        <v>0.89456472710870538</v>
      </c>
      <c r="G18">
        <v>2.163692167600505E-2</v>
      </c>
      <c r="H18">
        <v>2</v>
      </c>
      <c r="I18">
        <v>-1</v>
      </c>
      <c r="J18">
        <v>-0.46000000000000085</v>
      </c>
      <c r="K18">
        <v>52.970000000000013</v>
      </c>
      <c r="L18">
        <v>17</v>
      </c>
      <c r="M18">
        <v>-37</v>
      </c>
      <c r="N18">
        <v>0.7931034482758621</v>
      </c>
      <c r="O18">
        <v>0.12962962962962962</v>
      </c>
      <c r="T18" s="10">
        <f t="shared" ca="1" si="2"/>
        <v>1.4146016855368783E-3</v>
      </c>
      <c r="U18" s="150">
        <f t="shared" ca="1" si="3"/>
        <v>1.7528817976048022E-2</v>
      </c>
      <c r="V18" s="10">
        <f t="shared" si="4"/>
        <v>-9.0604687807760657E-3</v>
      </c>
      <c r="W18" s="150">
        <f t="shared" si="5"/>
        <v>-1.2920171625688827E-2</v>
      </c>
    </row>
    <row r="19" spans="1:23">
      <c r="A19" s="1">
        <v>41848</v>
      </c>
      <c r="B19">
        <v>50.03</v>
      </c>
      <c r="C19">
        <v>3092800</v>
      </c>
      <c r="D19">
        <v>1.1599999999999966</v>
      </c>
      <c r="E19">
        <v>14</v>
      </c>
      <c r="F19">
        <v>0.89543462851987876</v>
      </c>
      <c r="G19">
        <v>2.0365970331701573E-2</v>
      </c>
      <c r="H19">
        <v>2</v>
      </c>
      <c r="I19">
        <v>-1</v>
      </c>
      <c r="J19">
        <v>0.28000000000000114</v>
      </c>
      <c r="K19">
        <v>53.250000000000014</v>
      </c>
      <c r="L19">
        <v>18</v>
      </c>
      <c r="M19">
        <v>-38</v>
      </c>
      <c r="N19">
        <v>0.81034482758620685</v>
      </c>
      <c r="O19">
        <v>0.1111111111111111</v>
      </c>
      <c r="T19" s="10">
        <f t="shared" ca="1" si="2"/>
        <v>2.0045306532423565E-3</v>
      </c>
      <c r="U19" s="150">
        <f t="shared" ca="1" si="3"/>
        <v>1.9533348629290379E-2</v>
      </c>
      <c r="V19" s="10">
        <f t="shared" si="4"/>
        <v>5.5654939375869832E-3</v>
      </c>
      <c r="W19" s="150">
        <f t="shared" si="5"/>
        <v>-7.3546776881018433E-3</v>
      </c>
    </row>
    <row r="20" spans="1:23">
      <c r="A20" s="1">
        <v>41849</v>
      </c>
      <c r="B20">
        <v>48.39</v>
      </c>
      <c r="C20">
        <v>9363400</v>
      </c>
      <c r="D20">
        <v>0</v>
      </c>
      <c r="E20">
        <v>0</v>
      </c>
      <c r="F20">
        <v>0.88564018300148184</v>
      </c>
      <c r="G20">
        <v>3.633048942685542E-2</v>
      </c>
      <c r="H20">
        <v>4</v>
      </c>
      <c r="I20">
        <v>1</v>
      </c>
      <c r="J20">
        <v>1.6400000000000006</v>
      </c>
      <c r="K20">
        <v>54.890000000000015</v>
      </c>
      <c r="L20">
        <v>17</v>
      </c>
      <c r="M20">
        <v>-39</v>
      </c>
      <c r="N20">
        <v>0.7931034482758621</v>
      </c>
      <c r="O20">
        <v>9.2592592592592587E-2</v>
      </c>
      <c r="T20" s="10">
        <f t="shared" ca="1" si="2"/>
        <v>2.0045306532423565E-3</v>
      </c>
      <c r="U20" s="150">
        <f t="shared" ca="1" si="3"/>
        <v>2.1537879282532736E-2</v>
      </c>
      <c r="V20" s="10">
        <f t="shared" si="4"/>
        <v>3.2780331800919459E-2</v>
      </c>
      <c r="W20" s="150">
        <f t="shared" si="5"/>
        <v>2.5425654112817615E-2</v>
      </c>
    </row>
    <row r="21" spans="1:23">
      <c r="A21" s="1">
        <v>41850</v>
      </c>
      <c r="B21">
        <v>48.94</v>
      </c>
      <c r="C21">
        <v>9308900</v>
      </c>
      <c r="D21">
        <v>0</v>
      </c>
      <c r="E21">
        <v>0</v>
      </c>
      <c r="F21">
        <v>0.87056189187447663</v>
      </c>
      <c r="G21">
        <v>6.4391919101465453E-2</v>
      </c>
      <c r="H21">
        <v>3</v>
      </c>
      <c r="I21">
        <v>1</v>
      </c>
      <c r="J21">
        <v>0.54999999999999716</v>
      </c>
      <c r="K21">
        <v>55.440000000000012</v>
      </c>
      <c r="L21">
        <v>16</v>
      </c>
      <c r="M21">
        <v>-38</v>
      </c>
      <c r="N21">
        <v>0.77586206896551724</v>
      </c>
      <c r="O21">
        <v>0.1111111111111111</v>
      </c>
      <c r="T21" s="10">
        <f t="shared" ca="1" si="2"/>
        <v>1.4146016855368783E-3</v>
      </c>
      <c r="U21" s="150">
        <f t="shared" ca="1" si="3"/>
        <v>2.2952480968069615E-2</v>
      </c>
      <c r="V21" s="10">
        <f t="shared" si="4"/>
        <v>1.1365984707584154E-2</v>
      </c>
      <c r="W21" s="150">
        <f t="shared" si="5"/>
        <v>3.6791638820401769E-2</v>
      </c>
    </row>
    <row r="22" spans="1:23">
      <c r="A22" s="1">
        <v>41851</v>
      </c>
      <c r="B22">
        <v>48.38</v>
      </c>
      <c r="C22">
        <v>6150800</v>
      </c>
      <c r="D22">
        <v>0.55999999999999517</v>
      </c>
      <c r="E22">
        <v>1</v>
      </c>
      <c r="F22">
        <v>0.85098911012307488</v>
      </c>
      <c r="G22">
        <v>8.9196508983646186E-2</v>
      </c>
      <c r="H22">
        <v>3</v>
      </c>
      <c r="I22">
        <v>1</v>
      </c>
      <c r="J22">
        <v>-0.55999999999999517</v>
      </c>
      <c r="K22">
        <v>54.880000000000017</v>
      </c>
      <c r="L22">
        <v>15</v>
      </c>
      <c r="M22">
        <v>-37</v>
      </c>
      <c r="N22">
        <v>0.75862068965517238</v>
      </c>
      <c r="O22">
        <v>0.12962962962962962</v>
      </c>
      <c r="T22" s="10">
        <f t="shared" ca="1" si="2"/>
        <v>1.9784018723167512E-3</v>
      </c>
      <c r="U22" s="150">
        <f t="shared" ca="1" si="3"/>
        <v>2.4930882840386366E-2</v>
      </c>
      <c r="V22" s="10">
        <f t="shared" si="4"/>
        <v>-1.1442582754393036E-2</v>
      </c>
      <c r="W22" s="150">
        <f t="shared" si="5"/>
        <v>2.5349056066008735E-2</v>
      </c>
    </row>
    <row r="23" spans="1:23">
      <c r="A23" s="1">
        <v>41852</v>
      </c>
      <c r="B23">
        <v>48.41</v>
      </c>
      <c r="C23">
        <v>7105200</v>
      </c>
      <c r="D23">
        <v>0.53000000000000114</v>
      </c>
      <c r="E23">
        <v>2</v>
      </c>
      <c r="F23">
        <v>0.83160963979637847</v>
      </c>
      <c r="G23">
        <v>0.10709556059824263</v>
      </c>
      <c r="H23">
        <v>3</v>
      </c>
      <c r="I23">
        <v>1</v>
      </c>
      <c r="J23">
        <v>2.9999999999994031E-2</v>
      </c>
      <c r="K23">
        <v>54.910000000000011</v>
      </c>
      <c r="L23">
        <v>14</v>
      </c>
      <c r="M23">
        <v>-36</v>
      </c>
      <c r="N23">
        <v>0.74137931034482762</v>
      </c>
      <c r="O23">
        <v>0.14814814814814814</v>
      </c>
      <c r="T23" s="10">
        <f t="shared" ca="1" si="2"/>
        <v>1.9784018723167512E-3</v>
      </c>
      <c r="U23" s="150">
        <f t="shared" ca="1" si="3"/>
        <v>2.6909284712703117E-2</v>
      </c>
      <c r="V23" s="10">
        <f t="shared" si="4"/>
        <v>6.2009094667205521E-4</v>
      </c>
      <c r="W23" s="150">
        <f t="shared" si="5"/>
        <v>2.5969147012680792E-2</v>
      </c>
    </row>
    <row r="24" spans="1:23">
      <c r="A24" s="1">
        <v>41855</v>
      </c>
      <c r="B24">
        <v>48.74</v>
      </c>
      <c r="C24">
        <v>3549000</v>
      </c>
      <c r="D24">
        <v>0.19999999999999574</v>
      </c>
      <c r="E24">
        <v>3</v>
      </c>
      <c r="F24">
        <v>0.81878664862426698</v>
      </c>
      <c r="G24">
        <v>0.10296782783032801</v>
      </c>
      <c r="H24">
        <v>3</v>
      </c>
      <c r="I24">
        <v>1</v>
      </c>
      <c r="J24">
        <v>0.3300000000000054</v>
      </c>
      <c r="K24">
        <v>55.240000000000016</v>
      </c>
      <c r="L24">
        <v>13</v>
      </c>
      <c r="M24">
        <v>-35</v>
      </c>
      <c r="N24">
        <v>0.72413793103448276</v>
      </c>
      <c r="O24">
        <v>0.16666666666666666</v>
      </c>
      <c r="T24" s="10">
        <f t="shared" ca="1" si="2"/>
        <v>1.9784018723167512E-3</v>
      </c>
      <c r="U24" s="150">
        <f t="shared" ca="1" si="3"/>
        <v>2.8887686585019869E-2</v>
      </c>
      <c r="V24" s="10">
        <f t="shared" si="4"/>
        <v>6.8167733939269864E-3</v>
      </c>
      <c r="W24" s="150">
        <f t="shared" si="5"/>
        <v>3.2785920406607778E-2</v>
      </c>
    </row>
    <row r="25" spans="1:23">
      <c r="A25" s="1">
        <v>41856</v>
      </c>
      <c r="B25">
        <v>47.98</v>
      </c>
      <c r="C25">
        <v>5113500</v>
      </c>
      <c r="D25">
        <v>0.96000000000000085</v>
      </c>
      <c r="E25">
        <v>4</v>
      </c>
      <c r="F25">
        <v>0.80915329595979124</v>
      </c>
      <c r="G25">
        <v>8.2697988028997776E-2</v>
      </c>
      <c r="H25">
        <v>4</v>
      </c>
      <c r="I25">
        <v>1</v>
      </c>
      <c r="J25">
        <v>-0.76000000000000512</v>
      </c>
      <c r="K25">
        <v>54.480000000000011</v>
      </c>
      <c r="L25">
        <v>12</v>
      </c>
      <c r="M25">
        <v>-36</v>
      </c>
      <c r="N25">
        <v>0.7068965517241379</v>
      </c>
      <c r="O25">
        <v>0.14814814814814814</v>
      </c>
      <c r="T25" s="10">
        <f t="shared" ca="1" si="2"/>
        <v>1.9784018723167512E-3</v>
      </c>
      <c r="U25" s="150">
        <f t="shared" ca="1" si="3"/>
        <v>3.086608845733662E-2</v>
      </c>
      <c r="V25" s="10">
        <f t="shared" si="4"/>
        <v>-1.5592942141977945E-2</v>
      </c>
      <c r="W25" s="150">
        <f t="shared" si="5"/>
        <v>1.7192978264629833E-2</v>
      </c>
    </row>
    <row r="26" spans="1:23">
      <c r="A26" s="1">
        <v>41857</v>
      </c>
      <c r="B26">
        <v>47.85</v>
      </c>
      <c r="C26">
        <v>4145100</v>
      </c>
      <c r="D26">
        <v>1.0899999999999963</v>
      </c>
      <c r="E26">
        <v>5</v>
      </c>
      <c r="F26">
        <v>0.80403054320510337</v>
      </c>
      <c r="G26">
        <v>6.5172723420542214E-2</v>
      </c>
      <c r="H26">
        <v>4</v>
      </c>
      <c r="I26">
        <v>1</v>
      </c>
      <c r="J26">
        <v>-0.12999999999999545</v>
      </c>
      <c r="K26">
        <v>54.350000000000016</v>
      </c>
      <c r="L26">
        <v>11</v>
      </c>
      <c r="M26">
        <v>-37</v>
      </c>
      <c r="N26">
        <v>0.68965517241379315</v>
      </c>
      <c r="O26">
        <v>0.12962962962962962</v>
      </c>
      <c r="T26" s="10">
        <f t="shared" ca="1" si="2"/>
        <v>1.4146016855368783E-3</v>
      </c>
      <c r="U26" s="150">
        <f t="shared" ca="1" si="3"/>
        <v>3.2280690142873499E-2</v>
      </c>
      <c r="V26" s="10">
        <f t="shared" si="4"/>
        <v>-2.7094622759482171E-3</v>
      </c>
      <c r="W26" s="150">
        <f t="shared" si="5"/>
        <v>1.4483515988681616E-2</v>
      </c>
    </row>
    <row r="27" spans="1:23">
      <c r="A27" s="1">
        <v>41858</v>
      </c>
      <c r="B27">
        <v>47.36</v>
      </c>
      <c r="C27">
        <v>4262200</v>
      </c>
      <c r="D27">
        <v>1.5799999999999983</v>
      </c>
      <c r="E27">
        <v>6</v>
      </c>
      <c r="F27">
        <v>0.79399445840582494</v>
      </c>
      <c r="G27">
        <v>5.6132137941377093E-2</v>
      </c>
      <c r="H27">
        <v>4</v>
      </c>
      <c r="I27">
        <v>1</v>
      </c>
      <c r="J27">
        <v>-0.49000000000000199</v>
      </c>
      <c r="K27">
        <v>53.860000000000014</v>
      </c>
      <c r="L27">
        <v>10</v>
      </c>
      <c r="M27">
        <v>-38</v>
      </c>
      <c r="N27">
        <v>0.67241379310344829</v>
      </c>
      <c r="O27">
        <v>0.1111111111111111</v>
      </c>
      <c r="T27" s="10">
        <f t="shared" ca="1" si="2"/>
        <v>1.4146016855368783E-3</v>
      </c>
      <c r="U27" s="150">
        <f t="shared" ca="1" si="3"/>
        <v>3.3695291828410377E-2</v>
      </c>
      <c r="V27" s="10">
        <f t="shared" si="4"/>
        <v>-1.0240334378265454E-2</v>
      </c>
      <c r="W27" s="150">
        <f t="shared" si="5"/>
        <v>4.2431816104161624E-3</v>
      </c>
    </row>
    <row r="28" spans="1:23">
      <c r="A28" s="1">
        <v>41859</v>
      </c>
      <c r="B28">
        <v>47.4</v>
      </c>
      <c r="C28">
        <v>11594300</v>
      </c>
      <c r="D28">
        <v>1.5399999999999991</v>
      </c>
      <c r="E28">
        <v>7</v>
      </c>
      <c r="F28">
        <v>0.78444165216830974</v>
      </c>
      <c r="G28">
        <v>6.8872238371348135E-2</v>
      </c>
      <c r="H28">
        <v>4</v>
      </c>
      <c r="I28">
        <v>1</v>
      </c>
      <c r="J28">
        <v>3.9999999999999147E-2</v>
      </c>
      <c r="K28">
        <v>53.900000000000013</v>
      </c>
      <c r="L28">
        <v>9</v>
      </c>
      <c r="M28">
        <v>-39</v>
      </c>
      <c r="N28">
        <v>0.65517241379310343</v>
      </c>
      <c r="O28">
        <v>9.2592592592592587E-2</v>
      </c>
      <c r="T28" s="10">
        <f t="shared" ca="1" si="2"/>
        <v>1.4146016855368783E-3</v>
      </c>
      <c r="U28" s="150">
        <f t="shared" ca="1" si="3"/>
        <v>3.5109893513947256E-2</v>
      </c>
      <c r="V28" s="10">
        <f t="shared" si="4"/>
        <v>8.4459459459457664E-4</v>
      </c>
      <c r="W28" s="150">
        <f t="shared" si="5"/>
        <v>5.0877762050107389E-3</v>
      </c>
    </row>
    <row r="29" spans="1:23">
      <c r="A29" s="1">
        <v>41862</v>
      </c>
      <c r="B29">
        <v>47.44</v>
      </c>
      <c r="C29">
        <v>8018400</v>
      </c>
      <c r="D29">
        <v>1.5</v>
      </c>
      <c r="E29">
        <v>8</v>
      </c>
      <c r="F29">
        <v>0.7744377859398156</v>
      </c>
      <c r="G29">
        <v>9.1478826873068603E-2</v>
      </c>
      <c r="H29">
        <v>3</v>
      </c>
      <c r="I29">
        <v>1</v>
      </c>
      <c r="J29">
        <v>3.9999999999999147E-2</v>
      </c>
      <c r="K29">
        <v>53.940000000000012</v>
      </c>
      <c r="L29">
        <v>8</v>
      </c>
      <c r="M29">
        <v>-38</v>
      </c>
      <c r="N29">
        <v>0.63793103448275867</v>
      </c>
      <c r="O29">
        <v>0.1111111111111111</v>
      </c>
      <c r="T29" s="10">
        <f t="shared" ca="1" si="2"/>
        <v>1.4146016855368783E-3</v>
      </c>
      <c r="U29" s="150">
        <f t="shared" ca="1" si="3"/>
        <v>3.6524495199484135E-2</v>
      </c>
      <c r="V29" s="10">
        <f t="shared" si="4"/>
        <v>8.4388185654006641E-4</v>
      </c>
      <c r="W29" s="150">
        <f t="shared" si="5"/>
        <v>5.9316580615508055E-3</v>
      </c>
    </row>
    <row r="30" spans="1:23">
      <c r="A30" s="1">
        <v>41863</v>
      </c>
      <c r="B30">
        <v>47.44</v>
      </c>
      <c r="C30">
        <v>4235200</v>
      </c>
      <c r="D30">
        <v>1.5</v>
      </c>
      <c r="E30">
        <v>9</v>
      </c>
      <c r="F30">
        <v>0.76569044397190522</v>
      </c>
      <c r="G30">
        <v>9.933353275113764E-2</v>
      </c>
      <c r="H30">
        <v>3</v>
      </c>
      <c r="I30">
        <v>1</v>
      </c>
      <c r="J30">
        <v>0</v>
      </c>
      <c r="K30">
        <v>53.940000000000012</v>
      </c>
      <c r="L30">
        <v>7</v>
      </c>
      <c r="M30">
        <v>-37</v>
      </c>
      <c r="N30">
        <v>0.62068965517241381</v>
      </c>
      <c r="O30">
        <v>0.12962962962962962</v>
      </c>
      <c r="T30" s="10">
        <f t="shared" ca="1" si="2"/>
        <v>1.9784018723167512E-3</v>
      </c>
      <c r="U30" s="150">
        <f t="shared" ca="1" si="3"/>
        <v>3.8502897071800886E-2</v>
      </c>
      <c r="V30" s="10">
        <f t="shared" si="4"/>
        <v>0</v>
      </c>
      <c r="W30" s="150">
        <f t="shared" si="5"/>
        <v>5.9316580615508055E-3</v>
      </c>
    </row>
    <row r="31" spans="1:23">
      <c r="A31" s="1">
        <v>41864</v>
      </c>
      <c r="B31">
        <v>47.13</v>
      </c>
      <c r="C31">
        <v>3748200</v>
      </c>
      <c r="D31">
        <v>1.8099999999999952</v>
      </c>
      <c r="E31">
        <v>10</v>
      </c>
      <c r="F31">
        <v>0.7603904890779043</v>
      </c>
      <c r="G31">
        <v>9.6290262414230346E-2</v>
      </c>
      <c r="H31">
        <v>3</v>
      </c>
      <c r="I31">
        <v>1</v>
      </c>
      <c r="J31">
        <v>-0.30999999999999517</v>
      </c>
      <c r="K31">
        <v>53.630000000000017</v>
      </c>
      <c r="L31">
        <v>6</v>
      </c>
      <c r="M31">
        <v>-36</v>
      </c>
      <c r="N31">
        <v>0.60344827586206895</v>
      </c>
      <c r="O31">
        <v>0.14814814814814814</v>
      </c>
      <c r="T31" s="10">
        <f t="shared" ca="1" si="2"/>
        <v>1.9784018723167512E-3</v>
      </c>
      <c r="U31" s="150">
        <f t="shared" ca="1" si="3"/>
        <v>4.0481298944117637E-2</v>
      </c>
      <c r="V31" s="10">
        <f t="shared" si="4"/>
        <v>-6.534569983136492E-3</v>
      </c>
      <c r="W31" s="150">
        <f t="shared" si="5"/>
        <v>-6.0291192158568648E-4</v>
      </c>
    </row>
    <row r="32" spans="1:23">
      <c r="A32" s="1">
        <v>41865</v>
      </c>
      <c r="B32">
        <v>47.41</v>
      </c>
      <c r="C32">
        <v>3175200</v>
      </c>
      <c r="D32">
        <v>1.5300000000000011</v>
      </c>
      <c r="E32">
        <v>11</v>
      </c>
      <c r="F32">
        <v>0.75758747341967891</v>
      </c>
      <c r="G32">
        <v>7.8619669158849756E-2</v>
      </c>
      <c r="H32">
        <v>4</v>
      </c>
      <c r="I32">
        <v>1</v>
      </c>
      <c r="J32">
        <v>0.27999999999999403</v>
      </c>
      <c r="K32">
        <v>53.910000000000011</v>
      </c>
      <c r="L32">
        <v>5</v>
      </c>
      <c r="M32">
        <v>-37</v>
      </c>
      <c r="N32">
        <v>0.58620689655172409</v>
      </c>
      <c r="O32">
        <v>0.12962962962962962</v>
      </c>
      <c r="T32" s="10">
        <f t="shared" ca="1" si="2"/>
        <v>1.9784018723167512E-3</v>
      </c>
      <c r="U32" s="150">
        <f t="shared" ca="1" si="3"/>
        <v>4.2459700816434388E-2</v>
      </c>
      <c r="V32" s="10">
        <f t="shared" si="4"/>
        <v>5.9410142159981756E-3</v>
      </c>
      <c r="W32" s="150">
        <f t="shared" si="5"/>
        <v>5.3381022944124891E-3</v>
      </c>
    </row>
    <row r="33" spans="1:23">
      <c r="A33" s="1">
        <v>41866</v>
      </c>
      <c r="B33">
        <v>47.39</v>
      </c>
      <c r="C33">
        <v>4778700</v>
      </c>
      <c r="D33">
        <v>1.5499999999999972</v>
      </c>
      <c r="E33">
        <v>12</v>
      </c>
      <c r="F33">
        <v>0.75726528771183677</v>
      </c>
      <c r="G33">
        <v>5.2135438315029238E-2</v>
      </c>
      <c r="H33">
        <v>4</v>
      </c>
      <c r="I33">
        <v>1</v>
      </c>
      <c r="J33">
        <v>-1.9999999999996021E-2</v>
      </c>
      <c r="K33">
        <v>53.890000000000015</v>
      </c>
      <c r="L33">
        <v>4</v>
      </c>
      <c r="M33">
        <v>-38</v>
      </c>
      <c r="N33">
        <v>0.56896551724137934</v>
      </c>
      <c r="O33">
        <v>0.1111111111111111</v>
      </c>
      <c r="T33" s="10">
        <f t="shared" ca="1" si="2"/>
        <v>1.4146016855368783E-3</v>
      </c>
      <c r="U33" s="150">
        <f t="shared" ca="1" si="3"/>
        <v>4.3874302501971267E-2</v>
      </c>
      <c r="V33" s="10">
        <f t="shared" si="4"/>
        <v>-4.2185192997249571E-4</v>
      </c>
      <c r="W33" s="150">
        <f t="shared" si="5"/>
        <v>4.9162503644399934E-3</v>
      </c>
    </row>
    <row r="34" spans="1:23">
      <c r="A34" s="1">
        <v>41869</v>
      </c>
      <c r="B34">
        <v>47.9</v>
      </c>
      <c r="C34">
        <v>3872100</v>
      </c>
      <c r="D34">
        <v>1.0399999999999991</v>
      </c>
      <c r="E34">
        <v>13</v>
      </c>
      <c r="F34">
        <v>0.75947225981055455</v>
      </c>
      <c r="G34">
        <v>4.1522239355849928E-2</v>
      </c>
      <c r="H34">
        <v>2</v>
      </c>
      <c r="I34">
        <v>-1</v>
      </c>
      <c r="J34">
        <v>0.50999999999999801</v>
      </c>
      <c r="K34">
        <v>54.400000000000013</v>
      </c>
      <c r="L34">
        <v>5</v>
      </c>
      <c r="M34">
        <v>-39</v>
      </c>
      <c r="N34">
        <v>0.58620689655172409</v>
      </c>
      <c r="O34">
        <v>9.2592592592592587E-2</v>
      </c>
      <c r="T34" s="10">
        <f t="shared" ca="1" si="2"/>
        <v>1.4146016855368783E-3</v>
      </c>
      <c r="U34" s="150">
        <f t="shared" ca="1" si="3"/>
        <v>4.5288904187508146E-2</v>
      </c>
      <c r="V34" s="10">
        <f t="shared" si="4"/>
        <v>1.076176408525001E-2</v>
      </c>
      <c r="W34" s="150">
        <f t="shared" si="5"/>
        <v>1.5678014449690005E-2</v>
      </c>
    </row>
    <row r="35" spans="1:23">
      <c r="A35" s="1">
        <v>41870</v>
      </c>
      <c r="B35">
        <v>48.3</v>
      </c>
      <c r="C35">
        <v>5310400</v>
      </c>
      <c r="D35">
        <v>1.4399999999999977</v>
      </c>
      <c r="E35">
        <v>14</v>
      </c>
      <c r="F35">
        <v>0.76552935111798426</v>
      </c>
      <c r="G35">
        <v>4.5487866487532294E-2</v>
      </c>
      <c r="H35">
        <v>2</v>
      </c>
      <c r="I35">
        <v>-1</v>
      </c>
      <c r="J35">
        <v>-0.39999999999999858</v>
      </c>
      <c r="K35">
        <v>54.000000000000014</v>
      </c>
      <c r="L35">
        <v>6</v>
      </c>
      <c r="M35">
        <v>-40</v>
      </c>
      <c r="N35">
        <v>0.60344827586206895</v>
      </c>
      <c r="O35">
        <v>7.407407407407407E-2</v>
      </c>
      <c r="T35" s="10">
        <f t="shared" ca="1" si="2"/>
        <v>2.0045306532423565E-3</v>
      </c>
      <c r="U35" s="150">
        <f t="shared" ca="1" si="3"/>
        <v>4.7293434840750499E-2</v>
      </c>
      <c r="V35" s="10">
        <f t="shared" si="4"/>
        <v>-8.3507306889352532E-3</v>
      </c>
      <c r="W35" s="150">
        <f t="shared" si="5"/>
        <v>7.3272837607547513E-3</v>
      </c>
    </row>
    <row r="36" spans="1:23">
      <c r="A36" s="1">
        <v>41871</v>
      </c>
      <c r="B36">
        <v>48.19</v>
      </c>
      <c r="C36">
        <v>2971600</v>
      </c>
      <c r="D36">
        <v>1.3299999999999983</v>
      </c>
      <c r="E36">
        <v>15</v>
      </c>
      <c r="F36">
        <v>0.77371286809717099</v>
      </c>
      <c r="G36">
        <v>4.6359622587869478E-2</v>
      </c>
      <c r="H36">
        <v>1</v>
      </c>
      <c r="I36">
        <v>1</v>
      </c>
      <c r="J36">
        <v>0.10999999999999943</v>
      </c>
      <c r="K36">
        <v>54.110000000000014</v>
      </c>
      <c r="L36">
        <v>7</v>
      </c>
      <c r="M36">
        <v>-39</v>
      </c>
      <c r="N36">
        <v>0.62068965517241381</v>
      </c>
      <c r="O36">
        <v>9.2592592592592587E-2</v>
      </c>
      <c r="T36" s="10">
        <f t="shared" ca="1" si="2"/>
        <v>2.0045306532423565E-3</v>
      </c>
      <c r="U36" s="150">
        <f t="shared" ca="1" si="3"/>
        <v>4.9297965493992853E-2</v>
      </c>
      <c r="V36" s="10">
        <f t="shared" si="4"/>
        <v>2.2774327122153091E-3</v>
      </c>
      <c r="W36" s="150">
        <f t="shared" si="5"/>
        <v>9.6047164729700599E-3</v>
      </c>
    </row>
    <row r="37" spans="1:23">
      <c r="A37" s="1">
        <v>41872</v>
      </c>
      <c r="B37">
        <v>48.27</v>
      </c>
      <c r="C37">
        <v>2871300</v>
      </c>
      <c r="D37">
        <v>1.2499999999999929</v>
      </c>
      <c r="E37">
        <v>16</v>
      </c>
      <c r="F37">
        <v>0.78320123719311796</v>
      </c>
      <c r="G37">
        <v>4.3391282277160721E-2</v>
      </c>
      <c r="H37">
        <v>1</v>
      </c>
      <c r="I37">
        <v>1</v>
      </c>
      <c r="J37">
        <v>8.00000000000054E-2</v>
      </c>
      <c r="K37">
        <v>54.190000000000019</v>
      </c>
      <c r="L37">
        <v>8</v>
      </c>
      <c r="M37">
        <v>-38</v>
      </c>
      <c r="N37">
        <v>0.63793103448275867</v>
      </c>
      <c r="O37">
        <v>0.1111111111111111</v>
      </c>
      <c r="T37" s="10">
        <f t="shared" ca="1" si="2"/>
        <v>1.0961844505844079E-3</v>
      </c>
      <c r="U37" s="150">
        <f t="shared" ca="1" si="3"/>
        <v>5.0394149944577263E-2</v>
      </c>
      <c r="V37" s="10">
        <f t="shared" si="4"/>
        <v>1.6600954554888028E-3</v>
      </c>
      <c r="W37" s="150">
        <f t="shared" si="5"/>
        <v>1.1264811928458863E-2</v>
      </c>
    </row>
    <row r="38" spans="1:23">
      <c r="A38" s="1">
        <v>41873</v>
      </c>
      <c r="B38">
        <v>48.13</v>
      </c>
      <c r="C38">
        <v>2890100</v>
      </c>
      <c r="D38">
        <v>1.3899999999999935</v>
      </c>
      <c r="E38">
        <v>17</v>
      </c>
      <c r="F38">
        <v>0.78998324634319206</v>
      </c>
      <c r="G38">
        <v>3.5415900755746729E-2</v>
      </c>
      <c r="H38">
        <v>2</v>
      </c>
      <c r="I38">
        <v>-1</v>
      </c>
      <c r="J38">
        <v>-0.14000000000000057</v>
      </c>
      <c r="K38">
        <v>54.050000000000018</v>
      </c>
      <c r="L38">
        <v>9</v>
      </c>
      <c r="M38">
        <v>-39</v>
      </c>
      <c r="N38">
        <v>0.65517241379310343</v>
      </c>
      <c r="O38">
        <v>9.2592592592592587E-2</v>
      </c>
      <c r="T38" s="10">
        <f t="shared" ca="1" si="2"/>
        <v>1.0961844505844079E-3</v>
      </c>
      <c r="U38" s="150">
        <f t="shared" ca="1" si="3"/>
        <v>5.1490334395161673E-2</v>
      </c>
      <c r="V38" s="10">
        <f t="shared" si="4"/>
        <v>-2.9003521856225513E-3</v>
      </c>
      <c r="W38" s="150">
        <f t="shared" si="5"/>
        <v>8.364459742836311E-3</v>
      </c>
    </row>
    <row r="39" spans="1:23">
      <c r="A39" s="1">
        <v>41876</v>
      </c>
      <c r="B39">
        <v>48.55</v>
      </c>
      <c r="C39">
        <v>2414400</v>
      </c>
      <c r="D39">
        <v>1.8099999999999881</v>
      </c>
      <c r="E39">
        <v>18</v>
      </c>
      <c r="F39">
        <v>0.79628197693150327</v>
      </c>
      <c r="G39">
        <v>2.7513075667188774E-2</v>
      </c>
      <c r="H39">
        <v>2</v>
      </c>
      <c r="I39">
        <v>-1</v>
      </c>
      <c r="J39">
        <v>-0.4199999999999946</v>
      </c>
      <c r="K39">
        <v>53.630000000000024</v>
      </c>
      <c r="L39">
        <v>10</v>
      </c>
      <c r="M39">
        <v>-40</v>
      </c>
      <c r="N39">
        <v>0.67241379310344829</v>
      </c>
      <c r="O39">
        <v>7.407407407407407E-2</v>
      </c>
      <c r="T39" s="10">
        <f t="shared" ca="1" si="2"/>
        <v>2.0045306532423565E-3</v>
      </c>
      <c r="U39" s="150">
        <f t="shared" ca="1" si="3"/>
        <v>5.3494865048404026E-2</v>
      </c>
      <c r="V39" s="10">
        <f t="shared" si="4"/>
        <v>-8.7263660918345011E-3</v>
      </c>
      <c r="W39" s="150">
        <f t="shared" si="5"/>
        <v>-3.619063489981901E-4</v>
      </c>
    </row>
    <row r="40" spans="1:23">
      <c r="A40" s="1">
        <v>41877</v>
      </c>
      <c r="B40">
        <v>48.18</v>
      </c>
      <c r="C40">
        <v>2636800</v>
      </c>
      <c r="D40">
        <v>1.4399999999999906</v>
      </c>
      <c r="E40">
        <v>19</v>
      </c>
      <c r="F40">
        <v>0.79834396546169195</v>
      </c>
      <c r="G40">
        <v>1.9410059558312043E-2</v>
      </c>
      <c r="H40">
        <v>2</v>
      </c>
      <c r="I40">
        <v>-1</v>
      </c>
      <c r="J40">
        <v>0.36999999999999744</v>
      </c>
      <c r="K40">
        <v>54.000000000000021</v>
      </c>
      <c r="L40">
        <v>11</v>
      </c>
      <c r="M40">
        <v>-41</v>
      </c>
      <c r="N40">
        <v>0.68965517241379315</v>
      </c>
      <c r="O40">
        <v>5.5555555555555552E-2</v>
      </c>
      <c r="T40" s="10">
        <f t="shared" ca="1" si="2"/>
        <v>2.0045306532423565E-3</v>
      </c>
      <c r="U40" s="150">
        <f t="shared" ca="1" si="3"/>
        <v>5.549939570164638E-2</v>
      </c>
      <c r="V40" s="10">
        <f t="shared" si="4"/>
        <v>7.6210092687950043E-3</v>
      </c>
      <c r="W40" s="150">
        <f t="shared" si="5"/>
        <v>7.2591029197968142E-3</v>
      </c>
    </row>
    <row r="41" spans="1:23">
      <c r="A41" s="1">
        <v>41878</v>
      </c>
      <c r="B41">
        <v>48.36</v>
      </c>
      <c r="C41">
        <v>1944900</v>
      </c>
      <c r="D41">
        <v>1.6199999999999903</v>
      </c>
      <c r="E41">
        <v>20</v>
      </c>
      <c r="F41">
        <v>0.79905277401894426</v>
      </c>
      <c r="G41">
        <v>1.6004654400763433E-2</v>
      </c>
      <c r="H41">
        <v>2</v>
      </c>
      <c r="I41">
        <v>-1</v>
      </c>
      <c r="J41">
        <v>-0.17999999999999972</v>
      </c>
      <c r="K41">
        <v>53.820000000000022</v>
      </c>
      <c r="L41">
        <v>12</v>
      </c>
      <c r="M41">
        <v>-42</v>
      </c>
      <c r="N41">
        <v>0.7068965517241379</v>
      </c>
      <c r="O41">
        <v>3.7037037037037035E-2</v>
      </c>
      <c r="T41" s="10">
        <f t="shared" ca="1" si="2"/>
        <v>2.0045306532423565E-3</v>
      </c>
      <c r="U41" s="150">
        <f t="shared" ca="1" si="3"/>
        <v>5.7503926354888733E-2</v>
      </c>
      <c r="V41" s="10">
        <f t="shared" si="4"/>
        <v>-3.7359900373598945E-3</v>
      </c>
      <c r="W41" s="150">
        <f t="shared" si="5"/>
        <v>3.5231128824369197E-3</v>
      </c>
    </row>
    <row r="42" spans="1:23">
      <c r="A42" s="1">
        <v>41879</v>
      </c>
      <c r="B42">
        <v>47.92</v>
      </c>
      <c r="C42">
        <v>5093000</v>
      </c>
      <c r="D42">
        <v>1.1799999999999926</v>
      </c>
      <c r="E42">
        <v>21</v>
      </c>
      <c r="F42">
        <v>0.79811843546620265</v>
      </c>
      <c r="G42">
        <v>2.0587469746799626E-2</v>
      </c>
      <c r="H42">
        <v>4</v>
      </c>
      <c r="I42">
        <v>1</v>
      </c>
      <c r="J42">
        <v>0.43999999999999773</v>
      </c>
      <c r="K42">
        <v>54.260000000000019</v>
      </c>
      <c r="L42">
        <v>11</v>
      </c>
      <c r="M42">
        <v>-43</v>
      </c>
      <c r="N42">
        <v>0.68965517241379315</v>
      </c>
      <c r="O42">
        <v>1.8518518518518517E-2</v>
      </c>
      <c r="T42" s="10">
        <f t="shared" ca="1" si="2"/>
        <v>2.0045306532423565E-3</v>
      </c>
      <c r="U42" s="150">
        <f t="shared" ca="1" si="3"/>
        <v>5.9508457008131087E-2</v>
      </c>
      <c r="V42" s="10">
        <f t="shared" si="4"/>
        <v>9.0984284532671152E-3</v>
      </c>
      <c r="W42" s="150">
        <f t="shared" si="5"/>
        <v>1.2621541335704034E-2</v>
      </c>
    </row>
    <row r="43" spans="1:23">
      <c r="A43" s="1">
        <v>41880</v>
      </c>
      <c r="B43">
        <v>47.84</v>
      </c>
      <c r="C43">
        <v>4274300</v>
      </c>
      <c r="D43">
        <v>1.2599999999999909</v>
      </c>
      <c r="E43">
        <v>22</v>
      </c>
      <c r="F43">
        <v>0.79505767124170357</v>
      </c>
      <c r="G43">
        <v>2.8282713308495116E-2</v>
      </c>
      <c r="H43">
        <v>3</v>
      </c>
      <c r="I43">
        <v>1</v>
      </c>
      <c r="J43">
        <v>-7.9999999999998295E-2</v>
      </c>
      <c r="K43">
        <v>54.180000000000021</v>
      </c>
      <c r="L43">
        <v>10</v>
      </c>
      <c r="M43">
        <v>-42</v>
      </c>
      <c r="N43">
        <v>0.67241379310344829</v>
      </c>
      <c r="O43">
        <v>3.7037037037037035E-2</v>
      </c>
      <c r="T43" s="10">
        <f t="shared" ca="1" si="2"/>
        <v>1.4146016855368783E-3</v>
      </c>
      <c r="U43" s="150">
        <f t="shared" ca="1" si="3"/>
        <v>6.0923058693667966E-2</v>
      </c>
      <c r="V43" s="10">
        <f t="shared" si="4"/>
        <v>-1.6694490818029693E-3</v>
      </c>
      <c r="W43" s="150">
        <f t="shared" si="5"/>
        <v>1.0952092253901065E-2</v>
      </c>
    </row>
    <row r="44" spans="1:23">
      <c r="A44" s="1">
        <v>41884</v>
      </c>
      <c r="B44">
        <v>47.2</v>
      </c>
      <c r="C44">
        <v>5573600</v>
      </c>
      <c r="D44">
        <v>1.8999999999999915</v>
      </c>
      <c r="E44">
        <v>23</v>
      </c>
      <c r="F44">
        <v>0.78785682067143492</v>
      </c>
      <c r="G44">
        <v>4.1152228520935766E-2</v>
      </c>
      <c r="H44">
        <v>3</v>
      </c>
      <c r="I44">
        <v>1</v>
      </c>
      <c r="J44">
        <v>-0.64000000000000057</v>
      </c>
      <c r="K44">
        <v>53.54000000000002</v>
      </c>
      <c r="L44">
        <v>9</v>
      </c>
      <c r="M44">
        <v>-41</v>
      </c>
      <c r="N44">
        <v>0.65517241379310343</v>
      </c>
      <c r="O44">
        <v>5.5555555555555552E-2</v>
      </c>
      <c r="T44" s="10">
        <f t="shared" ca="1" si="2"/>
        <v>1.9784018723167512E-3</v>
      </c>
      <c r="U44" s="150">
        <f t="shared" ca="1" si="3"/>
        <v>6.2901460565984724E-2</v>
      </c>
      <c r="V44" s="10">
        <f t="shared" si="4"/>
        <v>-1.3377926421404692E-2</v>
      </c>
      <c r="W44" s="150">
        <f t="shared" si="5"/>
        <v>-2.4258341675036273E-3</v>
      </c>
    </row>
    <row r="45" spans="1:23">
      <c r="A45" s="1">
        <v>41885</v>
      </c>
      <c r="B45">
        <v>47.71</v>
      </c>
      <c r="C45">
        <v>5313200</v>
      </c>
      <c r="D45">
        <v>1.3899999999999935</v>
      </c>
      <c r="E45">
        <v>24</v>
      </c>
      <c r="F45">
        <v>0.77980217797538498</v>
      </c>
      <c r="G45">
        <v>5.380207845858849E-2</v>
      </c>
      <c r="H45">
        <v>3</v>
      </c>
      <c r="I45">
        <v>1</v>
      </c>
      <c r="J45">
        <v>0.50999999999999801</v>
      </c>
      <c r="K45">
        <v>54.050000000000018</v>
      </c>
      <c r="L45">
        <v>8</v>
      </c>
      <c r="M45">
        <v>-40</v>
      </c>
      <c r="N45">
        <v>0.63793103448275867</v>
      </c>
      <c r="O45">
        <v>7.407407407407407E-2</v>
      </c>
      <c r="T45" s="10">
        <f t="shared" ca="1" si="2"/>
        <v>1.9784018723167512E-3</v>
      </c>
      <c r="U45" s="150">
        <f t="shared" ca="1" si="3"/>
        <v>6.4879862438301475E-2</v>
      </c>
      <c r="V45" s="10">
        <f t="shared" si="4"/>
        <v>1.080508474576267E-2</v>
      </c>
      <c r="W45" s="150">
        <f t="shared" si="5"/>
        <v>8.3792505782590426E-3</v>
      </c>
    </row>
    <row r="46" spans="1:23">
      <c r="A46" s="1">
        <v>41886</v>
      </c>
      <c r="B46">
        <v>44.89</v>
      </c>
      <c r="C46">
        <v>54688200</v>
      </c>
      <c r="D46">
        <v>4.2099999999999937</v>
      </c>
      <c r="E46">
        <v>25</v>
      </c>
      <c r="F46">
        <v>0.7606482376441781</v>
      </c>
      <c r="G46">
        <v>0.19712201807221602</v>
      </c>
      <c r="H46">
        <v>3</v>
      </c>
      <c r="I46">
        <v>1</v>
      </c>
      <c r="J46">
        <v>-2.8200000000000003</v>
      </c>
      <c r="K46">
        <v>51.230000000000018</v>
      </c>
      <c r="L46">
        <v>7</v>
      </c>
      <c r="M46">
        <v>-39</v>
      </c>
      <c r="N46">
        <v>0.62068965517241381</v>
      </c>
      <c r="O46">
        <v>9.2592592592592587E-2</v>
      </c>
      <c r="T46" s="10">
        <f t="shared" ca="1" si="2"/>
        <v>1.9784018723167512E-3</v>
      </c>
      <c r="U46" s="150">
        <f t="shared" ca="1" si="3"/>
        <v>6.6858264310618226E-2</v>
      </c>
      <c r="V46" s="10">
        <f t="shared" si="4"/>
        <v>-5.9107105428631318E-2</v>
      </c>
      <c r="W46" s="150">
        <f t="shared" si="5"/>
        <v>-5.0727854850372275E-2</v>
      </c>
    </row>
    <row r="47" spans="1:23">
      <c r="A47" s="1">
        <v>41887</v>
      </c>
      <c r="B47">
        <v>45.93</v>
      </c>
      <c r="C47">
        <v>15529500</v>
      </c>
      <c r="D47">
        <v>3.1699999999999946</v>
      </c>
      <c r="E47">
        <v>26</v>
      </c>
      <c r="F47">
        <v>0.73893292093562746</v>
      </c>
      <c r="G47">
        <v>0.30671934605345602</v>
      </c>
      <c r="H47">
        <v>3</v>
      </c>
      <c r="I47">
        <v>1</v>
      </c>
      <c r="J47">
        <v>1.0399999999999991</v>
      </c>
      <c r="K47">
        <v>52.270000000000017</v>
      </c>
      <c r="L47">
        <v>6</v>
      </c>
      <c r="M47">
        <v>-38</v>
      </c>
      <c r="N47">
        <v>0.60344827586206895</v>
      </c>
      <c r="O47">
        <v>0.1111111111111111</v>
      </c>
      <c r="T47" s="10">
        <f t="shared" ca="1" si="2"/>
        <v>1.9784018723167512E-3</v>
      </c>
      <c r="U47" s="150">
        <f t="shared" ca="1" si="3"/>
        <v>6.8836666182934977E-2</v>
      </c>
      <c r="V47" s="10">
        <f t="shared" si="4"/>
        <v>2.3167743372688777E-2</v>
      </c>
      <c r="W47" s="150">
        <f t="shared" si="5"/>
        <v>-2.7560111477683499E-2</v>
      </c>
    </row>
    <row r="48" spans="1:23">
      <c r="A48" s="1">
        <v>41890</v>
      </c>
      <c r="B48">
        <v>45.33</v>
      </c>
      <c r="C48">
        <v>8919600</v>
      </c>
      <c r="D48">
        <v>3.769999999999996</v>
      </c>
      <c r="E48">
        <v>27</v>
      </c>
      <c r="F48">
        <v>0.71654101424060834</v>
      </c>
      <c r="G48">
        <v>0.36199666671971287</v>
      </c>
      <c r="H48">
        <v>3</v>
      </c>
      <c r="I48">
        <v>1</v>
      </c>
      <c r="J48">
        <v>-0.60000000000000142</v>
      </c>
      <c r="K48">
        <v>51.670000000000016</v>
      </c>
      <c r="L48">
        <v>5</v>
      </c>
      <c r="M48">
        <v>-37</v>
      </c>
      <c r="N48">
        <v>0.58620689655172409</v>
      </c>
      <c r="O48">
        <v>0.12962962962962962</v>
      </c>
      <c r="T48" s="10">
        <f t="shared" ca="1" si="2"/>
        <v>1.9784018723167512E-3</v>
      </c>
      <c r="U48" s="150">
        <f t="shared" ca="1" si="3"/>
        <v>7.0815068055251729E-2</v>
      </c>
      <c r="V48" s="10">
        <f t="shared" si="4"/>
        <v>-1.3063357282821717E-2</v>
      </c>
      <c r="W48" s="150">
        <f t="shared" si="5"/>
        <v>-4.0623468760505217E-2</v>
      </c>
    </row>
    <row r="49" spans="1:23">
      <c r="A49" s="1">
        <v>41891</v>
      </c>
      <c r="B49">
        <v>45.15</v>
      </c>
      <c r="C49">
        <v>4892300</v>
      </c>
      <c r="D49">
        <v>3.9499999999999957</v>
      </c>
      <c r="E49">
        <v>28</v>
      </c>
      <c r="F49">
        <v>0.69464849539274409</v>
      </c>
      <c r="G49">
        <v>0.34487119075355921</v>
      </c>
      <c r="H49">
        <v>3</v>
      </c>
      <c r="I49">
        <v>1</v>
      </c>
      <c r="J49">
        <v>-0.17999999999999972</v>
      </c>
      <c r="K49">
        <v>51.490000000000016</v>
      </c>
      <c r="L49">
        <v>4</v>
      </c>
      <c r="M49">
        <v>-36</v>
      </c>
      <c r="N49">
        <v>0.56896551724137934</v>
      </c>
      <c r="O49">
        <v>0.14814814814814814</v>
      </c>
      <c r="T49" s="10">
        <f t="shared" ca="1" si="2"/>
        <v>1.9784018723167512E-3</v>
      </c>
      <c r="U49" s="150">
        <f t="shared" ca="1" si="3"/>
        <v>7.279346992756848E-2</v>
      </c>
      <c r="V49" s="10">
        <f t="shared" si="4"/>
        <v>-3.9708802117802717E-3</v>
      </c>
      <c r="W49" s="150">
        <f t="shared" si="5"/>
        <v>-4.4594348972285487E-2</v>
      </c>
    </row>
    <row r="50" spans="1:23">
      <c r="A50" s="1">
        <v>41892</v>
      </c>
      <c r="B50">
        <v>46.52</v>
      </c>
      <c r="C50">
        <v>16247200</v>
      </c>
      <c r="D50">
        <v>2.5799999999999912</v>
      </c>
      <c r="E50">
        <v>29</v>
      </c>
      <c r="F50">
        <v>0.68382305560925305</v>
      </c>
      <c r="G50">
        <v>0.29020970966907517</v>
      </c>
      <c r="H50">
        <v>4</v>
      </c>
      <c r="I50">
        <v>1</v>
      </c>
      <c r="J50">
        <v>1.3700000000000045</v>
      </c>
      <c r="K50">
        <v>52.860000000000021</v>
      </c>
      <c r="L50">
        <v>3</v>
      </c>
      <c r="M50">
        <v>-37</v>
      </c>
      <c r="N50">
        <v>0.55172413793103448</v>
      </c>
      <c r="O50">
        <v>0.12962962962962962</v>
      </c>
      <c r="T50" s="10">
        <f t="shared" ca="1" si="2"/>
        <v>1.9784018723167512E-3</v>
      </c>
      <c r="U50" s="150">
        <f t="shared" ca="1" si="3"/>
        <v>7.4771871799885231E-2</v>
      </c>
      <c r="V50" s="10">
        <f t="shared" si="4"/>
        <v>3.0343300110742072E-2</v>
      </c>
      <c r="W50" s="150">
        <f t="shared" si="5"/>
        <v>-1.4251048861543415E-2</v>
      </c>
    </row>
    <row r="51" spans="1:23">
      <c r="A51" s="1">
        <v>41893</v>
      </c>
      <c r="B51">
        <v>46.24</v>
      </c>
      <c r="C51">
        <v>9464900</v>
      </c>
      <c r="D51">
        <v>2.8599999999999923</v>
      </c>
      <c r="E51">
        <v>30</v>
      </c>
      <c r="F51">
        <v>0.6807139635285776</v>
      </c>
      <c r="G51">
        <v>0.16721943519806962</v>
      </c>
      <c r="H51">
        <v>4</v>
      </c>
      <c r="I51">
        <v>1</v>
      </c>
      <c r="J51">
        <v>-0.28000000000000114</v>
      </c>
      <c r="K51">
        <v>52.58000000000002</v>
      </c>
      <c r="L51">
        <v>2</v>
      </c>
      <c r="M51">
        <v>-38</v>
      </c>
      <c r="N51">
        <v>0.53448275862068961</v>
      </c>
      <c r="O51">
        <v>0.1111111111111111</v>
      </c>
      <c r="T51" s="10">
        <f t="shared" ca="1" si="2"/>
        <v>1.4146016855368783E-3</v>
      </c>
      <c r="U51" s="150">
        <f t="shared" ca="1" si="3"/>
        <v>7.618647348542211E-2</v>
      </c>
      <c r="V51" s="10">
        <f t="shared" si="4"/>
        <v>-6.0189165950129218E-3</v>
      </c>
      <c r="W51" s="150">
        <f t="shared" si="5"/>
        <v>-2.0269965456556335E-2</v>
      </c>
    </row>
    <row r="52" spans="1:23">
      <c r="A52" s="1">
        <v>41894</v>
      </c>
      <c r="B52">
        <v>45.94</v>
      </c>
      <c r="C52">
        <v>4795000</v>
      </c>
      <c r="D52">
        <v>3.1599999999999966</v>
      </c>
      <c r="E52">
        <v>31</v>
      </c>
      <c r="F52">
        <v>0.68870416908305943</v>
      </c>
      <c r="G52">
        <v>0.14527356877041661</v>
      </c>
      <c r="H52">
        <v>2</v>
      </c>
      <c r="I52">
        <v>-1</v>
      </c>
      <c r="J52">
        <v>-0.30000000000000426</v>
      </c>
      <c r="K52">
        <v>52.280000000000015</v>
      </c>
      <c r="L52">
        <v>3</v>
      </c>
      <c r="M52">
        <v>-39</v>
      </c>
      <c r="N52">
        <v>0.55172413793103448</v>
      </c>
      <c r="O52">
        <v>9.2592592592592587E-2</v>
      </c>
      <c r="T52" s="10">
        <f t="shared" ca="1" si="2"/>
        <v>1.4146016855368783E-3</v>
      </c>
      <c r="U52" s="150">
        <f t="shared" ca="1" si="3"/>
        <v>7.7601075170958989E-2</v>
      </c>
      <c r="V52" s="10">
        <f t="shared" si="4"/>
        <v>-6.487889273356493E-3</v>
      </c>
      <c r="W52" s="150">
        <f t="shared" si="5"/>
        <v>-2.6757854729912829E-2</v>
      </c>
    </row>
    <row r="53" spans="1:23">
      <c r="A53" s="1">
        <v>41897</v>
      </c>
      <c r="B53">
        <v>45.89</v>
      </c>
      <c r="C53">
        <v>5073700</v>
      </c>
      <c r="D53">
        <v>3.1099999999999994</v>
      </c>
      <c r="E53">
        <v>32</v>
      </c>
      <c r="F53">
        <v>0.69223210258392942</v>
      </c>
      <c r="G53">
        <v>0.13108395804242204</v>
      </c>
      <c r="H53">
        <v>2</v>
      </c>
      <c r="I53">
        <v>-1</v>
      </c>
      <c r="J53">
        <v>4.9999999999997158E-2</v>
      </c>
      <c r="K53">
        <v>52.330000000000013</v>
      </c>
      <c r="L53">
        <v>4</v>
      </c>
      <c r="M53">
        <v>-40</v>
      </c>
      <c r="N53">
        <v>0.56896551724137934</v>
      </c>
      <c r="O53">
        <v>7.407407407407407E-2</v>
      </c>
      <c r="T53" s="10">
        <f t="shared" ca="1" si="2"/>
        <v>2.0045306532423565E-3</v>
      </c>
      <c r="U53" s="150">
        <f t="shared" ca="1" si="3"/>
        <v>7.9605605824201342E-2</v>
      </c>
      <c r="V53" s="10">
        <f t="shared" si="4"/>
        <v>1.0883761427948882E-3</v>
      </c>
      <c r="W53" s="150">
        <f t="shared" si="5"/>
        <v>-2.566947858711794E-2</v>
      </c>
    </row>
    <row r="54" spans="1:23">
      <c r="A54" s="1">
        <v>41898</v>
      </c>
      <c r="B54">
        <v>46.23</v>
      </c>
      <c r="C54">
        <v>4209000</v>
      </c>
      <c r="D54">
        <v>3.4499999999999957</v>
      </c>
      <c r="E54">
        <v>33</v>
      </c>
      <c r="F54">
        <v>0.69803144532508521</v>
      </c>
      <c r="G54">
        <v>0.10863898966920471</v>
      </c>
      <c r="H54">
        <v>2</v>
      </c>
      <c r="I54">
        <v>-1</v>
      </c>
      <c r="J54">
        <v>-0.33999999999999631</v>
      </c>
      <c r="K54">
        <v>51.990000000000016</v>
      </c>
      <c r="L54">
        <v>5</v>
      </c>
      <c r="M54">
        <v>-41</v>
      </c>
      <c r="N54">
        <v>0.58620689655172409</v>
      </c>
      <c r="O54">
        <v>5.5555555555555552E-2</v>
      </c>
      <c r="T54" s="10">
        <f t="shared" ca="1" si="2"/>
        <v>2.0045306532423565E-3</v>
      </c>
      <c r="U54" s="150">
        <f t="shared" ca="1" si="3"/>
        <v>8.1610136477443695E-2</v>
      </c>
      <c r="V54" s="10">
        <f t="shared" si="4"/>
        <v>-7.409021573327442E-3</v>
      </c>
      <c r="W54" s="150">
        <f t="shared" si="5"/>
        <v>-3.3078500160445383E-2</v>
      </c>
    </row>
    <row r="55" spans="1:23">
      <c r="A55" s="1">
        <v>41899</v>
      </c>
      <c r="B55">
        <v>46.23</v>
      </c>
      <c r="C55">
        <v>3365200</v>
      </c>
      <c r="D55">
        <v>3.4499999999999957</v>
      </c>
      <c r="E55">
        <v>34</v>
      </c>
      <c r="F55">
        <v>0.70175269025066023</v>
      </c>
      <c r="G55">
        <v>6.5537231834526005E-2</v>
      </c>
      <c r="H55">
        <v>2</v>
      </c>
      <c r="I55">
        <v>-1</v>
      </c>
      <c r="J55">
        <v>0</v>
      </c>
      <c r="K55">
        <v>51.990000000000016</v>
      </c>
      <c r="L55">
        <v>6</v>
      </c>
      <c r="M55">
        <v>-42</v>
      </c>
      <c r="N55">
        <v>0.60344827586206895</v>
      </c>
      <c r="O55">
        <v>3.7037037037037035E-2</v>
      </c>
      <c r="T55" s="10">
        <f t="shared" ca="1" si="2"/>
        <v>2.0045306532423565E-3</v>
      </c>
      <c r="U55" s="150">
        <f t="shared" ca="1" si="3"/>
        <v>8.3614667130686049E-2</v>
      </c>
      <c r="V55" s="10">
        <f t="shared" si="4"/>
        <v>0</v>
      </c>
      <c r="W55" s="150">
        <f t="shared" si="5"/>
        <v>-3.3078500160445383E-2</v>
      </c>
    </row>
    <row r="56" spans="1:23">
      <c r="A56" s="1">
        <v>41900</v>
      </c>
      <c r="B56">
        <v>46.42</v>
      </c>
      <c r="C56">
        <v>3241100</v>
      </c>
      <c r="D56">
        <v>3.6400000000000006</v>
      </c>
      <c r="E56">
        <v>35</v>
      </c>
      <c r="F56">
        <v>0.70170436239448397</v>
      </c>
      <c r="G56">
        <v>4.5969598045453766E-2</v>
      </c>
      <c r="H56">
        <v>4</v>
      </c>
      <c r="I56">
        <v>1</v>
      </c>
      <c r="J56">
        <v>-0.19000000000000483</v>
      </c>
      <c r="K56">
        <v>51.800000000000011</v>
      </c>
      <c r="L56">
        <v>5</v>
      </c>
      <c r="M56">
        <v>-43</v>
      </c>
      <c r="N56">
        <v>0.58620689655172409</v>
      </c>
      <c r="O56">
        <v>1.8518518518518517E-2</v>
      </c>
      <c r="T56" s="10">
        <f t="shared" ca="1" si="2"/>
        <v>2.0045306532423565E-3</v>
      </c>
      <c r="U56" s="150">
        <f t="shared" ca="1" si="3"/>
        <v>8.5619197783928402E-2</v>
      </c>
      <c r="V56" s="10">
        <f t="shared" si="4"/>
        <v>-4.1098853558296528E-3</v>
      </c>
      <c r="W56" s="150">
        <f t="shared" si="5"/>
        <v>-3.7188385516275034E-2</v>
      </c>
    </row>
    <row r="57" spans="1:23">
      <c r="A57" s="1">
        <v>41901</v>
      </c>
      <c r="B57">
        <v>46.46</v>
      </c>
      <c r="C57">
        <v>4956900</v>
      </c>
      <c r="D57">
        <v>3.6000000000000014</v>
      </c>
      <c r="E57">
        <v>36</v>
      </c>
      <c r="F57">
        <v>0.70486178233133556</v>
      </c>
      <c r="G57">
        <v>4.2985289924986361E-2</v>
      </c>
      <c r="H57">
        <v>2</v>
      </c>
      <c r="I57">
        <v>-1</v>
      </c>
      <c r="J57">
        <v>3.9999999999999147E-2</v>
      </c>
      <c r="K57">
        <v>51.840000000000011</v>
      </c>
      <c r="L57">
        <v>6</v>
      </c>
      <c r="M57">
        <v>-44</v>
      </c>
      <c r="N57">
        <v>0.60344827586206895</v>
      </c>
      <c r="O57">
        <v>0</v>
      </c>
      <c r="T57" s="10">
        <f t="shared" ca="1" si="2"/>
        <v>1.4146016855368783E-3</v>
      </c>
      <c r="U57" s="150">
        <f t="shared" ca="1" si="3"/>
        <v>8.7033799469465281E-2</v>
      </c>
      <c r="V57" s="10">
        <f t="shared" si="4"/>
        <v>8.6169754416198069E-4</v>
      </c>
      <c r="W57" s="150">
        <f t="shared" si="5"/>
        <v>-3.6326687972113053E-2</v>
      </c>
    </row>
  </sheetData>
  <conditionalFormatting sqref="E3:E6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9.85546875" customWidth="1"/>
  </cols>
  <sheetData>
    <row r="1" spans="1:23">
      <c r="A1">
        <v>50</v>
      </c>
      <c r="B1">
        <v>13.590000000000003</v>
      </c>
      <c r="C1">
        <v>198</v>
      </c>
      <c r="D1">
        <v>0.79941176470588127</v>
      </c>
      <c r="E1" s="12">
        <v>0.16790168496107399</v>
      </c>
      <c r="F1">
        <v>1.2564144324318829</v>
      </c>
      <c r="G1">
        <v>0.16323095362228593</v>
      </c>
      <c r="H1">
        <v>0.85318616911987188</v>
      </c>
      <c r="I1">
        <v>-0.86963385563081064</v>
      </c>
      <c r="J1">
        <v>-1.1734083523913865</v>
      </c>
      <c r="K1">
        <v>-2.7835160096413326E-2</v>
      </c>
      <c r="L1">
        <v>-1.8907454871046524E-2</v>
      </c>
      <c r="M1">
        <v>1.5170870594384621E-2</v>
      </c>
      <c r="N1">
        <v>2.1670064366002054E-2</v>
      </c>
      <c r="O1">
        <v>9.6815454569889922E-2</v>
      </c>
      <c r="P1">
        <v>0.24433194154488541</v>
      </c>
      <c r="Q1">
        <v>-0.18057411273486437</v>
      </c>
      <c r="R1">
        <v>0.26617954070981209</v>
      </c>
      <c r="S1">
        <v>1.3530839932944108</v>
      </c>
    </row>
    <row r="2" spans="1:23">
      <c r="A2">
        <v>4</v>
      </c>
      <c r="B2">
        <v>10</v>
      </c>
      <c r="C2">
        <v>2.0161517625754657</v>
      </c>
      <c r="E2">
        <v>0.4</v>
      </c>
    </row>
    <row r="3" spans="1:23">
      <c r="A3">
        <v>1.6675749783830835E-3</v>
      </c>
      <c r="B3">
        <v>1.0125692318607552E-2</v>
      </c>
      <c r="C3">
        <v>1.2962207889646795</v>
      </c>
      <c r="D3">
        <v>225</v>
      </c>
      <c r="E3" s="2">
        <f>IF(C3&gt;=$E$2,SIGN(A3),0)</f>
        <v>1</v>
      </c>
      <c r="F3" s="3" t="s">
        <v>0</v>
      </c>
      <c r="G3">
        <f ca="1">OFFSET(B1,($A$1+5),0)</f>
        <v>124.14</v>
      </c>
    </row>
    <row r="4" spans="1:23">
      <c r="A4">
        <v>-2.4583559973910963E-4</v>
      </c>
      <c r="B4">
        <v>1.1306268149694427E-2</v>
      </c>
      <c r="C4">
        <v>0.19328293905831762</v>
      </c>
      <c r="D4">
        <v>287</v>
      </c>
      <c r="E4" s="2">
        <f>IF(C4&gt;=$E$2,SIGN(A4),0)</f>
        <v>0</v>
      </c>
      <c r="F4" s="4" t="s">
        <v>1</v>
      </c>
      <c r="G4">
        <f ca="1">OFFSET(D1,($A$1+6),0)</f>
        <v>4.6099999999999994</v>
      </c>
    </row>
    <row r="5" spans="1:23">
      <c r="A5">
        <v>1.4041213963329666E-3</v>
      </c>
      <c r="B5">
        <v>1.4581053306199208E-2</v>
      </c>
      <c r="C5">
        <v>0.71993097361078595</v>
      </c>
      <c r="D5">
        <v>203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-0.18359070733375749</v>
      </c>
      <c r="U5">
        <v>-0.85401298219854105</v>
      </c>
    </row>
    <row r="6" spans="1:23">
      <c r="A6">
        <v>2.827162947408008E-4</v>
      </c>
      <c r="B6">
        <v>1.3189991716975632E-2</v>
      </c>
      <c r="C6">
        <v>0.15624713118961145</v>
      </c>
      <c r="D6">
        <v>193</v>
      </c>
      <c r="E6" s="2">
        <f>IF(C6&gt;=$E$2,SIGN(A6),0)</f>
        <v>0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4</v>
      </c>
      <c r="I6">
        <f t="shared" ca="1" si="0"/>
        <v>0</v>
      </c>
      <c r="J6">
        <f t="shared" ca="1" si="0"/>
        <v>0.65999999999999659</v>
      </c>
      <c r="K6">
        <f t="shared" ca="1" si="0"/>
        <v>61.080000000000013</v>
      </c>
      <c r="L6">
        <f t="shared" ca="1" si="0"/>
        <v>108</v>
      </c>
      <c r="M6">
        <f t="shared" ca="1" si="0"/>
        <v>-56</v>
      </c>
      <c r="N6" s="9">
        <f ca="1">OFFSET(F1,($A$1+6),0)</f>
        <v>0.85181246979216985</v>
      </c>
      <c r="O6" s="10">
        <f ca="1">OFFSET(G1,($A$1+6),0)</f>
        <v>0.16343729438083959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127.39</v>
      </c>
      <c r="C8">
        <v>5242700</v>
      </c>
      <c r="D8">
        <v>2.4200000000000159</v>
      </c>
      <c r="E8">
        <v>13</v>
      </c>
      <c r="F8">
        <v>0.92348960850652473</v>
      </c>
      <c r="G8">
        <v>9.9118554708935616E-2</v>
      </c>
      <c r="H8">
        <v>4</v>
      </c>
      <c r="I8">
        <v>0</v>
      </c>
      <c r="J8">
        <v>0</v>
      </c>
      <c r="K8">
        <v>63.269999999999996</v>
      </c>
      <c r="L8">
        <v>115</v>
      </c>
      <c r="M8">
        <v>-53</v>
      </c>
      <c r="N8">
        <v>0.95161290322580649</v>
      </c>
      <c r="O8">
        <v>0.21212121212121213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128.16999999999999</v>
      </c>
      <c r="C9">
        <v>4135800</v>
      </c>
      <c r="D9">
        <v>2.4200000000000159</v>
      </c>
      <c r="E9">
        <v>14</v>
      </c>
      <c r="F9">
        <v>0.91045593684549675</v>
      </c>
      <c r="G9">
        <v>9.8505929894041611E-2</v>
      </c>
      <c r="H9">
        <v>4</v>
      </c>
      <c r="I9">
        <v>0</v>
      </c>
      <c r="J9">
        <v>0</v>
      </c>
      <c r="K9">
        <v>63.269999999999996</v>
      </c>
      <c r="L9">
        <v>114</v>
      </c>
      <c r="M9">
        <v>-54</v>
      </c>
      <c r="N9">
        <v>0.94354838709677424</v>
      </c>
      <c r="O9">
        <v>0.19696969696969696</v>
      </c>
      <c r="T9" s="10">
        <f ca="1">OFFSET($A$2,H8,0)*I8</f>
        <v>0</v>
      </c>
      <c r="U9" s="150">
        <f ca="1">U8+T9</f>
        <v>0</v>
      </c>
      <c r="V9" s="10">
        <f>J9/B8</f>
        <v>0</v>
      </c>
      <c r="W9" s="150">
        <f>W8+V9</f>
        <v>0</v>
      </c>
    </row>
    <row r="10" spans="1:23">
      <c r="A10" s="1">
        <v>41835</v>
      </c>
      <c r="B10">
        <v>128.16999999999999</v>
      </c>
      <c r="C10">
        <v>4845000</v>
      </c>
      <c r="D10">
        <v>2.4200000000000159</v>
      </c>
      <c r="E10">
        <v>15</v>
      </c>
      <c r="F10">
        <v>0.90697599484452973</v>
      </c>
      <c r="G10">
        <v>0.10099941379846632</v>
      </c>
      <c r="H10">
        <v>4</v>
      </c>
      <c r="I10">
        <v>0</v>
      </c>
      <c r="J10">
        <v>0</v>
      </c>
      <c r="K10">
        <v>63.269999999999996</v>
      </c>
      <c r="L10">
        <v>113</v>
      </c>
      <c r="M10">
        <v>-55</v>
      </c>
      <c r="N10">
        <v>0.93548387096774188</v>
      </c>
      <c r="O10">
        <v>0.18181818181818182</v>
      </c>
      <c r="T10" s="10">
        <f t="shared" ref="T10:T57" ca="1" si="1">OFFSET($A$2,H9,0)*I9</f>
        <v>0</v>
      </c>
      <c r="U10" s="150">
        <f t="shared" ref="U10:U57" ca="1" si="2">U9+T10</f>
        <v>0</v>
      </c>
      <c r="V10" s="10">
        <f t="shared" ref="V10:V57" si="3">J10/B9</f>
        <v>0</v>
      </c>
      <c r="W10" s="150">
        <f t="shared" ref="W10:W57" si="4">W9+V10</f>
        <v>0</v>
      </c>
    </row>
    <row r="11" spans="1:23">
      <c r="A11" s="1">
        <v>41836</v>
      </c>
      <c r="B11">
        <v>129.79</v>
      </c>
      <c r="C11">
        <v>4491800</v>
      </c>
      <c r="D11">
        <v>2.4200000000000159</v>
      </c>
      <c r="E11">
        <v>16</v>
      </c>
      <c r="F11">
        <v>0.91857580151441898</v>
      </c>
      <c r="G11">
        <v>0.10240594378186856</v>
      </c>
      <c r="H11">
        <v>1</v>
      </c>
      <c r="I11">
        <v>1</v>
      </c>
      <c r="J11">
        <v>0</v>
      </c>
      <c r="K11">
        <v>63.269999999999996</v>
      </c>
      <c r="L11">
        <v>114</v>
      </c>
      <c r="M11">
        <v>-54</v>
      </c>
      <c r="N11">
        <v>0.94354838709677424</v>
      </c>
      <c r="O11">
        <v>0.19696969696969696</v>
      </c>
      <c r="T11" s="10">
        <f t="shared" ca="1" si="1"/>
        <v>0</v>
      </c>
      <c r="U11" s="150">
        <f t="shared" ca="1" si="2"/>
        <v>0</v>
      </c>
      <c r="V11" s="10">
        <f t="shared" si="3"/>
        <v>0</v>
      </c>
      <c r="W11" s="150">
        <f t="shared" si="4"/>
        <v>0</v>
      </c>
    </row>
    <row r="12" spans="1:23">
      <c r="A12" s="1">
        <v>41837</v>
      </c>
      <c r="B12">
        <v>128.97999999999999</v>
      </c>
      <c r="C12">
        <v>4953600</v>
      </c>
      <c r="D12">
        <v>3.2300000000000182</v>
      </c>
      <c r="E12">
        <v>17</v>
      </c>
      <c r="F12">
        <v>0.9251006927662313</v>
      </c>
      <c r="G12">
        <v>0.10598638160731573</v>
      </c>
      <c r="H12">
        <v>1</v>
      </c>
      <c r="I12">
        <v>1</v>
      </c>
      <c r="J12">
        <v>-0.81000000000000227</v>
      </c>
      <c r="K12">
        <v>62.459999999999994</v>
      </c>
      <c r="L12">
        <v>115</v>
      </c>
      <c r="M12">
        <v>-53</v>
      </c>
      <c r="N12">
        <v>0.95161290322580649</v>
      </c>
      <c r="O12">
        <v>0.21212121212121213</v>
      </c>
      <c r="T12" s="10">
        <f t="shared" ca="1" si="1"/>
        <v>1.6675749783830835E-3</v>
      </c>
      <c r="U12" s="150">
        <f t="shared" ca="1" si="2"/>
        <v>1.6675749783830835E-3</v>
      </c>
      <c r="V12" s="10">
        <f t="shared" si="3"/>
        <v>-6.2408506048231942E-3</v>
      </c>
      <c r="W12" s="150">
        <f t="shared" si="4"/>
        <v>-6.2408506048231942E-3</v>
      </c>
    </row>
    <row r="13" spans="1:23">
      <c r="A13" s="1">
        <v>41838</v>
      </c>
      <c r="B13">
        <v>129.29</v>
      </c>
      <c r="C13">
        <v>4339400</v>
      </c>
      <c r="D13">
        <v>2.9200000000000159</v>
      </c>
      <c r="E13">
        <v>18</v>
      </c>
      <c r="F13">
        <v>0.92920895762848366</v>
      </c>
      <c r="G13">
        <v>0.10695287033294897</v>
      </c>
      <c r="H13">
        <v>1</v>
      </c>
      <c r="I13">
        <v>1</v>
      </c>
      <c r="J13">
        <v>0.31000000000000227</v>
      </c>
      <c r="K13">
        <v>62.769999999999996</v>
      </c>
      <c r="L13">
        <v>116</v>
      </c>
      <c r="M13">
        <v>-52</v>
      </c>
      <c r="N13">
        <v>0.95967741935483875</v>
      </c>
      <c r="O13">
        <v>0.22727272727272727</v>
      </c>
      <c r="T13" s="10">
        <f t="shared" ca="1" si="1"/>
        <v>1.6675749783830835E-3</v>
      </c>
      <c r="U13" s="150">
        <f t="shared" ca="1" si="2"/>
        <v>3.3351499567661671E-3</v>
      </c>
      <c r="V13" s="10">
        <f t="shared" si="3"/>
        <v>2.4034734067297434E-3</v>
      </c>
      <c r="W13" s="150">
        <f t="shared" si="4"/>
        <v>-3.8373771980934508E-3</v>
      </c>
    </row>
    <row r="14" spans="1:23">
      <c r="A14" s="1">
        <v>41841</v>
      </c>
      <c r="B14">
        <v>130.18</v>
      </c>
      <c r="C14">
        <v>3714000</v>
      </c>
      <c r="D14">
        <v>2.0300000000000011</v>
      </c>
      <c r="E14">
        <v>19</v>
      </c>
      <c r="F14">
        <v>0.93159336233284973</v>
      </c>
      <c r="G14">
        <v>0.10412501748981949</v>
      </c>
      <c r="H14">
        <v>1</v>
      </c>
      <c r="I14">
        <v>1</v>
      </c>
      <c r="J14">
        <v>0.89000000000001478</v>
      </c>
      <c r="K14">
        <v>63.660000000000011</v>
      </c>
      <c r="L14">
        <v>117</v>
      </c>
      <c r="M14">
        <v>-51</v>
      </c>
      <c r="N14">
        <v>0.967741935483871</v>
      </c>
      <c r="O14">
        <v>0.24242424242424243</v>
      </c>
      <c r="T14" s="10">
        <f t="shared" ca="1" si="1"/>
        <v>1.6675749783830835E-3</v>
      </c>
      <c r="U14" s="150">
        <f t="shared" ca="1" si="2"/>
        <v>5.0027249351492506E-3</v>
      </c>
      <c r="V14" s="10">
        <f t="shared" si="3"/>
        <v>6.8837497099544813E-3</v>
      </c>
      <c r="W14" s="150">
        <f t="shared" si="4"/>
        <v>3.0463725118610304E-3</v>
      </c>
    </row>
    <row r="15" spans="1:23">
      <c r="A15" s="1">
        <v>41842</v>
      </c>
      <c r="B15">
        <v>131.46</v>
      </c>
      <c r="C15">
        <v>4391700</v>
      </c>
      <c r="D15">
        <v>0.75</v>
      </c>
      <c r="E15">
        <v>20</v>
      </c>
      <c r="F15">
        <v>0.94501369421620751</v>
      </c>
      <c r="G15">
        <v>0.10110115383395048</v>
      </c>
      <c r="H15">
        <v>2</v>
      </c>
      <c r="I15">
        <v>0</v>
      </c>
      <c r="J15">
        <v>1.2800000000000011</v>
      </c>
      <c r="K15">
        <v>64.940000000000012</v>
      </c>
      <c r="L15">
        <v>118</v>
      </c>
      <c r="M15">
        <v>-52</v>
      </c>
      <c r="N15">
        <v>0.97580645161290325</v>
      </c>
      <c r="O15">
        <v>0.22727272727272727</v>
      </c>
      <c r="T15" s="10">
        <f t="shared" ca="1" si="1"/>
        <v>1.6675749783830835E-3</v>
      </c>
      <c r="U15" s="150">
        <f t="shared" ca="1" si="2"/>
        <v>6.6702999135323342E-3</v>
      </c>
      <c r="V15" s="10">
        <f t="shared" si="3"/>
        <v>9.832539560608396E-3</v>
      </c>
      <c r="W15" s="150">
        <f t="shared" si="4"/>
        <v>1.2878912072469426E-2</v>
      </c>
    </row>
    <row r="16" spans="1:23">
      <c r="A16" s="1">
        <v>41843</v>
      </c>
      <c r="B16">
        <v>132.75</v>
      </c>
      <c r="C16">
        <v>4589500</v>
      </c>
      <c r="D16">
        <v>0.75</v>
      </c>
      <c r="E16">
        <v>21</v>
      </c>
      <c r="F16">
        <v>0.96379893668438854</v>
      </c>
      <c r="G16">
        <v>9.954931660968494E-2</v>
      </c>
      <c r="H16">
        <v>2</v>
      </c>
      <c r="I16">
        <v>0</v>
      </c>
      <c r="J16">
        <v>0</v>
      </c>
      <c r="K16">
        <v>64.940000000000012</v>
      </c>
      <c r="L16">
        <v>119</v>
      </c>
      <c r="M16">
        <v>-53</v>
      </c>
      <c r="N16">
        <v>0.9838709677419355</v>
      </c>
      <c r="O16">
        <v>0.21212121212121213</v>
      </c>
      <c r="T16" s="10">
        <f t="shared" ca="1" si="1"/>
        <v>0</v>
      </c>
      <c r="U16" s="150">
        <f t="shared" ca="1" si="2"/>
        <v>6.6702999135323342E-3</v>
      </c>
      <c r="V16" s="10">
        <f t="shared" si="3"/>
        <v>0</v>
      </c>
      <c r="W16" s="150">
        <f t="shared" si="4"/>
        <v>1.2878912072469426E-2</v>
      </c>
    </row>
    <row r="17" spans="1:23">
      <c r="A17" s="1">
        <v>41844</v>
      </c>
      <c r="B17">
        <v>133.71</v>
      </c>
      <c r="C17">
        <v>5337900</v>
      </c>
      <c r="D17">
        <v>0.75</v>
      </c>
      <c r="E17">
        <v>22</v>
      </c>
      <c r="F17">
        <v>0.98293861768970514</v>
      </c>
      <c r="G17">
        <v>9.9303517677331171E-2</v>
      </c>
      <c r="H17">
        <v>2</v>
      </c>
      <c r="I17">
        <v>0</v>
      </c>
      <c r="J17">
        <v>0</v>
      </c>
      <c r="K17">
        <v>64.940000000000012</v>
      </c>
      <c r="L17">
        <v>120</v>
      </c>
      <c r="M17">
        <v>-54</v>
      </c>
      <c r="N17">
        <v>0.99193548387096775</v>
      </c>
      <c r="O17">
        <v>0.19696969696969696</v>
      </c>
      <c r="T17" s="10">
        <f t="shared" ca="1" si="1"/>
        <v>0</v>
      </c>
      <c r="U17" s="150">
        <f t="shared" ca="1" si="2"/>
        <v>6.6702999135323342E-3</v>
      </c>
      <c r="V17" s="10">
        <f t="shared" si="3"/>
        <v>0</v>
      </c>
      <c r="W17" s="150">
        <f t="shared" si="4"/>
        <v>1.2878912072469426E-2</v>
      </c>
    </row>
    <row r="18" spans="1:23">
      <c r="A18" s="1">
        <v>41845</v>
      </c>
      <c r="B18">
        <v>132.44</v>
      </c>
      <c r="C18">
        <v>3702000</v>
      </c>
      <c r="D18">
        <v>0.75</v>
      </c>
      <c r="E18">
        <v>23</v>
      </c>
      <c r="F18">
        <v>0.98922184630256149</v>
      </c>
      <c r="G18">
        <v>9.8829875160399192E-2</v>
      </c>
      <c r="H18">
        <v>2</v>
      </c>
      <c r="I18">
        <v>0</v>
      </c>
      <c r="J18">
        <v>0</v>
      </c>
      <c r="K18">
        <v>64.940000000000012</v>
      </c>
      <c r="L18">
        <v>121</v>
      </c>
      <c r="M18">
        <v>-55</v>
      </c>
      <c r="N18">
        <v>1</v>
      </c>
      <c r="O18">
        <v>0.18181818181818182</v>
      </c>
      <c r="T18" s="10">
        <f t="shared" ca="1" si="1"/>
        <v>0</v>
      </c>
      <c r="U18" s="150">
        <f t="shared" ca="1" si="2"/>
        <v>6.6702999135323342E-3</v>
      </c>
      <c r="V18" s="10">
        <f t="shared" si="3"/>
        <v>0</v>
      </c>
      <c r="W18" s="150">
        <f t="shared" si="4"/>
        <v>1.2878912072469426E-2</v>
      </c>
    </row>
    <row r="19" spans="1:23">
      <c r="A19" s="1">
        <v>41848</v>
      </c>
      <c r="B19">
        <v>132.12</v>
      </c>
      <c r="C19">
        <v>4625000</v>
      </c>
      <c r="D19">
        <v>0.75</v>
      </c>
      <c r="E19">
        <v>24</v>
      </c>
      <c r="F19">
        <v>0.9841308200418879</v>
      </c>
      <c r="G19">
        <v>9.7964543909719759E-2</v>
      </c>
      <c r="H19">
        <v>4</v>
      </c>
      <c r="I19">
        <v>0</v>
      </c>
      <c r="J19">
        <v>0</v>
      </c>
      <c r="K19">
        <v>64.940000000000012</v>
      </c>
      <c r="L19">
        <v>120</v>
      </c>
      <c r="M19">
        <v>-56</v>
      </c>
      <c r="N19">
        <v>0.99193548387096775</v>
      </c>
      <c r="O19">
        <v>0.16666666666666666</v>
      </c>
      <c r="T19" s="10">
        <f t="shared" ca="1" si="1"/>
        <v>0</v>
      </c>
      <c r="U19" s="150">
        <f t="shared" ca="1" si="2"/>
        <v>6.6702999135323342E-3</v>
      </c>
      <c r="V19" s="10">
        <f t="shared" si="3"/>
        <v>0</v>
      </c>
      <c r="W19" s="150">
        <f t="shared" si="4"/>
        <v>1.2878912072469426E-2</v>
      </c>
    </row>
    <row r="20" spans="1:23">
      <c r="A20" s="1">
        <v>41849</v>
      </c>
      <c r="B20">
        <v>131.30000000000001</v>
      </c>
      <c r="C20">
        <v>4189100</v>
      </c>
      <c r="D20">
        <v>0.75</v>
      </c>
      <c r="E20">
        <v>25</v>
      </c>
      <c r="F20">
        <v>0.97196713388110179</v>
      </c>
      <c r="G20">
        <v>9.7310827771700789E-2</v>
      </c>
      <c r="H20">
        <v>4</v>
      </c>
      <c r="I20">
        <v>0</v>
      </c>
      <c r="J20">
        <v>0</v>
      </c>
      <c r="K20">
        <v>64.940000000000012</v>
      </c>
      <c r="L20">
        <v>119</v>
      </c>
      <c r="M20">
        <v>-57</v>
      </c>
      <c r="N20">
        <v>0.9838709677419355</v>
      </c>
      <c r="O20">
        <v>0.15151515151515152</v>
      </c>
      <c r="T20" s="10">
        <f t="shared" ca="1" si="1"/>
        <v>0</v>
      </c>
      <c r="U20" s="150">
        <f t="shared" ca="1" si="2"/>
        <v>6.6702999135323342E-3</v>
      </c>
      <c r="V20" s="10">
        <f t="shared" si="3"/>
        <v>0</v>
      </c>
      <c r="W20" s="150">
        <f t="shared" si="4"/>
        <v>1.2878912072469426E-2</v>
      </c>
    </row>
    <row r="21" spans="1:23">
      <c r="A21" s="1">
        <v>41850</v>
      </c>
      <c r="B21">
        <v>131.41</v>
      </c>
      <c r="C21">
        <v>4601800</v>
      </c>
      <c r="D21">
        <v>0.75</v>
      </c>
      <c r="E21">
        <v>26</v>
      </c>
      <c r="F21">
        <v>0.96566779442564832</v>
      </c>
      <c r="G21">
        <v>9.7106099356738751E-2</v>
      </c>
      <c r="H21">
        <v>4</v>
      </c>
      <c r="I21">
        <v>0</v>
      </c>
      <c r="J21">
        <v>0</v>
      </c>
      <c r="K21">
        <v>64.940000000000012</v>
      </c>
      <c r="L21">
        <v>118</v>
      </c>
      <c r="M21">
        <v>-58</v>
      </c>
      <c r="N21">
        <v>0.97580645161290325</v>
      </c>
      <c r="O21">
        <v>0.13636363636363635</v>
      </c>
      <c r="T21" s="10">
        <f t="shared" ca="1" si="1"/>
        <v>0</v>
      </c>
      <c r="U21" s="150">
        <f t="shared" ca="1" si="2"/>
        <v>6.6702999135323342E-3</v>
      </c>
      <c r="V21" s="10">
        <f t="shared" si="3"/>
        <v>0</v>
      </c>
      <c r="W21" s="150">
        <f t="shared" si="4"/>
        <v>1.2878912072469426E-2</v>
      </c>
    </row>
    <row r="22" spans="1:23">
      <c r="A22" s="1">
        <v>41851</v>
      </c>
      <c r="B22">
        <v>128.15</v>
      </c>
      <c r="C22">
        <v>7973700</v>
      </c>
      <c r="D22">
        <v>0.75</v>
      </c>
      <c r="E22">
        <v>27</v>
      </c>
      <c r="F22">
        <v>0.94665700016110832</v>
      </c>
      <c r="G22">
        <v>0.10467541235662896</v>
      </c>
      <c r="H22">
        <v>4</v>
      </c>
      <c r="I22">
        <v>0</v>
      </c>
      <c r="J22">
        <v>0</v>
      </c>
      <c r="K22">
        <v>64.940000000000012</v>
      </c>
      <c r="L22">
        <v>117</v>
      </c>
      <c r="M22">
        <v>-59</v>
      </c>
      <c r="N22">
        <v>0.967741935483871</v>
      </c>
      <c r="O22">
        <v>0.12121212121212122</v>
      </c>
      <c r="T22" s="10">
        <f t="shared" ca="1" si="1"/>
        <v>0</v>
      </c>
      <c r="U22" s="150">
        <f t="shared" ca="1" si="2"/>
        <v>6.6702999135323342E-3</v>
      </c>
      <c r="V22" s="10">
        <f t="shared" si="3"/>
        <v>0</v>
      </c>
      <c r="W22" s="150">
        <f t="shared" si="4"/>
        <v>1.2878912072469426E-2</v>
      </c>
    </row>
    <row r="23" spans="1:23">
      <c r="A23" s="1">
        <v>41852</v>
      </c>
      <c r="B23">
        <v>126.82</v>
      </c>
      <c r="C23">
        <v>7377800</v>
      </c>
      <c r="D23">
        <v>0.75</v>
      </c>
      <c r="E23">
        <v>28</v>
      </c>
      <c r="F23">
        <v>0.91975189302400484</v>
      </c>
      <c r="G23">
        <v>0.11624054964586041</v>
      </c>
      <c r="H23">
        <v>3</v>
      </c>
      <c r="I23">
        <v>1</v>
      </c>
      <c r="J23">
        <v>0</v>
      </c>
      <c r="K23">
        <v>64.940000000000012</v>
      </c>
      <c r="L23">
        <v>116</v>
      </c>
      <c r="M23">
        <v>-58</v>
      </c>
      <c r="N23">
        <v>0.95967741935483875</v>
      </c>
      <c r="O23">
        <v>0.13636363636363635</v>
      </c>
      <c r="T23" s="10">
        <f t="shared" ca="1" si="1"/>
        <v>0</v>
      </c>
      <c r="U23" s="150">
        <f t="shared" ca="1" si="2"/>
        <v>6.6702999135323342E-3</v>
      </c>
      <c r="V23" s="10">
        <f t="shared" si="3"/>
        <v>0</v>
      </c>
      <c r="W23" s="150">
        <f t="shared" si="4"/>
        <v>1.2878912072469426E-2</v>
      </c>
    </row>
    <row r="24" spans="1:23">
      <c r="A24" s="1">
        <v>41855</v>
      </c>
      <c r="B24">
        <v>127.09</v>
      </c>
      <c r="C24">
        <v>7360000</v>
      </c>
      <c r="D24">
        <v>0.47999999999998977</v>
      </c>
      <c r="E24">
        <v>29</v>
      </c>
      <c r="F24">
        <v>0.89672949895279497</v>
      </c>
      <c r="G24">
        <v>0.12907254803133553</v>
      </c>
      <c r="H24">
        <v>3</v>
      </c>
      <c r="I24">
        <v>1</v>
      </c>
      <c r="J24">
        <v>0.27000000000001023</v>
      </c>
      <c r="K24">
        <v>65.210000000000022</v>
      </c>
      <c r="L24">
        <v>115</v>
      </c>
      <c r="M24">
        <v>-57</v>
      </c>
      <c r="N24">
        <v>0.95161290322580649</v>
      </c>
      <c r="O24">
        <v>0.15151515151515152</v>
      </c>
      <c r="T24" s="10">
        <f t="shared" ca="1" si="1"/>
        <v>1.4041213963329666E-3</v>
      </c>
      <c r="U24" s="150">
        <f t="shared" ca="1" si="2"/>
        <v>8.0744213098653001E-3</v>
      </c>
      <c r="V24" s="10">
        <f t="shared" si="3"/>
        <v>2.1290017347422351E-3</v>
      </c>
      <c r="W24" s="150">
        <f t="shared" si="4"/>
        <v>1.500791380721166E-2</v>
      </c>
    </row>
    <row r="25" spans="1:23">
      <c r="A25" s="1">
        <v>41856</v>
      </c>
      <c r="B25">
        <v>123.91</v>
      </c>
      <c r="C25">
        <v>8066700</v>
      </c>
      <c r="D25">
        <v>3.6599999999999966</v>
      </c>
      <c r="E25">
        <v>30</v>
      </c>
      <c r="F25">
        <v>0.8766714999194456</v>
      </c>
      <c r="G25">
        <v>0.14452856549150683</v>
      </c>
      <c r="H25">
        <v>3</v>
      </c>
      <c r="I25">
        <v>1</v>
      </c>
      <c r="J25">
        <v>-3.1800000000000068</v>
      </c>
      <c r="K25">
        <v>62.030000000000015</v>
      </c>
      <c r="L25">
        <v>114</v>
      </c>
      <c r="M25">
        <v>-56</v>
      </c>
      <c r="N25">
        <v>0.94354838709677424</v>
      </c>
      <c r="O25">
        <v>0.16666666666666666</v>
      </c>
      <c r="T25" s="10">
        <f t="shared" ca="1" si="1"/>
        <v>1.4041213963329666E-3</v>
      </c>
      <c r="U25" s="150">
        <f t="shared" ca="1" si="2"/>
        <v>9.4785427061982661E-3</v>
      </c>
      <c r="V25" s="10">
        <f t="shared" si="3"/>
        <v>-2.5021638209143181E-2</v>
      </c>
      <c r="W25" s="150">
        <f t="shared" si="4"/>
        <v>-1.0013724401931521E-2</v>
      </c>
    </row>
    <row r="26" spans="1:23">
      <c r="A26" s="1">
        <v>41857</v>
      </c>
      <c r="B26">
        <v>124.67</v>
      </c>
      <c r="C26">
        <v>5134900</v>
      </c>
      <c r="D26">
        <v>2.8999999999999915</v>
      </c>
      <c r="E26">
        <v>31</v>
      </c>
      <c r="F26">
        <v>0.86115675849846918</v>
      </c>
      <c r="G26">
        <v>0.15604222939673257</v>
      </c>
      <c r="H26">
        <v>3</v>
      </c>
      <c r="I26">
        <v>1</v>
      </c>
      <c r="J26">
        <v>0.76000000000000512</v>
      </c>
      <c r="K26">
        <v>62.79000000000002</v>
      </c>
      <c r="L26">
        <v>113</v>
      </c>
      <c r="M26">
        <v>-55</v>
      </c>
      <c r="N26">
        <v>0.93548387096774188</v>
      </c>
      <c r="O26">
        <v>0.18181818181818182</v>
      </c>
      <c r="T26" s="10">
        <f t="shared" ca="1" si="1"/>
        <v>1.4041213963329666E-3</v>
      </c>
      <c r="U26" s="150">
        <f t="shared" ca="1" si="2"/>
        <v>1.0882664102531232E-2</v>
      </c>
      <c r="V26" s="10">
        <f t="shared" si="3"/>
        <v>6.1334839803083296E-3</v>
      </c>
      <c r="W26" s="150">
        <f t="shared" si="4"/>
        <v>-3.8802404216231913E-3</v>
      </c>
    </row>
    <row r="27" spans="1:23">
      <c r="A27" s="1">
        <v>41858</v>
      </c>
      <c r="B27">
        <v>124.59</v>
      </c>
      <c r="C27">
        <v>4650700</v>
      </c>
      <c r="D27">
        <v>2.9799999999999898</v>
      </c>
      <c r="E27">
        <v>32</v>
      </c>
      <c r="F27">
        <v>0.85029805058804586</v>
      </c>
      <c r="G27">
        <v>0.16419272974860954</v>
      </c>
      <c r="H27">
        <v>3</v>
      </c>
      <c r="I27">
        <v>1</v>
      </c>
      <c r="J27">
        <v>-7.9999999999998295E-2</v>
      </c>
      <c r="K27">
        <v>62.710000000000022</v>
      </c>
      <c r="L27">
        <v>112</v>
      </c>
      <c r="M27">
        <v>-54</v>
      </c>
      <c r="N27">
        <v>0.92741935483870963</v>
      </c>
      <c r="O27">
        <v>0.19696969696969696</v>
      </c>
      <c r="T27" s="10">
        <f t="shared" ca="1" si="1"/>
        <v>1.4041213963329666E-3</v>
      </c>
      <c r="U27" s="150">
        <f t="shared" ca="1" si="2"/>
        <v>1.2286785498864198E-2</v>
      </c>
      <c r="V27" s="10">
        <f t="shared" si="3"/>
        <v>-6.4169407235099298E-4</v>
      </c>
      <c r="W27" s="150">
        <f t="shared" si="4"/>
        <v>-4.5219344939741845E-3</v>
      </c>
    </row>
    <row r="28" spans="1:23">
      <c r="A28" s="1">
        <v>41859</v>
      </c>
      <c r="B28">
        <v>126.78</v>
      </c>
      <c r="C28">
        <v>4730700</v>
      </c>
      <c r="D28">
        <v>0.78999999999999204</v>
      </c>
      <c r="E28">
        <v>33</v>
      </c>
      <c r="F28">
        <v>0.86404059932334443</v>
      </c>
      <c r="G28">
        <v>0.1656718509352437</v>
      </c>
      <c r="H28">
        <v>1</v>
      </c>
      <c r="I28">
        <v>1</v>
      </c>
      <c r="J28">
        <v>2.1899999999999977</v>
      </c>
      <c r="K28">
        <v>64.90000000000002</v>
      </c>
      <c r="L28">
        <v>113</v>
      </c>
      <c r="M28">
        <v>-53</v>
      </c>
      <c r="N28">
        <v>0.93548387096774188</v>
      </c>
      <c r="O28">
        <v>0.21212121212121213</v>
      </c>
      <c r="T28" s="10">
        <f t="shared" ca="1" si="1"/>
        <v>1.4041213963329666E-3</v>
      </c>
      <c r="U28" s="150">
        <f t="shared" ca="1" si="2"/>
        <v>1.3690906895197164E-2</v>
      </c>
      <c r="V28" s="10">
        <f t="shared" si="3"/>
        <v>1.7577654707440386E-2</v>
      </c>
      <c r="W28" s="150">
        <f t="shared" si="4"/>
        <v>1.3055720213466201E-2</v>
      </c>
    </row>
    <row r="29" spans="1:23">
      <c r="A29" s="1">
        <v>41862</v>
      </c>
      <c r="B29">
        <v>126.63</v>
      </c>
      <c r="C29">
        <v>3466500</v>
      </c>
      <c r="D29">
        <v>0.93999999999999773</v>
      </c>
      <c r="E29">
        <v>34</v>
      </c>
      <c r="F29">
        <v>0.87704204929917817</v>
      </c>
      <c r="G29">
        <v>0.15979670718063069</v>
      </c>
      <c r="H29">
        <v>1</v>
      </c>
      <c r="I29">
        <v>1</v>
      </c>
      <c r="J29">
        <v>-0.15000000000000568</v>
      </c>
      <c r="K29">
        <v>64.750000000000014</v>
      </c>
      <c r="L29">
        <v>114</v>
      </c>
      <c r="M29">
        <v>-52</v>
      </c>
      <c r="N29">
        <v>0.94354838709677424</v>
      </c>
      <c r="O29">
        <v>0.22727272727272727</v>
      </c>
      <c r="T29" s="10">
        <f t="shared" ca="1" si="1"/>
        <v>1.6675749783830835E-3</v>
      </c>
      <c r="U29" s="150">
        <f t="shared" ca="1" si="2"/>
        <v>1.5358481873580247E-2</v>
      </c>
      <c r="V29" s="10">
        <f t="shared" si="3"/>
        <v>-1.1831519167061499E-3</v>
      </c>
      <c r="W29" s="150">
        <f t="shared" si="4"/>
        <v>1.1872568296760051E-2</v>
      </c>
    </row>
    <row r="30" spans="1:23">
      <c r="A30" s="1">
        <v>41863</v>
      </c>
      <c r="B30">
        <v>126.02</v>
      </c>
      <c r="C30">
        <v>4944100</v>
      </c>
      <c r="D30">
        <v>1.5499999999999972</v>
      </c>
      <c r="E30">
        <v>35</v>
      </c>
      <c r="F30">
        <v>0.88371193813436444</v>
      </c>
      <c r="G30">
        <v>0.14881858284868976</v>
      </c>
      <c r="H30">
        <v>2</v>
      </c>
      <c r="I30">
        <v>0</v>
      </c>
      <c r="J30">
        <v>-0.60999999999999943</v>
      </c>
      <c r="K30">
        <v>64.140000000000015</v>
      </c>
      <c r="L30">
        <v>115</v>
      </c>
      <c r="M30">
        <v>-53</v>
      </c>
      <c r="N30">
        <v>0.95161290322580649</v>
      </c>
      <c r="O30">
        <v>0.21212121212121213</v>
      </c>
      <c r="T30" s="10">
        <f t="shared" ca="1" si="1"/>
        <v>1.6675749783830835E-3</v>
      </c>
      <c r="U30" s="150">
        <f t="shared" ca="1" si="2"/>
        <v>1.7026056851963331E-2</v>
      </c>
      <c r="V30" s="10">
        <f t="shared" si="3"/>
        <v>-4.8171839216615293E-3</v>
      </c>
      <c r="W30" s="150">
        <f t="shared" si="4"/>
        <v>7.0553843750985213E-3</v>
      </c>
    </row>
    <row r="31" spans="1:23">
      <c r="A31" s="1">
        <v>41864</v>
      </c>
      <c r="B31">
        <v>126.52</v>
      </c>
      <c r="C31">
        <v>3518200</v>
      </c>
      <c r="D31">
        <v>1.5499999999999972</v>
      </c>
      <c r="E31">
        <v>36</v>
      </c>
      <c r="F31">
        <v>0.88147253101337197</v>
      </c>
      <c r="G31">
        <v>0.13069780868816211</v>
      </c>
      <c r="H31">
        <v>4</v>
      </c>
      <c r="I31">
        <v>0</v>
      </c>
      <c r="J31">
        <v>0</v>
      </c>
      <c r="K31">
        <v>64.140000000000015</v>
      </c>
      <c r="L31">
        <v>114</v>
      </c>
      <c r="M31">
        <v>-54</v>
      </c>
      <c r="N31">
        <v>0.94354838709677424</v>
      </c>
      <c r="O31">
        <v>0.19696969696969696</v>
      </c>
      <c r="T31" s="10">
        <f t="shared" ca="1" si="1"/>
        <v>0</v>
      </c>
      <c r="U31" s="150">
        <f t="shared" ca="1" si="2"/>
        <v>1.7026056851963331E-2</v>
      </c>
      <c r="V31" s="10">
        <f t="shared" si="3"/>
        <v>0</v>
      </c>
      <c r="W31" s="150">
        <f t="shared" si="4"/>
        <v>7.0553843750985213E-3</v>
      </c>
    </row>
    <row r="32" spans="1:23">
      <c r="A32" s="1">
        <v>41865</v>
      </c>
      <c r="B32">
        <v>125.89</v>
      </c>
      <c r="C32">
        <v>4524000</v>
      </c>
      <c r="D32">
        <v>1.5499999999999972</v>
      </c>
      <c r="E32">
        <v>37</v>
      </c>
      <c r="F32">
        <v>0.87870146608667621</v>
      </c>
      <c r="G32">
        <v>0.11548569683862089</v>
      </c>
      <c r="H32">
        <v>4</v>
      </c>
      <c r="I32">
        <v>0</v>
      </c>
      <c r="J32">
        <v>0</v>
      </c>
      <c r="K32">
        <v>64.140000000000015</v>
      </c>
      <c r="L32">
        <v>113</v>
      </c>
      <c r="M32">
        <v>-55</v>
      </c>
      <c r="N32">
        <v>0.93548387096774188</v>
      </c>
      <c r="O32">
        <v>0.18181818181818182</v>
      </c>
      <c r="T32" s="10">
        <f t="shared" ca="1" si="1"/>
        <v>0</v>
      </c>
      <c r="U32" s="150">
        <f t="shared" ca="1" si="2"/>
        <v>1.7026056851963331E-2</v>
      </c>
      <c r="V32" s="10">
        <f t="shared" si="3"/>
        <v>0</v>
      </c>
      <c r="W32" s="150">
        <f t="shared" si="4"/>
        <v>7.0553843750985213E-3</v>
      </c>
    </row>
    <row r="33" spans="1:23">
      <c r="A33" s="1">
        <v>41866</v>
      </c>
      <c r="B33">
        <v>126.1</v>
      </c>
      <c r="C33">
        <v>5754300</v>
      </c>
      <c r="D33">
        <v>1.5499999999999972</v>
      </c>
      <c r="E33">
        <v>38</v>
      </c>
      <c r="F33">
        <v>0.87807314322539065</v>
      </c>
      <c r="G33">
        <v>0.1055576794741559</v>
      </c>
      <c r="H33">
        <v>4</v>
      </c>
      <c r="I33">
        <v>0</v>
      </c>
      <c r="J33">
        <v>0</v>
      </c>
      <c r="K33">
        <v>64.140000000000015</v>
      </c>
      <c r="L33">
        <v>112</v>
      </c>
      <c r="M33">
        <v>-56</v>
      </c>
      <c r="N33">
        <v>0.92741935483870963</v>
      </c>
      <c r="O33">
        <v>0.16666666666666666</v>
      </c>
      <c r="T33" s="10">
        <f t="shared" ca="1" si="1"/>
        <v>0</v>
      </c>
      <c r="U33" s="150">
        <f t="shared" ca="1" si="2"/>
        <v>1.7026056851963331E-2</v>
      </c>
      <c r="V33" s="10">
        <f t="shared" si="3"/>
        <v>0</v>
      </c>
      <c r="W33" s="150">
        <f t="shared" si="4"/>
        <v>7.0553843750985213E-3</v>
      </c>
    </row>
    <row r="34" spans="1:23">
      <c r="A34" s="1">
        <v>41869</v>
      </c>
      <c r="B34">
        <v>126.3</v>
      </c>
      <c r="C34">
        <v>4630000</v>
      </c>
      <c r="D34">
        <v>1.5499999999999972</v>
      </c>
      <c r="E34">
        <v>39</v>
      </c>
      <c r="F34">
        <v>0.87734815530852239</v>
      </c>
      <c r="G34">
        <v>9.9443311398889067E-2</v>
      </c>
      <c r="H34">
        <v>4</v>
      </c>
      <c r="I34">
        <v>0</v>
      </c>
      <c r="J34">
        <v>0</v>
      </c>
      <c r="K34">
        <v>64.140000000000015</v>
      </c>
      <c r="L34">
        <v>111</v>
      </c>
      <c r="M34">
        <v>-57</v>
      </c>
      <c r="N34">
        <v>0.91935483870967738</v>
      </c>
      <c r="O34">
        <v>0.15151515151515152</v>
      </c>
      <c r="T34" s="10">
        <f t="shared" ca="1" si="1"/>
        <v>0</v>
      </c>
      <c r="U34" s="150">
        <f t="shared" ca="1" si="2"/>
        <v>1.7026056851963331E-2</v>
      </c>
      <c r="V34" s="10">
        <f t="shared" si="3"/>
        <v>0</v>
      </c>
      <c r="W34" s="150">
        <f t="shared" si="4"/>
        <v>7.0553843750985213E-3</v>
      </c>
    </row>
    <row r="35" spans="1:23">
      <c r="A35" s="1">
        <v>41870</v>
      </c>
      <c r="B35">
        <v>127.63</v>
      </c>
      <c r="C35">
        <v>3887800</v>
      </c>
      <c r="D35">
        <v>1.5499999999999972</v>
      </c>
      <c r="E35">
        <v>40</v>
      </c>
      <c r="F35">
        <v>0.88608023199613295</v>
      </c>
      <c r="G35">
        <v>9.8506179562840343E-2</v>
      </c>
      <c r="H35">
        <v>2</v>
      </c>
      <c r="I35">
        <v>0</v>
      </c>
      <c r="J35">
        <v>0</v>
      </c>
      <c r="K35">
        <v>64.140000000000015</v>
      </c>
      <c r="L35">
        <v>112</v>
      </c>
      <c r="M35">
        <v>-58</v>
      </c>
      <c r="N35">
        <v>0.92741935483870963</v>
      </c>
      <c r="O35">
        <v>0.13636363636363635</v>
      </c>
      <c r="T35" s="10">
        <f t="shared" ca="1" si="1"/>
        <v>0</v>
      </c>
      <c r="U35" s="150">
        <f t="shared" ca="1" si="2"/>
        <v>1.7026056851963331E-2</v>
      </c>
      <c r="V35" s="10">
        <f t="shared" si="3"/>
        <v>0</v>
      </c>
      <c r="W35" s="150">
        <f t="shared" si="4"/>
        <v>7.0553843750985213E-3</v>
      </c>
    </row>
    <row r="36" spans="1:23">
      <c r="A36" s="1">
        <v>41871</v>
      </c>
      <c r="B36">
        <v>127.49</v>
      </c>
      <c r="C36">
        <v>3230300</v>
      </c>
      <c r="D36">
        <v>1.5499999999999972</v>
      </c>
      <c r="E36">
        <v>41</v>
      </c>
      <c r="F36">
        <v>0.89494119542452044</v>
      </c>
      <c r="G36">
        <v>9.6544198919454247E-2</v>
      </c>
      <c r="H36">
        <v>2</v>
      </c>
      <c r="I36">
        <v>0</v>
      </c>
      <c r="J36">
        <v>0</v>
      </c>
      <c r="K36">
        <v>64.140000000000015</v>
      </c>
      <c r="L36">
        <v>113</v>
      </c>
      <c r="M36">
        <v>-59</v>
      </c>
      <c r="N36">
        <v>0.93548387096774188</v>
      </c>
      <c r="O36">
        <v>0.12121212121212122</v>
      </c>
      <c r="T36" s="10">
        <f t="shared" ca="1" si="1"/>
        <v>0</v>
      </c>
      <c r="U36" s="150">
        <f t="shared" ca="1" si="2"/>
        <v>1.7026056851963331E-2</v>
      </c>
      <c r="V36" s="10">
        <f t="shared" si="3"/>
        <v>0</v>
      </c>
      <c r="W36" s="150">
        <f t="shared" si="4"/>
        <v>7.0553843750985213E-3</v>
      </c>
    </row>
    <row r="37" spans="1:23">
      <c r="A37" s="1">
        <v>41872</v>
      </c>
      <c r="B37">
        <v>127.93</v>
      </c>
      <c r="C37">
        <v>2668100</v>
      </c>
      <c r="D37">
        <v>1.5499999999999972</v>
      </c>
      <c r="E37">
        <v>42</v>
      </c>
      <c r="F37">
        <v>0.90259384565812795</v>
      </c>
      <c r="G37">
        <v>9.2189018005801676E-2</v>
      </c>
      <c r="H37">
        <v>2</v>
      </c>
      <c r="I37">
        <v>0</v>
      </c>
      <c r="J37">
        <v>0</v>
      </c>
      <c r="K37">
        <v>64.140000000000015</v>
      </c>
      <c r="L37">
        <v>114</v>
      </c>
      <c r="M37">
        <v>-60</v>
      </c>
      <c r="N37">
        <v>0.94354838709677424</v>
      </c>
      <c r="O37">
        <v>0.10606060606060606</v>
      </c>
      <c r="T37" s="10">
        <f t="shared" ca="1" si="1"/>
        <v>0</v>
      </c>
      <c r="U37" s="150">
        <f t="shared" ca="1" si="2"/>
        <v>1.7026056851963331E-2</v>
      </c>
      <c r="V37" s="10">
        <f t="shared" si="3"/>
        <v>0</v>
      </c>
      <c r="W37" s="150">
        <f t="shared" si="4"/>
        <v>7.0553843750985213E-3</v>
      </c>
    </row>
    <row r="38" spans="1:23">
      <c r="A38" s="1">
        <v>41873</v>
      </c>
      <c r="B38">
        <v>127.11</v>
      </c>
      <c r="C38">
        <v>3236900</v>
      </c>
      <c r="D38">
        <v>1.5499999999999972</v>
      </c>
      <c r="E38">
        <v>43</v>
      </c>
      <c r="F38">
        <v>0.90078943128725641</v>
      </c>
      <c r="G38">
        <v>8.7513803303638352E-2</v>
      </c>
      <c r="H38">
        <v>4</v>
      </c>
      <c r="I38">
        <v>0</v>
      </c>
      <c r="J38">
        <v>0</v>
      </c>
      <c r="K38">
        <v>64.140000000000015</v>
      </c>
      <c r="L38">
        <v>113</v>
      </c>
      <c r="M38">
        <v>-61</v>
      </c>
      <c r="N38">
        <v>0.93548387096774188</v>
      </c>
      <c r="O38">
        <v>9.0909090909090912E-2</v>
      </c>
      <c r="T38" s="10">
        <f t="shared" ca="1" si="1"/>
        <v>0</v>
      </c>
      <c r="U38" s="150">
        <f t="shared" ca="1" si="2"/>
        <v>1.7026056851963331E-2</v>
      </c>
      <c r="V38" s="10">
        <f t="shared" si="3"/>
        <v>0</v>
      </c>
      <c r="W38" s="150">
        <f t="shared" si="4"/>
        <v>7.0553843750985213E-3</v>
      </c>
    </row>
    <row r="39" spans="1:23">
      <c r="A39" s="1">
        <v>41876</v>
      </c>
      <c r="B39">
        <v>127.84</v>
      </c>
      <c r="C39">
        <v>2629200</v>
      </c>
      <c r="D39">
        <v>1.5499999999999972</v>
      </c>
      <c r="E39">
        <v>44</v>
      </c>
      <c r="F39">
        <v>0.90115998066698877</v>
      </c>
      <c r="G39">
        <v>7.9108932057317699E-2</v>
      </c>
      <c r="H39">
        <v>2</v>
      </c>
      <c r="I39">
        <v>0</v>
      </c>
      <c r="J39">
        <v>0</v>
      </c>
      <c r="K39">
        <v>64.140000000000015</v>
      </c>
      <c r="L39">
        <v>114</v>
      </c>
      <c r="M39">
        <v>-62</v>
      </c>
      <c r="N39">
        <v>0.94354838709677424</v>
      </c>
      <c r="O39">
        <v>7.575757575757576E-2</v>
      </c>
      <c r="T39" s="10">
        <f t="shared" ca="1" si="1"/>
        <v>0</v>
      </c>
      <c r="U39" s="150">
        <f t="shared" ca="1" si="2"/>
        <v>1.7026056851963331E-2</v>
      </c>
      <c r="V39" s="10">
        <f t="shared" si="3"/>
        <v>0</v>
      </c>
      <c r="W39" s="150">
        <f t="shared" si="4"/>
        <v>7.0553843750985213E-3</v>
      </c>
    </row>
    <row r="40" spans="1:23">
      <c r="A40" s="1">
        <v>41877</v>
      </c>
      <c r="B40">
        <v>128.25</v>
      </c>
      <c r="C40">
        <v>2822100</v>
      </c>
      <c r="D40">
        <v>1.5499999999999972</v>
      </c>
      <c r="E40">
        <v>45</v>
      </c>
      <c r="F40">
        <v>0.9038827130658933</v>
      </c>
      <c r="G40">
        <v>7.1065706065963546E-2</v>
      </c>
      <c r="H40">
        <v>2</v>
      </c>
      <c r="I40">
        <v>0</v>
      </c>
      <c r="J40">
        <v>0</v>
      </c>
      <c r="K40">
        <v>64.140000000000015</v>
      </c>
      <c r="L40">
        <v>115</v>
      </c>
      <c r="M40">
        <v>-63</v>
      </c>
      <c r="N40">
        <v>0.95161290322580649</v>
      </c>
      <c r="O40">
        <v>6.0606060606060608E-2</v>
      </c>
      <c r="T40" s="10">
        <f t="shared" ca="1" si="1"/>
        <v>0</v>
      </c>
      <c r="U40" s="150">
        <f t="shared" ca="1" si="2"/>
        <v>1.7026056851963331E-2</v>
      </c>
      <c r="V40" s="10">
        <f t="shared" si="3"/>
        <v>0</v>
      </c>
      <c r="W40" s="150">
        <f t="shared" si="4"/>
        <v>7.0553843750985213E-3</v>
      </c>
    </row>
    <row r="41" spans="1:23">
      <c r="A41" s="1">
        <v>41878</v>
      </c>
      <c r="B41">
        <v>128.63999999999999</v>
      </c>
      <c r="C41">
        <v>2756000</v>
      </c>
      <c r="D41">
        <v>1.5499999999999972</v>
      </c>
      <c r="E41">
        <v>46</v>
      </c>
      <c r="F41">
        <v>0.91193813436442706</v>
      </c>
      <c r="G41">
        <v>6.0879988889738473E-2</v>
      </c>
      <c r="H41">
        <v>2</v>
      </c>
      <c r="I41">
        <v>0</v>
      </c>
      <c r="J41">
        <v>0</v>
      </c>
      <c r="K41">
        <v>64.140000000000015</v>
      </c>
      <c r="L41">
        <v>116</v>
      </c>
      <c r="M41">
        <v>-64</v>
      </c>
      <c r="N41">
        <v>0.95967741935483875</v>
      </c>
      <c r="O41">
        <v>4.5454545454545456E-2</v>
      </c>
      <c r="T41" s="10">
        <f t="shared" ca="1" si="1"/>
        <v>0</v>
      </c>
      <c r="U41" s="150">
        <f t="shared" ca="1" si="2"/>
        <v>1.7026056851963331E-2</v>
      </c>
      <c r="V41" s="10">
        <f t="shared" si="3"/>
        <v>0</v>
      </c>
      <c r="W41" s="150">
        <f t="shared" si="4"/>
        <v>7.0553843750985213E-3</v>
      </c>
    </row>
    <row r="42" spans="1:23">
      <c r="A42" s="1">
        <v>41879</v>
      </c>
      <c r="B42">
        <v>128.75</v>
      </c>
      <c r="C42">
        <v>2409000</v>
      </c>
      <c r="D42">
        <v>1.5499999999999972</v>
      </c>
      <c r="E42">
        <v>47</v>
      </c>
      <c r="F42">
        <v>0.91696471725471229</v>
      </c>
      <c r="G42">
        <v>5.0521084790124779E-2</v>
      </c>
      <c r="H42">
        <v>2</v>
      </c>
      <c r="I42">
        <v>0</v>
      </c>
      <c r="J42">
        <v>0</v>
      </c>
      <c r="K42">
        <v>64.140000000000015</v>
      </c>
      <c r="L42">
        <v>117</v>
      </c>
      <c r="M42">
        <v>-65</v>
      </c>
      <c r="N42">
        <v>0.967741935483871</v>
      </c>
      <c r="O42">
        <v>3.0303030303030304E-2</v>
      </c>
      <c r="T42" s="10">
        <f t="shared" ca="1" si="1"/>
        <v>0</v>
      </c>
      <c r="U42" s="150">
        <f t="shared" ca="1" si="2"/>
        <v>1.7026056851963331E-2</v>
      </c>
      <c r="V42" s="10">
        <f t="shared" si="3"/>
        <v>0</v>
      </c>
      <c r="W42" s="150">
        <f t="shared" si="4"/>
        <v>7.0553843750985213E-3</v>
      </c>
    </row>
    <row r="43" spans="1:23">
      <c r="A43" s="1">
        <v>41880</v>
      </c>
      <c r="B43">
        <v>129.44999999999999</v>
      </c>
      <c r="C43">
        <v>3519000</v>
      </c>
      <c r="D43">
        <v>1.5499999999999972</v>
      </c>
      <c r="E43">
        <v>48</v>
      </c>
      <c r="F43">
        <v>0.92294183985822431</v>
      </c>
      <c r="G43">
        <v>4.5763271327046877E-2</v>
      </c>
      <c r="H43">
        <v>2</v>
      </c>
      <c r="I43">
        <v>0</v>
      </c>
      <c r="J43">
        <v>0</v>
      </c>
      <c r="K43">
        <v>64.140000000000015</v>
      </c>
      <c r="L43">
        <v>118</v>
      </c>
      <c r="M43">
        <v>-66</v>
      </c>
      <c r="N43">
        <v>0.97580645161290325</v>
      </c>
      <c r="O43">
        <v>1.5151515151515152E-2</v>
      </c>
      <c r="T43" s="10">
        <f t="shared" ca="1" si="1"/>
        <v>0</v>
      </c>
      <c r="U43" s="150">
        <f t="shared" ca="1" si="2"/>
        <v>1.7026056851963331E-2</v>
      </c>
      <c r="V43" s="10">
        <f t="shared" si="3"/>
        <v>0</v>
      </c>
      <c r="W43" s="150">
        <f t="shared" si="4"/>
        <v>7.0553843750985213E-3</v>
      </c>
    </row>
    <row r="44" spans="1:23">
      <c r="A44" s="1">
        <v>41884</v>
      </c>
      <c r="B44">
        <v>127.54</v>
      </c>
      <c r="C44">
        <v>4744500</v>
      </c>
      <c r="D44">
        <v>1.5499999999999972</v>
      </c>
      <c r="E44">
        <v>49</v>
      </c>
      <c r="F44">
        <v>0.91875302078298648</v>
      </c>
      <c r="G44">
        <v>4.7258350511066839E-2</v>
      </c>
      <c r="H44">
        <v>4</v>
      </c>
      <c r="I44">
        <v>0</v>
      </c>
      <c r="J44">
        <v>0</v>
      </c>
      <c r="K44">
        <v>64.140000000000015</v>
      </c>
      <c r="L44">
        <v>117</v>
      </c>
      <c r="M44">
        <v>-67</v>
      </c>
      <c r="N44">
        <v>0.967741935483871</v>
      </c>
      <c r="O44">
        <v>0</v>
      </c>
      <c r="T44" s="10">
        <f t="shared" ca="1" si="1"/>
        <v>0</v>
      </c>
      <c r="U44" s="150">
        <f t="shared" ca="1" si="2"/>
        <v>1.7026056851963331E-2</v>
      </c>
      <c r="V44" s="10">
        <f t="shared" si="3"/>
        <v>0</v>
      </c>
      <c r="W44" s="150">
        <f t="shared" si="4"/>
        <v>7.0553843750985213E-3</v>
      </c>
    </row>
    <row r="45" spans="1:23">
      <c r="A45" s="1">
        <v>41885</v>
      </c>
      <c r="B45">
        <v>127.86</v>
      </c>
      <c r="C45">
        <v>3846300</v>
      </c>
      <c r="D45">
        <v>1.5499999999999972</v>
      </c>
      <c r="E45">
        <v>50</v>
      </c>
      <c r="F45">
        <v>0.91137425487352974</v>
      </c>
      <c r="G45">
        <v>5.1578161678232072E-2</v>
      </c>
      <c r="H45">
        <v>3</v>
      </c>
      <c r="I45">
        <v>1</v>
      </c>
      <c r="J45">
        <v>0</v>
      </c>
      <c r="K45">
        <v>64.140000000000015</v>
      </c>
      <c r="L45">
        <v>116</v>
      </c>
      <c r="M45">
        <v>-66</v>
      </c>
      <c r="N45">
        <v>0.95967741935483875</v>
      </c>
      <c r="O45">
        <v>1.5151515151515152E-2</v>
      </c>
      <c r="T45" s="10">
        <f t="shared" ca="1" si="1"/>
        <v>0</v>
      </c>
      <c r="U45" s="150">
        <f t="shared" ca="1" si="2"/>
        <v>1.7026056851963331E-2</v>
      </c>
      <c r="V45" s="10">
        <f t="shared" si="3"/>
        <v>0</v>
      </c>
      <c r="W45" s="150">
        <f t="shared" si="4"/>
        <v>7.0553843750985213E-3</v>
      </c>
    </row>
    <row r="46" spans="1:23">
      <c r="A46" s="1">
        <v>41886</v>
      </c>
      <c r="B46">
        <v>126.8</v>
      </c>
      <c r="C46">
        <v>5191200</v>
      </c>
      <c r="D46">
        <v>2.6099999999999994</v>
      </c>
      <c r="E46">
        <v>51</v>
      </c>
      <c r="F46">
        <v>0.89908168197196692</v>
      </c>
      <c r="G46">
        <v>5.9753545687049534E-2</v>
      </c>
      <c r="H46">
        <v>3</v>
      </c>
      <c r="I46">
        <v>1</v>
      </c>
      <c r="J46">
        <v>-1.0600000000000023</v>
      </c>
      <c r="K46">
        <v>63.080000000000013</v>
      </c>
      <c r="L46">
        <v>115</v>
      </c>
      <c r="M46">
        <v>-65</v>
      </c>
      <c r="N46">
        <v>0.95161290322580649</v>
      </c>
      <c r="O46">
        <v>3.0303030303030304E-2</v>
      </c>
      <c r="T46" s="10">
        <f t="shared" ca="1" si="1"/>
        <v>1.4041213963329666E-3</v>
      </c>
      <c r="U46" s="150">
        <f t="shared" ca="1" si="2"/>
        <v>1.8430178248296299E-2</v>
      </c>
      <c r="V46" s="10">
        <f t="shared" si="3"/>
        <v>-8.2903175348037102E-3</v>
      </c>
      <c r="W46" s="150">
        <f t="shared" si="4"/>
        <v>-1.2349331597051889E-3</v>
      </c>
    </row>
    <row r="47" spans="1:23">
      <c r="A47" s="1">
        <v>41887</v>
      </c>
      <c r="B47">
        <v>127.4</v>
      </c>
      <c r="C47">
        <v>5035500</v>
      </c>
      <c r="D47">
        <v>2.0099999999999909</v>
      </c>
      <c r="E47">
        <v>52</v>
      </c>
      <c r="F47">
        <v>0.89669727726760073</v>
      </c>
      <c r="G47">
        <v>6.9390324397791067E-2</v>
      </c>
      <c r="H47">
        <v>3</v>
      </c>
      <c r="I47">
        <v>1</v>
      </c>
      <c r="J47">
        <v>0.60000000000000853</v>
      </c>
      <c r="K47">
        <v>63.680000000000021</v>
      </c>
      <c r="L47">
        <v>114</v>
      </c>
      <c r="M47">
        <v>-64</v>
      </c>
      <c r="N47">
        <v>0.94354838709677424</v>
      </c>
      <c r="O47">
        <v>4.5454545454545456E-2</v>
      </c>
      <c r="T47" s="10">
        <f t="shared" ca="1" si="1"/>
        <v>1.4041213963329666E-3</v>
      </c>
      <c r="U47" s="150">
        <f t="shared" ca="1" si="2"/>
        <v>1.9834299644629266E-2</v>
      </c>
      <c r="V47" s="10">
        <f t="shared" si="3"/>
        <v>4.7318611987382381E-3</v>
      </c>
      <c r="W47" s="150">
        <f t="shared" si="4"/>
        <v>3.4969280390330492E-3</v>
      </c>
    </row>
    <row r="48" spans="1:23">
      <c r="A48" s="1">
        <v>41890</v>
      </c>
      <c r="B48">
        <v>126.21</v>
      </c>
      <c r="C48">
        <v>4200800</v>
      </c>
      <c r="D48">
        <v>3.2000000000000028</v>
      </c>
      <c r="E48">
        <v>53</v>
      </c>
      <c r="F48">
        <v>0.88968906073787646</v>
      </c>
      <c r="G48">
        <v>7.9242171972908865E-2</v>
      </c>
      <c r="H48">
        <v>3</v>
      </c>
      <c r="I48">
        <v>1</v>
      </c>
      <c r="J48">
        <v>-1.1900000000000119</v>
      </c>
      <c r="K48">
        <v>62.490000000000009</v>
      </c>
      <c r="L48">
        <v>113</v>
      </c>
      <c r="M48">
        <v>-63</v>
      </c>
      <c r="N48">
        <v>0.93548387096774188</v>
      </c>
      <c r="O48">
        <v>6.0606060606060608E-2</v>
      </c>
      <c r="T48" s="10">
        <f t="shared" ca="1" si="1"/>
        <v>1.4041213963329666E-3</v>
      </c>
      <c r="U48" s="150">
        <f t="shared" ca="1" si="2"/>
        <v>2.1238421040962234E-2</v>
      </c>
      <c r="V48" s="10">
        <f t="shared" si="3"/>
        <v>-9.3406593406594341E-3</v>
      </c>
      <c r="W48" s="150">
        <f t="shared" si="4"/>
        <v>-5.8437313016263849E-3</v>
      </c>
    </row>
    <row r="49" spans="1:23">
      <c r="A49" s="1">
        <v>41891</v>
      </c>
      <c r="B49">
        <v>125.18</v>
      </c>
      <c r="C49">
        <v>6721600</v>
      </c>
      <c r="D49">
        <v>4.2299999999999898</v>
      </c>
      <c r="E49">
        <v>54</v>
      </c>
      <c r="F49">
        <v>0.87994200096665054</v>
      </c>
      <c r="G49">
        <v>9.2237432947022885E-2</v>
      </c>
      <c r="H49">
        <v>3</v>
      </c>
      <c r="I49">
        <v>1</v>
      </c>
      <c r="J49">
        <v>-1.0299999999999869</v>
      </c>
      <c r="K49">
        <v>61.460000000000022</v>
      </c>
      <c r="L49">
        <v>112</v>
      </c>
      <c r="M49">
        <v>-62</v>
      </c>
      <c r="N49">
        <v>0.92741935483870963</v>
      </c>
      <c r="O49">
        <v>7.575757575757576E-2</v>
      </c>
      <c r="T49" s="10">
        <f t="shared" ca="1" si="1"/>
        <v>1.4041213963329666E-3</v>
      </c>
      <c r="U49" s="150">
        <f t="shared" ca="1" si="2"/>
        <v>2.2642542437295202E-2</v>
      </c>
      <c r="V49" s="10">
        <f t="shared" si="3"/>
        <v>-8.161001505427359E-3</v>
      </c>
      <c r="W49" s="150">
        <f t="shared" si="4"/>
        <v>-1.4004732807053744E-2</v>
      </c>
    </row>
    <row r="50" spans="1:23">
      <c r="A50" s="1">
        <v>41892</v>
      </c>
      <c r="B50">
        <v>124.28</v>
      </c>
      <c r="C50">
        <v>10941800</v>
      </c>
      <c r="D50">
        <v>5.1299999999999955</v>
      </c>
      <c r="E50">
        <v>55</v>
      </c>
      <c r="F50">
        <v>0.86320283550829713</v>
      </c>
      <c r="G50">
        <v>0.11501706850339681</v>
      </c>
      <c r="H50">
        <v>3</v>
      </c>
      <c r="I50">
        <v>1</v>
      </c>
      <c r="J50">
        <v>-0.90000000000000568</v>
      </c>
      <c r="K50">
        <v>60.560000000000016</v>
      </c>
      <c r="L50">
        <v>111</v>
      </c>
      <c r="M50">
        <v>-61</v>
      </c>
      <c r="N50">
        <v>0.91935483870967738</v>
      </c>
      <c r="O50">
        <v>9.0909090909090912E-2</v>
      </c>
      <c r="T50" s="10">
        <f t="shared" ca="1" si="1"/>
        <v>1.4041213963329666E-3</v>
      </c>
      <c r="U50" s="150">
        <f t="shared" ca="1" si="2"/>
        <v>2.4046663833628169E-2</v>
      </c>
      <c r="V50" s="10">
        <f t="shared" si="3"/>
        <v>-7.1896469084518745E-3</v>
      </c>
      <c r="W50" s="150">
        <f t="shared" si="4"/>
        <v>-2.1194379715505619E-2</v>
      </c>
    </row>
    <row r="51" spans="1:23">
      <c r="A51" s="1">
        <v>41893</v>
      </c>
      <c r="B51">
        <v>123.83</v>
      </c>
      <c r="C51">
        <v>6569600</v>
      </c>
      <c r="D51">
        <v>5.5799999999999983</v>
      </c>
      <c r="E51">
        <v>56</v>
      </c>
      <c r="F51">
        <v>0.8502497180602544</v>
      </c>
      <c r="G51">
        <v>0.13586405950023586</v>
      </c>
      <c r="H51">
        <v>3</v>
      </c>
      <c r="I51">
        <v>1</v>
      </c>
      <c r="J51">
        <v>-0.45000000000000284</v>
      </c>
      <c r="K51">
        <v>60.110000000000014</v>
      </c>
      <c r="L51">
        <v>110</v>
      </c>
      <c r="M51">
        <v>-60</v>
      </c>
      <c r="N51">
        <v>0.91129032258064513</v>
      </c>
      <c r="O51">
        <v>0.10606060606060606</v>
      </c>
      <c r="T51" s="10">
        <f t="shared" ca="1" si="1"/>
        <v>1.4041213963329666E-3</v>
      </c>
      <c r="U51" s="150">
        <f t="shared" ca="1" si="2"/>
        <v>2.5450785229961137E-2</v>
      </c>
      <c r="V51" s="10">
        <f t="shared" si="3"/>
        <v>-3.6208561313164052E-3</v>
      </c>
      <c r="W51" s="150">
        <f t="shared" si="4"/>
        <v>-2.4815235846822024E-2</v>
      </c>
    </row>
    <row r="52" spans="1:23">
      <c r="A52" s="1">
        <v>41894</v>
      </c>
      <c r="B52">
        <v>122.66</v>
      </c>
      <c r="C52">
        <v>4915600</v>
      </c>
      <c r="D52">
        <v>6.75</v>
      </c>
      <c r="E52">
        <v>57</v>
      </c>
      <c r="F52">
        <v>0.83734493314000313</v>
      </c>
      <c r="G52">
        <v>0.14930021476718125</v>
      </c>
      <c r="H52">
        <v>3</v>
      </c>
      <c r="I52">
        <v>1</v>
      </c>
      <c r="J52">
        <v>-1.1700000000000017</v>
      </c>
      <c r="K52">
        <v>58.940000000000012</v>
      </c>
      <c r="L52">
        <v>109</v>
      </c>
      <c r="M52">
        <v>-59</v>
      </c>
      <c r="N52">
        <v>0.90322580645161288</v>
      </c>
      <c r="O52">
        <v>0.12121212121212122</v>
      </c>
      <c r="T52" s="10">
        <f t="shared" ca="1" si="1"/>
        <v>1.4041213963329666E-3</v>
      </c>
      <c r="U52" s="150">
        <f t="shared" ca="1" si="2"/>
        <v>2.6854906626294105E-2</v>
      </c>
      <c r="V52" s="10">
        <f t="shared" si="3"/>
        <v>-9.4484373738189589E-3</v>
      </c>
      <c r="W52" s="150">
        <f t="shared" si="4"/>
        <v>-3.4263673220640986E-2</v>
      </c>
    </row>
    <row r="53" spans="1:23">
      <c r="A53" s="1">
        <v>41897</v>
      </c>
      <c r="B53">
        <v>124.24</v>
      </c>
      <c r="C53">
        <v>5437600</v>
      </c>
      <c r="D53">
        <v>5.1700000000000017</v>
      </c>
      <c r="E53">
        <v>58</v>
      </c>
      <c r="F53">
        <v>0.83526663444498117</v>
      </c>
      <c r="G53">
        <v>0.15780033466021895</v>
      </c>
      <c r="H53">
        <v>3</v>
      </c>
      <c r="I53">
        <v>1</v>
      </c>
      <c r="J53">
        <v>1.5799999999999983</v>
      </c>
      <c r="K53">
        <v>60.52000000000001</v>
      </c>
      <c r="L53">
        <v>108</v>
      </c>
      <c r="M53">
        <v>-58</v>
      </c>
      <c r="N53">
        <v>0.89516129032258063</v>
      </c>
      <c r="O53">
        <v>0.13636363636363635</v>
      </c>
      <c r="T53" s="10">
        <f t="shared" ca="1" si="1"/>
        <v>1.4041213963329666E-3</v>
      </c>
      <c r="U53" s="150">
        <f t="shared" ca="1" si="2"/>
        <v>2.8259028022627072E-2</v>
      </c>
      <c r="V53" s="10">
        <f t="shared" si="3"/>
        <v>1.2881134844285002E-2</v>
      </c>
      <c r="W53" s="150">
        <f t="shared" si="4"/>
        <v>-2.1382538376355984E-2</v>
      </c>
    </row>
    <row r="54" spans="1:23">
      <c r="A54" s="1">
        <v>41898</v>
      </c>
      <c r="B54">
        <v>124.96</v>
      </c>
      <c r="C54">
        <v>6587200</v>
      </c>
      <c r="D54">
        <v>4.4500000000000028</v>
      </c>
      <c r="E54">
        <v>59</v>
      </c>
      <c r="F54">
        <v>0.84327372321572402</v>
      </c>
      <c r="G54">
        <v>0.16552342283439625</v>
      </c>
      <c r="H54">
        <v>1</v>
      </c>
      <c r="I54">
        <v>1</v>
      </c>
      <c r="J54">
        <v>0.71999999999999886</v>
      </c>
      <c r="K54">
        <v>61.240000000000009</v>
      </c>
      <c r="L54">
        <v>109</v>
      </c>
      <c r="M54">
        <v>-57</v>
      </c>
      <c r="N54">
        <v>0.90322580645161288</v>
      </c>
      <c r="O54">
        <v>0.15151515151515152</v>
      </c>
      <c r="T54" s="10">
        <f t="shared" ca="1" si="1"/>
        <v>1.4041213963329666E-3</v>
      </c>
      <c r="U54" s="150">
        <f t="shared" ca="1" si="2"/>
        <v>2.966314941896004E-2</v>
      </c>
      <c r="V54" s="10">
        <f t="shared" si="3"/>
        <v>5.7952350289761662E-3</v>
      </c>
      <c r="W54" s="150">
        <f t="shared" si="4"/>
        <v>-1.5587303347379818E-2</v>
      </c>
    </row>
    <row r="55" spans="1:23">
      <c r="A55" s="1">
        <v>41899</v>
      </c>
      <c r="B55">
        <v>124.72</v>
      </c>
      <c r="C55">
        <v>4583500</v>
      </c>
      <c r="D55">
        <v>4.6899999999999977</v>
      </c>
      <c r="E55">
        <v>60</v>
      </c>
      <c r="F55">
        <v>0.85439020460770088</v>
      </c>
      <c r="G55">
        <v>0.1658950964527785</v>
      </c>
      <c r="H55">
        <v>1</v>
      </c>
      <c r="I55">
        <v>1</v>
      </c>
      <c r="J55">
        <v>-0.23999999999999488</v>
      </c>
      <c r="K55">
        <v>61.000000000000014</v>
      </c>
      <c r="L55">
        <v>110</v>
      </c>
      <c r="M55">
        <v>-56</v>
      </c>
      <c r="N55">
        <v>0.91129032258064513</v>
      </c>
      <c r="O55">
        <v>0.16666666666666666</v>
      </c>
      <c r="T55" s="10">
        <f t="shared" ca="1" si="1"/>
        <v>1.6675749783830835E-3</v>
      </c>
      <c r="U55" s="150">
        <f t="shared" ca="1" si="2"/>
        <v>3.1330724397343121E-2</v>
      </c>
      <c r="V55" s="10">
        <f t="shared" si="3"/>
        <v>-1.9206145966708939E-3</v>
      </c>
      <c r="W55" s="150">
        <f t="shared" si="4"/>
        <v>-1.750791794405071E-2</v>
      </c>
    </row>
    <row r="56" spans="1:23">
      <c r="A56" s="1">
        <v>41900</v>
      </c>
      <c r="B56">
        <v>124.14</v>
      </c>
      <c r="C56">
        <v>4683200</v>
      </c>
      <c r="D56">
        <v>5.269999999999996</v>
      </c>
      <c r="E56">
        <v>61</v>
      </c>
      <c r="F56">
        <v>0.85352021910745923</v>
      </c>
      <c r="G56">
        <v>0.16187326499690255</v>
      </c>
      <c r="H56">
        <v>3</v>
      </c>
      <c r="I56">
        <v>1</v>
      </c>
      <c r="J56">
        <v>-0.57999999999999829</v>
      </c>
      <c r="K56">
        <v>60.420000000000016</v>
      </c>
      <c r="L56">
        <v>109</v>
      </c>
      <c r="M56">
        <v>-55</v>
      </c>
      <c r="N56">
        <v>0.90322580645161288</v>
      </c>
      <c r="O56">
        <v>0.18181818181818182</v>
      </c>
      <c r="T56" s="10">
        <f t="shared" ca="1" si="1"/>
        <v>1.6675749783830835E-3</v>
      </c>
      <c r="U56" s="150">
        <f t="shared" ca="1" si="2"/>
        <v>3.2998299375726202E-2</v>
      </c>
      <c r="V56" s="10">
        <f t="shared" si="3"/>
        <v>-4.6504169339319943E-3</v>
      </c>
      <c r="W56" s="150">
        <f t="shared" si="4"/>
        <v>-2.2158334877982706E-2</v>
      </c>
    </row>
    <row r="57" spans="1:23">
      <c r="A57" s="1">
        <v>41901</v>
      </c>
      <c r="B57">
        <v>124.8</v>
      </c>
      <c r="C57">
        <v>10090000</v>
      </c>
      <c r="D57">
        <v>4.6099999999999994</v>
      </c>
      <c r="E57">
        <v>62</v>
      </c>
      <c r="F57">
        <v>0.85181246979216985</v>
      </c>
      <c r="G57">
        <v>0.16343729438083959</v>
      </c>
      <c r="H57">
        <v>4</v>
      </c>
      <c r="I57">
        <v>0</v>
      </c>
      <c r="J57">
        <v>0.65999999999999659</v>
      </c>
      <c r="K57">
        <v>61.080000000000013</v>
      </c>
      <c r="L57">
        <v>108</v>
      </c>
      <c r="M57">
        <v>-56</v>
      </c>
      <c r="N57">
        <v>0.89516129032258063</v>
      </c>
      <c r="O57">
        <v>0.16666666666666666</v>
      </c>
      <c r="T57" s="10">
        <f t="shared" ca="1" si="1"/>
        <v>1.4041213963329666E-3</v>
      </c>
      <c r="U57" s="150">
        <f t="shared" ca="1" si="2"/>
        <v>3.440242077205917E-2</v>
      </c>
      <c r="V57" s="10">
        <f t="shared" si="3"/>
        <v>5.3165780570323552E-3</v>
      </c>
      <c r="W57" s="150">
        <f t="shared" si="4"/>
        <v>-1.6841756820950349E-2</v>
      </c>
    </row>
  </sheetData>
  <conditionalFormatting sqref="E3:E6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0.85546875" customWidth="1"/>
  </cols>
  <sheetData>
    <row r="1" spans="1:23">
      <c r="A1">
        <v>50</v>
      </c>
      <c r="B1">
        <v>14.140000000000029</v>
      </c>
      <c r="C1">
        <v>161</v>
      </c>
      <c r="D1">
        <v>0.26669181440965728</v>
      </c>
      <c r="E1">
        <v>0.26762615667005446</v>
      </c>
      <c r="F1">
        <v>1.5881833520333037</v>
      </c>
      <c r="G1">
        <v>0.15832474568033741</v>
      </c>
      <c r="H1">
        <v>0.93648255708665862</v>
      </c>
      <c r="I1">
        <v>0.93976116866981785</v>
      </c>
      <c r="J1">
        <v>0.36425393364948871</v>
      </c>
      <c r="K1">
        <v>-2.4054454205994114E-2</v>
      </c>
      <c r="L1">
        <v>-1.6361797149004036E-2</v>
      </c>
      <c r="M1">
        <v>1.4319016840470837E-2</v>
      </c>
      <c r="N1">
        <v>2.0185865105217672E-2</v>
      </c>
      <c r="O1">
        <v>0.12584410899199622</v>
      </c>
      <c r="P1">
        <v>0.33429018789144033</v>
      </c>
      <c r="Q1">
        <v>-0.26332985386221291</v>
      </c>
      <c r="R1">
        <v>0.54279749478079331</v>
      </c>
      <c r="S1">
        <v>1.2694731834938751</v>
      </c>
    </row>
    <row r="2" spans="1:23">
      <c r="A2">
        <v>7</v>
      </c>
      <c r="B2">
        <v>5</v>
      </c>
      <c r="C2">
        <v>3.3076301666269874</v>
      </c>
      <c r="E2">
        <v>0.4</v>
      </c>
    </row>
    <row r="3" spans="1:23">
      <c r="A3">
        <v>1.0075531416966258E-3</v>
      </c>
      <c r="B3">
        <v>9.4870310896242645E-3</v>
      </c>
      <c r="C3">
        <v>0.8560925531983431</v>
      </c>
      <c r="D3">
        <v>236</v>
      </c>
      <c r="E3" s="2">
        <f>IF(C3&gt;=$E$2,SIGN(A3),0)</f>
        <v>1</v>
      </c>
      <c r="F3" s="3" t="s">
        <v>0</v>
      </c>
      <c r="G3">
        <f ca="1">OFFSET(B1,($A$1+5),0)</f>
        <v>84.72</v>
      </c>
    </row>
    <row r="4" spans="1:23">
      <c r="A4">
        <v>8.4846244538069751E-4</v>
      </c>
      <c r="B4">
        <v>1.0595287455697483E-2</v>
      </c>
      <c r="C4">
        <v>0.71184904862901321</v>
      </c>
      <c r="D4">
        <v>287</v>
      </c>
      <c r="E4" s="2">
        <f>IF(C4&gt;=$E$2,SIGN(A4),0)</f>
        <v>1</v>
      </c>
      <c r="F4" s="4" t="s">
        <v>1</v>
      </c>
      <c r="G4">
        <f ca="1">OFFSET(D1,($A$1+6),0)</f>
        <v>5.0999999999999943</v>
      </c>
    </row>
    <row r="5" spans="1:23">
      <c r="A5">
        <v>-9.8147973711751346E-4</v>
      </c>
      <c r="B5">
        <v>1.1953308530022756E-2</v>
      </c>
      <c r="C5">
        <v>0.6183778127930647</v>
      </c>
      <c r="D5">
        <v>206</v>
      </c>
      <c r="E5" s="2">
        <f>IF(C5&gt;=$E$2,SIGN(A5),0)</f>
        <v>-1</v>
      </c>
      <c r="F5" s="5" t="s">
        <v>2</v>
      </c>
      <c r="G5" s="6" t="str">
        <f ca="1">IF(OFFSET(G1,A1+5,0)-OFFSET(G1,A1+4,0)&gt;0,"r","f")</f>
        <v>r</v>
      </c>
      <c r="T5">
        <v>0.40504189606301189</v>
      </c>
      <c r="U5">
        <v>0.81540752763804325</v>
      </c>
    </row>
    <row r="6" spans="1:23">
      <c r="A6">
        <v>1.8123886863629099E-3</v>
      </c>
      <c r="B6">
        <v>1.1346945045110253E-2</v>
      </c>
      <c r="C6">
        <v>1.1213107520065664</v>
      </c>
      <c r="D6">
        <v>179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0.82999999999999829</v>
      </c>
      <c r="K6">
        <f t="shared" ca="1" si="0"/>
        <v>67.980000000000061</v>
      </c>
      <c r="L6">
        <f t="shared" ca="1" si="0"/>
        <v>140</v>
      </c>
      <c r="M6">
        <f t="shared" ca="1" si="0"/>
        <v>-12</v>
      </c>
      <c r="N6" s="9">
        <f ca="1">OFFSET(F1,($A$1+6),0)</f>
        <v>0.84185721030621852</v>
      </c>
      <c r="O6" s="10">
        <f ca="1">OFFSET(G1,($A$1+6),0)</f>
        <v>0.10648871618365278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85.41</v>
      </c>
      <c r="C8">
        <v>4861300</v>
      </c>
      <c r="D8">
        <v>6.6600000000000108</v>
      </c>
      <c r="E8">
        <v>15</v>
      </c>
      <c r="F8">
        <v>0.86756373937677034</v>
      </c>
      <c r="G8">
        <v>9.5538841601554375E-2</v>
      </c>
      <c r="H8">
        <v>1</v>
      </c>
      <c r="I8">
        <v>1</v>
      </c>
      <c r="J8">
        <v>0.50999999999999091</v>
      </c>
      <c r="K8">
        <v>66.420000000000044</v>
      </c>
      <c r="L8">
        <v>139</v>
      </c>
      <c r="M8">
        <v>-23</v>
      </c>
      <c r="N8">
        <v>0.96815286624203822</v>
      </c>
      <c r="O8">
        <v>0.31428571428571428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85.95</v>
      </c>
      <c r="C9">
        <v>3470200</v>
      </c>
      <c r="D9">
        <v>6.1200000000000045</v>
      </c>
      <c r="E9">
        <v>16</v>
      </c>
      <c r="F9">
        <v>0.86591966815054633</v>
      </c>
      <c r="G9">
        <v>9.994649342172672E-2</v>
      </c>
      <c r="H9">
        <v>3</v>
      </c>
      <c r="I9">
        <v>-1</v>
      </c>
      <c r="J9">
        <v>0.54000000000000625</v>
      </c>
      <c r="K9">
        <v>66.960000000000051</v>
      </c>
      <c r="L9">
        <v>138</v>
      </c>
      <c r="M9">
        <v>-22</v>
      </c>
      <c r="N9">
        <v>0.96178343949044587</v>
      </c>
      <c r="O9">
        <v>0.34285714285714286</v>
      </c>
      <c r="T9" s="10">
        <f ca="1">OFFSET($A$2,H8,0)*I8</f>
        <v>1.0075531416966258E-3</v>
      </c>
      <c r="U9" s="150">
        <f ca="1">U8+T9</f>
        <v>1.0075531416966258E-3</v>
      </c>
      <c r="V9" s="10">
        <f>J9/B8</f>
        <v>6.3224446786091359E-3</v>
      </c>
      <c r="W9" s="150">
        <f>W8+V9</f>
        <v>6.3224446786091359E-3</v>
      </c>
    </row>
    <row r="10" spans="1:23">
      <c r="A10" s="1">
        <v>41835</v>
      </c>
      <c r="B10">
        <v>84.59</v>
      </c>
      <c r="C10">
        <v>5770400</v>
      </c>
      <c r="D10">
        <v>4.7600000000000051</v>
      </c>
      <c r="E10">
        <v>17</v>
      </c>
      <c r="F10">
        <v>0.86105490354782122</v>
      </c>
      <c r="G10">
        <v>0.11197408915486169</v>
      </c>
      <c r="H10">
        <v>3</v>
      </c>
      <c r="I10">
        <v>-1</v>
      </c>
      <c r="J10">
        <v>1.3599999999999994</v>
      </c>
      <c r="K10">
        <v>68.32000000000005</v>
      </c>
      <c r="L10">
        <v>137</v>
      </c>
      <c r="M10">
        <v>-21</v>
      </c>
      <c r="N10">
        <v>0.95541401273885351</v>
      </c>
      <c r="O10">
        <v>0.37142857142857144</v>
      </c>
      <c r="T10" s="10">
        <f t="shared" ref="T10:T57" ca="1" si="1">OFFSET($A$2,H9,0)*I9</f>
        <v>9.8147973711751346E-4</v>
      </c>
      <c r="U10" s="150">
        <f t="shared" ref="U10:U57" ca="1" si="2">U9+T10</f>
        <v>1.9890328788141395E-3</v>
      </c>
      <c r="V10" s="10">
        <f t="shared" ref="V10:V57" si="3">J10/B9</f>
        <v>1.5823152995927858E-2</v>
      </c>
      <c r="W10" s="150">
        <f t="shared" ref="W10:W57" si="4">W9+V10</f>
        <v>2.2145597674536992E-2</v>
      </c>
    </row>
    <row r="11" spans="1:23">
      <c r="A11" s="1">
        <v>41836</v>
      </c>
      <c r="B11">
        <v>84.7</v>
      </c>
      <c r="C11">
        <v>6244300</v>
      </c>
      <c r="D11">
        <v>4.8700000000000045</v>
      </c>
      <c r="E11">
        <v>18</v>
      </c>
      <c r="F11">
        <v>0.85549035478213931</v>
      </c>
      <c r="G11">
        <v>0.12133470451845976</v>
      </c>
      <c r="H11">
        <v>3</v>
      </c>
      <c r="I11">
        <v>-1</v>
      </c>
      <c r="J11">
        <v>-0.10999999999999943</v>
      </c>
      <c r="K11">
        <v>68.210000000000051</v>
      </c>
      <c r="L11">
        <v>136</v>
      </c>
      <c r="M11">
        <v>-20</v>
      </c>
      <c r="N11">
        <v>0.94904458598726116</v>
      </c>
      <c r="O11">
        <v>0.4</v>
      </c>
      <c r="T11" s="10">
        <f t="shared" ca="1" si="1"/>
        <v>9.8147973711751346E-4</v>
      </c>
      <c r="U11" s="150">
        <f t="shared" ca="1" si="2"/>
        <v>2.9705126159316527E-3</v>
      </c>
      <c r="V11" s="10">
        <f t="shared" si="3"/>
        <v>-1.3003901170351038E-3</v>
      </c>
      <c r="W11" s="150">
        <f t="shared" si="4"/>
        <v>2.0845207557501889E-2</v>
      </c>
    </row>
    <row r="12" spans="1:23">
      <c r="A12" s="1">
        <v>41837</v>
      </c>
      <c r="B12">
        <v>84.55</v>
      </c>
      <c r="C12">
        <v>5932700</v>
      </c>
      <c r="D12">
        <v>4.7199999999999989</v>
      </c>
      <c r="E12">
        <v>19</v>
      </c>
      <c r="F12">
        <v>0.85071833265884245</v>
      </c>
      <c r="G12">
        <v>0.13999332116469776</v>
      </c>
      <c r="H12">
        <v>3</v>
      </c>
      <c r="I12">
        <v>-1</v>
      </c>
      <c r="J12">
        <v>0.15000000000000568</v>
      </c>
      <c r="K12">
        <v>68.360000000000056</v>
      </c>
      <c r="L12">
        <v>135</v>
      </c>
      <c r="M12">
        <v>-19</v>
      </c>
      <c r="N12">
        <v>0.9426751592356688</v>
      </c>
      <c r="O12">
        <v>0.42857142857142855</v>
      </c>
      <c r="T12" s="10">
        <f t="shared" ca="1" si="1"/>
        <v>9.8147973711751346E-4</v>
      </c>
      <c r="U12" s="150">
        <f t="shared" ca="1" si="2"/>
        <v>3.9519923530491659E-3</v>
      </c>
      <c r="V12" s="10">
        <f t="shared" si="3"/>
        <v>1.7709563164109289E-3</v>
      </c>
      <c r="W12" s="150">
        <f t="shared" si="4"/>
        <v>2.2616163873912819E-2</v>
      </c>
    </row>
    <row r="13" spans="1:23">
      <c r="A13" s="1">
        <v>41838</v>
      </c>
      <c r="B13">
        <v>86.02</v>
      </c>
      <c r="C13">
        <v>4563900</v>
      </c>
      <c r="D13">
        <v>6.1899999999999977</v>
      </c>
      <c r="E13">
        <v>20</v>
      </c>
      <c r="F13">
        <v>0.85104714690408745</v>
      </c>
      <c r="G13">
        <v>0.1489099457724111</v>
      </c>
      <c r="H13">
        <v>1</v>
      </c>
      <c r="I13">
        <v>1</v>
      </c>
      <c r="J13">
        <v>-1.4699999999999989</v>
      </c>
      <c r="K13">
        <v>66.890000000000057</v>
      </c>
      <c r="L13">
        <v>136</v>
      </c>
      <c r="M13">
        <v>-18</v>
      </c>
      <c r="N13">
        <v>0.94904458598726116</v>
      </c>
      <c r="O13">
        <v>0.45714285714285713</v>
      </c>
      <c r="T13" s="10">
        <f t="shared" ca="1" si="1"/>
        <v>9.8147973711751346E-4</v>
      </c>
      <c r="U13" s="150">
        <f t="shared" ca="1" si="2"/>
        <v>4.9334720901666792E-3</v>
      </c>
      <c r="V13" s="10">
        <f t="shared" si="3"/>
        <v>-1.738616203429922E-2</v>
      </c>
      <c r="W13" s="150">
        <f t="shared" si="4"/>
        <v>5.2300018396135989E-3</v>
      </c>
    </row>
    <row r="14" spans="1:23">
      <c r="A14" s="1">
        <v>41841</v>
      </c>
      <c r="B14">
        <v>85.57</v>
      </c>
      <c r="C14">
        <v>3273300</v>
      </c>
      <c r="D14">
        <v>6.6400000000000006</v>
      </c>
      <c r="E14">
        <v>21</v>
      </c>
      <c r="F14">
        <v>0.85153615270470795</v>
      </c>
      <c r="G14">
        <v>0.12358122184738103</v>
      </c>
      <c r="H14">
        <v>1</v>
      </c>
      <c r="I14">
        <v>1</v>
      </c>
      <c r="J14">
        <v>-0.45000000000000284</v>
      </c>
      <c r="K14">
        <v>66.440000000000055</v>
      </c>
      <c r="L14">
        <v>137</v>
      </c>
      <c r="M14">
        <v>-17</v>
      </c>
      <c r="N14">
        <v>0.95541401273885351</v>
      </c>
      <c r="O14">
        <v>0.48571428571428571</v>
      </c>
      <c r="T14" s="10">
        <f t="shared" ca="1" si="1"/>
        <v>1.0075531416966258E-3</v>
      </c>
      <c r="U14" s="150">
        <f t="shared" ca="1" si="2"/>
        <v>5.9410252318633054E-3</v>
      </c>
      <c r="V14" s="10">
        <f t="shared" si="3"/>
        <v>-5.2313415484771314E-3</v>
      </c>
      <c r="W14" s="150">
        <f t="shared" si="4"/>
        <v>-1.3397088635324836E-6</v>
      </c>
    </row>
    <row r="15" spans="1:23">
      <c r="A15" s="1">
        <v>41842</v>
      </c>
      <c r="B15">
        <v>85.38</v>
      </c>
      <c r="C15">
        <v>2741900</v>
      </c>
      <c r="D15">
        <v>6.8299999999999983</v>
      </c>
      <c r="E15">
        <v>22</v>
      </c>
      <c r="F15">
        <v>0.8528598408201804</v>
      </c>
      <c r="G15">
        <v>8.690758541129863E-2</v>
      </c>
      <c r="H15">
        <v>2</v>
      </c>
      <c r="I15">
        <v>1</v>
      </c>
      <c r="J15">
        <v>-0.18999999999999773</v>
      </c>
      <c r="K15">
        <v>66.250000000000057</v>
      </c>
      <c r="L15">
        <v>138</v>
      </c>
      <c r="M15">
        <v>-18</v>
      </c>
      <c r="N15">
        <v>0.96178343949044587</v>
      </c>
      <c r="O15">
        <v>0.45714285714285713</v>
      </c>
      <c r="T15" s="10">
        <f t="shared" ca="1" si="1"/>
        <v>1.0075531416966258E-3</v>
      </c>
      <c r="U15" s="150">
        <f t="shared" ca="1" si="2"/>
        <v>6.9485783735599316E-3</v>
      </c>
      <c r="V15" s="10">
        <f t="shared" si="3"/>
        <v>-2.2204043473179587E-3</v>
      </c>
      <c r="W15" s="150">
        <f t="shared" si="4"/>
        <v>-2.2217440561814912E-3</v>
      </c>
    </row>
    <row r="16" spans="1:23">
      <c r="A16" s="1">
        <v>41843</v>
      </c>
      <c r="B16">
        <v>85.08</v>
      </c>
      <c r="C16">
        <v>2750300</v>
      </c>
      <c r="D16">
        <v>7.1299999999999955</v>
      </c>
      <c r="E16">
        <v>23</v>
      </c>
      <c r="F16">
        <v>0.85610582760016152</v>
      </c>
      <c r="G16">
        <v>5.5840375836277469E-2</v>
      </c>
      <c r="H16">
        <v>2</v>
      </c>
      <c r="I16">
        <v>1</v>
      </c>
      <c r="J16">
        <v>-0.29999999999999716</v>
      </c>
      <c r="K16">
        <v>65.95000000000006</v>
      </c>
      <c r="L16">
        <v>139</v>
      </c>
      <c r="M16">
        <v>-19</v>
      </c>
      <c r="N16">
        <v>0.96815286624203822</v>
      </c>
      <c r="O16">
        <v>0.42857142857142855</v>
      </c>
      <c r="T16" s="10">
        <f t="shared" ca="1" si="1"/>
        <v>8.4846244538069751E-4</v>
      </c>
      <c r="U16" s="150">
        <f t="shared" ca="1" si="2"/>
        <v>7.7970408189406287E-3</v>
      </c>
      <c r="V16" s="10">
        <f t="shared" si="3"/>
        <v>-3.5137034434293414E-3</v>
      </c>
      <c r="W16" s="150">
        <f t="shared" si="4"/>
        <v>-5.735447499610833E-3</v>
      </c>
    </row>
    <row r="17" spans="1:23">
      <c r="A17" s="1">
        <v>41844</v>
      </c>
      <c r="B17">
        <v>85.54</v>
      </c>
      <c r="C17">
        <v>3703000</v>
      </c>
      <c r="D17">
        <v>6.6699999999999875</v>
      </c>
      <c r="E17">
        <v>24</v>
      </c>
      <c r="F17">
        <v>0.85858458114123826</v>
      </c>
      <c r="G17">
        <v>4.7321824991746336E-2</v>
      </c>
      <c r="H17">
        <v>2</v>
      </c>
      <c r="I17">
        <v>1</v>
      </c>
      <c r="J17">
        <v>0.46000000000000796</v>
      </c>
      <c r="K17">
        <v>66.410000000000068</v>
      </c>
      <c r="L17">
        <v>140</v>
      </c>
      <c r="M17">
        <v>-20</v>
      </c>
      <c r="N17">
        <v>0.97452229299363058</v>
      </c>
      <c r="O17">
        <v>0.4</v>
      </c>
      <c r="T17" s="10">
        <f t="shared" ca="1" si="1"/>
        <v>8.4846244538069751E-4</v>
      </c>
      <c r="U17" s="150">
        <f t="shared" ca="1" si="2"/>
        <v>8.6455032643213258E-3</v>
      </c>
      <c r="V17" s="10">
        <f t="shared" si="3"/>
        <v>5.4066760695816642E-3</v>
      </c>
      <c r="W17" s="150">
        <f t="shared" si="4"/>
        <v>-3.287714300291688E-4</v>
      </c>
    </row>
    <row r="18" spans="1:23">
      <c r="A18" s="1">
        <v>41845</v>
      </c>
      <c r="B18">
        <v>84.85</v>
      </c>
      <c r="C18">
        <v>2715100</v>
      </c>
      <c r="D18">
        <v>7.3599999999999994</v>
      </c>
      <c r="E18">
        <v>25</v>
      </c>
      <c r="F18">
        <v>0.85812086874409788</v>
      </c>
      <c r="G18">
        <v>4.6732493672183038E-2</v>
      </c>
      <c r="H18">
        <v>4</v>
      </c>
      <c r="I18">
        <v>1</v>
      </c>
      <c r="J18">
        <v>-0.69000000000001194</v>
      </c>
      <c r="K18">
        <v>65.720000000000056</v>
      </c>
      <c r="L18">
        <v>139</v>
      </c>
      <c r="M18">
        <v>-21</v>
      </c>
      <c r="N18">
        <v>0.96815286624203822</v>
      </c>
      <c r="O18">
        <v>0.37142857142857144</v>
      </c>
      <c r="T18" s="10">
        <f t="shared" ca="1" si="1"/>
        <v>8.4846244538069751E-4</v>
      </c>
      <c r="U18" s="150">
        <f t="shared" ca="1" si="2"/>
        <v>9.4939657097020229E-3</v>
      </c>
      <c r="V18" s="10">
        <f t="shared" si="3"/>
        <v>-8.0664016834230984E-3</v>
      </c>
      <c r="W18" s="150">
        <f t="shared" si="4"/>
        <v>-8.3951731134522672E-3</v>
      </c>
    </row>
    <row r="19" spans="1:23">
      <c r="A19" s="1">
        <v>41848</v>
      </c>
      <c r="B19">
        <v>84.48</v>
      </c>
      <c r="C19">
        <v>3053900</v>
      </c>
      <c r="D19">
        <v>7.7299999999999898</v>
      </c>
      <c r="E19">
        <v>26</v>
      </c>
      <c r="F19">
        <v>0.85314649939295806</v>
      </c>
      <c r="G19">
        <v>4.8966867664191206E-2</v>
      </c>
      <c r="H19">
        <v>4</v>
      </c>
      <c r="I19">
        <v>1</v>
      </c>
      <c r="J19">
        <v>-0.36999999999999034</v>
      </c>
      <c r="K19">
        <v>65.350000000000065</v>
      </c>
      <c r="L19">
        <v>138</v>
      </c>
      <c r="M19">
        <v>-22</v>
      </c>
      <c r="N19">
        <v>0.96178343949044587</v>
      </c>
      <c r="O19">
        <v>0.34285714285714286</v>
      </c>
      <c r="T19" s="10">
        <f t="shared" ca="1" si="1"/>
        <v>1.8123886863629099E-3</v>
      </c>
      <c r="U19" s="150">
        <f t="shared" ca="1" si="2"/>
        <v>1.1306354396064932E-2</v>
      </c>
      <c r="V19" s="10">
        <f t="shared" si="3"/>
        <v>-4.3606364172067216E-3</v>
      </c>
      <c r="W19" s="150">
        <f t="shared" si="4"/>
        <v>-1.2755809530658989E-2</v>
      </c>
    </row>
    <row r="20" spans="1:23">
      <c r="A20" s="1">
        <v>41849</v>
      </c>
      <c r="B20">
        <v>84.65</v>
      </c>
      <c r="C20">
        <v>2677200</v>
      </c>
      <c r="D20">
        <v>7.5599999999999881</v>
      </c>
      <c r="E20">
        <v>27</v>
      </c>
      <c r="F20">
        <v>0.84910798597059212</v>
      </c>
      <c r="G20">
        <v>4.5948868962010329E-2</v>
      </c>
      <c r="H20">
        <v>3</v>
      </c>
      <c r="I20">
        <v>-1</v>
      </c>
      <c r="J20">
        <v>0.17000000000000171</v>
      </c>
      <c r="K20">
        <v>65.520000000000067</v>
      </c>
      <c r="L20">
        <v>137</v>
      </c>
      <c r="M20">
        <v>-21</v>
      </c>
      <c r="N20">
        <v>0.95541401273885351</v>
      </c>
      <c r="O20">
        <v>0.37142857142857144</v>
      </c>
      <c r="T20" s="10">
        <f t="shared" ca="1" si="1"/>
        <v>1.8123886863629099E-3</v>
      </c>
      <c r="U20" s="150">
        <f t="shared" ca="1" si="2"/>
        <v>1.3118743082427841E-2</v>
      </c>
      <c r="V20" s="10">
        <f t="shared" si="3"/>
        <v>2.012310606060626E-3</v>
      </c>
      <c r="W20" s="150">
        <f t="shared" si="4"/>
        <v>-1.0743498924598364E-2</v>
      </c>
    </row>
    <row r="21" spans="1:23">
      <c r="A21" s="1">
        <v>41850</v>
      </c>
      <c r="B21">
        <v>83.19</v>
      </c>
      <c r="C21">
        <v>4670900</v>
      </c>
      <c r="D21">
        <v>6.0999999999999801</v>
      </c>
      <c r="E21">
        <v>28</v>
      </c>
      <c r="F21">
        <v>0.84194995278564666</v>
      </c>
      <c r="G21">
        <v>5.3151006189307029E-2</v>
      </c>
      <c r="H21">
        <v>4</v>
      </c>
      <c r="I21">
        <v>1</v>
      </c>
      <c r="J21">
        <v>1.460000000000008</v>
      </c>
      <c r="K21">
        <v>66.980000000000075</v>
      </c>
      <c r="L21">
        <v>136</v>
      </c>
      <c r="M21">
        <v>-22</v>
      </c>
      <c r="N21">
        <v>0.94904458598726116</v>
      </c>
      <c r="O21">
        <v>0.34285714285714286</v>
      </c>
      <c r="T21" s="10">
        <f t="shared" ca="1" si="1"/>
        <v>9.8147973711751346E-4</v>
      </c>
      <c r="U21" s="150">
        <f t="shared" ca="1" si="2"/>
        <v>1.4100222819545354E-2</v>
      </c>
      <c r="V21" s="10">
        <f t="shared" si="3"/>
        <v>1.7247489663319644E-2</v>
      </c>
      <c r="W21" s="150">
        <f t="shared" si="4"/>
        <v>6.5039907387212798E-3</v>
      </c>
    </row>
    <row r="22" spans="1:23">
      <c r="A22" s="1">
        <v>41851</v>
      </c>
      <c r="B22">
        <v>82.01</v>
      </c>
      <c r="C22">
        <v>4633400</v>
      </c>
      <c r="D22">
        <v>7.2799999999999727</v>
      </c>
      <c r="E22">
        <v>29</v>
      </c>
      <c r="F22">
        <v>0.83005362201537836</v>
      </c>
      <c r="G22">
        <v>7.3846288123437034E-2</v>
      </c>
      <c r="H22">
        <v>3</v>
      </c>
      <c r="I22">
        <v>-1</v>
      </c>
      <c r="J22">
        <v>-1.1799999999999926</v>
      </c>
      <c r="K22">
        <v>65.800000000000082</v>
      </c>
      <c r="L22">
        <v>135</v>
      </c>
      <c r="M22">
        <v>-21</v>
      </c>
      <c r="N22">
        <v>0.9426751592356688</v>
      </c>
      <c r="O22">
        <v>0.37142857142857144</v>
      </c>
      <c r="T22" s="10">
        <f t="shared" ca="1" si="1"/>
        <v>1.8123886863629099E-3</v>
      </c>
      <c r="U22" s="150">
        <f t="shared" ca="1" si="2"/>
        <v>1.5912611505908263E-2</v>
      </c>
      <c r="V22" s="10">
        <f t="shared" si="3"/>
        <v>-1.4184397163120479E-2</v>
      </c>
      <c r="W22" s="150">
        <f t="shared" si="4"/>
        <v>-7.6804064243991988E-3</v>
      </c>
    </row>
    <row r="23" spans="1:23">
      <c r="A23" s="1">
        <v>41852</v>
      </c>
      <c r="B23">
        <v>81.900000000000006</v>
      </c>
      <c r="C23">
        <v>3956500</v>
      </c>
      <c r="D23">
        <v>7.1699999999999733</v>
      </c>
      <c r="E23">
        <v>30</v>
      </c>
      <c r="F23">
        <v>0.81497032240658307</v>
      </c>
      <c r="G23">
        <v>8.8120021706214732E-2</v>
      </c>
      <c r="H23">
        <v>3</v>
      </c>
      <c r="I23">
        <v>-1</v>
      </c>
      <c r="J23">
        <v>0.10999999999999943</v>
      </c>
      <c r="K23">
        <v>65.910000000000082</v>
      </c>
      <c r="L23">
        <v>134</v>
      </c>
      <c r="M23">
        <v>-20</v>
      </c>
      <c r="N23">
        <v>0.93630573248407645</v>
      </c>
      <c r="O23">
        <v>0.4</v>
      </c>
      <c r="T23" s="10">
        <f t="shared" ca="1" si="1"/>
        <v>9.8147973711751346E-4</v>
      </c>
      <c r="U23" s="150">
        <f t="shared" ca="1" si="2"/>
        <v>1.6894091243025777E-2</v>
      </c>
      <c r="V23" s="10">
        <f t="shared" si="3"/>
        <v>1.341299841482739E-3</v>
      </c>
      <c r="W23" s="150">
        <f t="shared" si="4"/>
        <v>-6.3391065829164596E-3</v>
      </c>
    </row>
    <row r="24" spans="1:23">
      <c r="A24" s="1">
        <v>41855</v>
      </c>
      <c r="B24">
        <v>82.13</v>
      </c>
      <c r="C24">
        <v>3293400</v>
      </c>
      <c r="D24">
        <v>7.3999999999999631</v>
      </c>
      <c r="E24">
        <v>31</v>
      </c>
      <c r="F24">
        <v>0.8015142317550249</v>
      </c>
      <c r="G24">
        <v>9.008572436902082E-2</v>
      </c>
      <c r="H24">
        <v>3</v>
      </c>
      <c r="I24">
        <v>-1</v>
      </c>
      <c r="J24">
        <v>-0.22999999999998977</v>
      </c>
      <c r="K24">
        <v>65.680000000000092</v>
      </c>
      <c r="L24">
        <v>133</v>
      </c>
      <c r="M24">
        <v>-19</v>
      </c>
      <c r="N24">
        <v>0.92993630573248409</v>
      </c>
      <c r="O24">
        <v>0.42857142857142855</v>
      </c>
      <c r="T24" s="10">
        <f t="shared" ca="1" si="1"/>
        <v>9.8147973711751346E-4</v>
      </c>
      <c r="U24" s="150">
        <f t="shared" ca="1" si="2"/>
        <v>1.787557098014329E-2</v>
      </c>
      <c r="V24" s="10">
        <f t="shared" si="3"/>
        <v>-2.808302808302683E-3</v>
      </c>
      <c r="W24" s="150">
        <f t="shared" si="4"/>
        <v>-9.1474093912191426E-3</v>
      </c>
    </row>
    <row r="25" spans="1:23">
      <c r="A25" s="1">
        <v>41856</v>
      </c>
      <c r="B25">
        <v>81.58</v>
      </c>
      <c r="C25">
        <v>3710200</v>
      </c>
      <c r="D25">
        <v>6.8499999999999659</v>
      </c>
      <c r="E25">
        <v>32</v>
      </c>
      <c r="F25">
        <v>0.78884223661135844</v>
      </c>
      <c r="G25">
        <v>7.7709387178913097E-2</v>
      </c>
      <c r="H25">
        <v>3</v>
      </c>
      <c r="I25">
        <v>-1</v>
      </c>
      <c r="J25">
        <v>0.54999999999999716</v>
      </c>
      <c r="K25">
        <v>66.230000000000089</v>
      </c>
      <c r="L25">
        <v>132</v>
      </c>
      <c r="M25">
        <v>-18</v>
      </c>
      <c r="N25">
        <v>0.92356687898089174</v>
      </c>
      <c r="O25">
        <v>0.45714285714285713</v>
      </c>
      <c r="T25" s="10">
        <f t="shared" ca="1" si="1"/>
        <v>9.8147973711751346E-4</v>
      </c>
      <c r="U25" s="150">
        <f t="shared" ca="1" si="2"/>
        <v>1.8857050717260803E-2</v>
      </c>
      <c r="V25" s="10">
        <f t="shared" si="3"/>
        <v>6.6967003530987116E-3</v>
      </c>
      <c r="W25" s="150">
        <f t="shared" si="4"/>
        <v>-2.450709038120431E-3</v>
      </c>
    </row>
    <row r="26" spans="1:23">
      <c r="A26" s="1">
        <v>41857</v>
      </c>
      <c r="B26">
        <v>83.48</v>
      </c>
      <c r="C26">
        <v>5053700</v>
      </c>
      <c r="D26">
        <v>8.7499999999999716</v>
      </c>
      <c r="E26">
        <v>33</v>
      </c>
      <c r="F26">
        <v>0.78326925671118297</v>
      </c>
      <c r="G26">
        <v>7.9964632531240615E-2</v>
      </c>
      <c r="H26">
        <v>4</v>
      </c>
      <c r="I26">
        <v>1</v>
      </c>
      <c r="J26">
        <v>-1.9000000000000057</v>
      </c>
      <c r="K26">
        <v>64.330000000000084</v>
      </c>
      <c r="L26">
        <v>131</v>
      </c>
      <c r="M26">
        <v>-19</v>
      </c>
      <c r="N26">
        <v>0.91719745222929938</v>
      </c>
      <c r="O26">
        <v>0.42857142857142855</v>
      </c>
      <c r="T26" s="10">
        <f t="shared" ca="1" si="1"/>
        <v>9.8147973711751346E-4</v>
      </c>
      <c r="U26" s="150">
        <f t="shared" ca="1" si="2"/>
        <v>1.9838530454378316E-2</v>
      </c>
      <c r="V26" s="10">
        <f t="shared" si="3"/>
        <v>-2.3290022064231499E-2</v>
      </c>
      <c r="W26" s="150">
        <f t="shared" si="4"/>
        <v>-2.5740731102351928E-2</v>
      </c>
    </row>
    <row r="27" spans="1:23">
      <c r="A27" s="1">
        <v>41858</v>
      </c>
      <c r="B27">
        <v>82.71</v>
      </c>
      <c r="C27">
        <v>4445100</v>
      </c>
      <c r="D27">
        <v>9.5199999999999818</v>
      </c>
      <c r="E27">
        <v>34</v>
      </c>
      <c r="F27">
        <v>0.78426413058141087</v>
      </c>
      <c r="G27">
        <v>9.0352877781108759E-2</v>
      </c>
      <c r="H27">
        <v>1</v>
      </c>
      <c r="I27">
        <v>1</v>
      </c>
      <c r="J27">
        <v>-0.77000000000001023</v>
      </c>
      <c r="K27">
        <v>63.560000000000073</v>
      </c>
      <c r="L27">
        <v>132</v>
      </c>
      <c r="M27">
        <v>-18</v>
      </c>
      <c r="N27">
        <v>0.92356687898089174</v>
      </c>
      <c r="O27">
        <v>0.45714285714285713</v>
      </c>
      <c r="T27" s="10">
        <f t="shared" ca="1" si="1"/>
        <v>1.8123886863629099E-3</v>
      </c>
      <c r="U27" s="150">
        <f t="shared" ca="1" si="2"/>
        <v>2.1650919140741225E-2</v>
      </c>
      <c r="V27" s="10">
        <f t="shared" si="3"/>
        <v>-9.2237661715382155E-3</v>
      </c>
      <c r="W27" s="150">
        <f t="shared" si="4"/>
        <v>-3.4964497273890144E-2</v>
      </c>
    </row>
    <row r="28" spans="1:23">
      <c r="A28" s="1">
        <v>41859</v>
      </c>
      <c r="B28">
        <v>83.84</v>
      </c>
      <c r="C28">
        <v>3809400</v>
      </c>
      <c r="D28">
        <v>8.3899999999999721</v>
      </c>
      <c r="E28">
        <v>35</v>
      </c>
      <c r="F28">
        <v>0.79139687036287598</v>
      </c>
      <c r="G28">
        <v>9.7057897153525932E-2</v>
      </c>
      <c r="H28">
        <v>1</v>
      </c>
      <c r="I28">
        <v>1</v>
      </c>
      <c r="J28">
        <v>1.1300000000000097</v>
      </c>
      <c r="K28">
        <v>64.690000000000083</v>
      </c>
      <c r="L28">
        <v>133</v>
      </c>
      <c r="M28">
        <v>-17</v>
      </c>
      <c r="N28">
        <v>0.92993630573248409</v>
      </c>
      <c r="O28">
        <v>0.48571428571428571</v>
      </c>
      <c r="T28" s="10">
        <f t="shared" ca="1" si="1"/>
        <v>1.0075531416966258E-3</v>
      </c>
      <c r="U28" s="150">
        <f t="shared" ca="1" si="2"/>
        <v>2.265847228243785E-2</v>
      </c>
      <c r="V28" s="10">
        <f t="shared" si="3"/>
        <v>1.3662193205174825E-2</v>
      </c>
      <c r="W28" s="150">
        <f t="shared" si="4"/>
        <v>-2.1302304068715319E-2</v>
      </c>
    </row>
    <row r="29" spans="1:23">
      <c r="A29" s="1">
        <v>41862</v>
      </c>
      <c r="B29">
        <v>84.35</v>
      </c>
      <c r="C29">
        <v>3414500</v>
      </c>
      <c r="D29">
        <v>7.8799999999999812</v>
      </c>
      <c r="E29">
        <v>36</v>
      </c>
      <c r="F29">
        <v>0.8014299204100902</v>
      </c>
      <c r="G29">
        <v>9.009179603747737E-2</v>
      </c>
      <c r="H29">
        <v>1</v>
      </c>
      <c r="I29">
        <v>1</v>
      </c>
      <c r="J29">
        <v>0.50999999999999091</v>
      </c>
      <c r="K29">
        <v>65.200000000000074</v>
      </c>
      <c r="L29">
        <v>134</v>
      </c>
      <c r="M29">
        <v>-16</v>
      </c>
      <c r="N29">
        <v>0.93630573248407645</v>
      </c>
      <c r="O29">
        <v>0.51428571428571423</v>
      </c>
      <c r="T29" s="10">
        <f t="shared" ca="1" si="1"/>
        <v>1.0075531416966258E-3</v>
      </c>
      <c r="U29" s="150">
        <f t="shared" ca="1" si="2"/>
        <v>2.3666025424134474E-2</v>
      </c>
      <c r="V29" s="10">
        <f t="shared" si="3"/>
        <v>6.0830152671754638E-3</v>
      </c>
      <c r="W29" s="150">
        <f t="shared" si="4"/>
        <v>-1.5219288801539856E-2</v>
      </c>
    </row>
    <row r="30" spans="1:23">
      <c r="A30" s="1">
        <v>41863</v>
      </c>
      <c r="B30">
        <v>84.18</v>
      </c>
      <c r="C30">
        <v>2196300</v>
      </c>
      <c r="D30">
        <v>8.0499999999999687</v>
      </c>
      <c r="E30">
        <v>37</v>
      </c>
      <c r="F30">
        <v>0.81158943747470647</v>
      </c>
      <c r="G30">
        <v>6.4494400783245226E-2</v>
      </c>
      <c r="H30">
        <v>2</v>
      </c>
      <c r="I30">
        <v>1</v>
      </c>
      <c r="J30">
        <v>-0.16999999999998749</v>
      </c>
      <c r="K30">
        <v>65.030000000000086</v>
      </c>
      <c r="L30">
        <v>135</v>
      </c>
      <c r="M30">
        <v>-17</v>
      </c>
      <c r="N30">
        <v>0.9426751592356688</v>
      </c>
      <c r="O30">
        <v>0.48571428571428571</v>
      </c>
      <c r="T30" s="10">
        <f t="shared" ca="1" si="1"/>
        <v>1.0075531416966258E-3</v>
      </c>
      <c r="U30" s="150">
        <f t="shared" ca="1" si="2"/>
        <v>2.4673578565831099E-2</v>
      </c>
      <c r="V30" s="10">
        <f t="shared" si="3"/>
        <v>-2.0154119739180499E-3</v>
      </c>
      <c r="W30" s="150">
        <f t="shared" si="4"/>
        <v>-1.7234700775457905E-2</v>
      </c>
    </row>
    <row r="31" spans="1:23">
      <c r="A31" s="1">
        <v>41864</v>
      </c>
      <c r="B31">
        <v>84.47</v>
      </c>
      <c r="C31">
        <v>2355600</v>
      </c>
      <c r="D31">
        <v>7.7599999999999767</v>
      </c>
      <c r="E31">
        <v>38</v>
      </c>
      <c r="F31">
        <v>0.82146229596654485</v>
      </c>
      <c r="G31">
        <v>4.2514581491277667E-2</v>
      </c>
      <c r="H31">
        <v>2</v>
      </c>
      <c r="I31">
        <v>1</v>
      </c>
      <c r="J31">
        <v>0.28999999999999204</v>
      </c>
      <c r="K31">
        <v>65.320000000000078</v>
      </c>
      <c r="L31">
        <v>136</v>
      </c>
      <c r="M31">
        <v>-18</v>
      </c>
      <c r="N31">
        <v>0.94904458598726116</v>
      </c>
      <c r="O31">
        <v>0.45714285714285713</v>
      </c>
      <c r="T31" s="10">
        <f t="shared" ca="1" si="1"/>
        <v>8.4846244538069751E-4</v>
      </c>
      <c r="U31" s="150">
        <f t="shared" ca="1" si="2"/>
        <v>2.5522041011211798E-2</v>
      </c>
      <c r="V31" s="10">
        <f t="shared" si="3"/>
        <v>3.4449988120692802E-3</v>
      </c>
      <c r="W31" s="150">
        <f t="shared" si="4"/>
        <v>-1.3789701963388624E-2</v>
      </c>
    </row>
    <row r="32" spans="1:23">
      <c r="A32" s="1">
        <v>41865</v>
      </c>
      <c r="B32">
        <v>84.93</v>
      </c>
      <c r="C32">
        <v>1795900</v>
      </c>
      <c r="D32">
        <v>7.2999999999999687</v>
      </c>
      <c r="E32">
        <v>39</v>
      </c>
      <c r="F32">
        <v>0.82838425738567356</v>
      </c>
      <c r="G32">
        <v>2.321464486431718E-2</v>
      </c>
      <c r="H32">
        <v>2</v>
      </c>
      <c r="I32">
        <v>1</v>
      </c>
      <c r="J32">
        <v>0.46000000000000796</v>
      </c>
      <c r="K32">
        <v>65.780000000000086</v>
      </c>
      <c r="L32">
        <v>137</v>
      </c>
      <c r="M32">
        <v>-19</v>
      </c>
      <c r="N32">
        <v>0.95541401273885351</v>
      </c>
      <c r="O32">
        <v>0.42857142857142855</v>
      </c>
      <c r="T32" s="10">
        <f t="shared" ca="1" si="1"/>
        <v>8.4846244538069751E-4</v>
      </c>
      <c r="U32" s="150">
        <f t="shared" ca="1" si="2"/>
        <v>2.6370503456592496E-2</v>
      </c>
      <c r="V32" s="10">
        <f t="shared" si="3"/>
        <v>5.4457203740974069E-3</v>
      </c>
      <c r="W32" s="150">
        <f t="shared" si="4"/>
        <v>-8.3439815892912168E-3</v>
      </c>
    </row>
    <row r="33" spans="1:23">
      <c r="A33" s="1">
        <v>41866</v>
      </c>
      <c r="B33">
        <v>84.5</v>
      </c>
      <c r="C33">
        <v>4226900</v>
      </c>
      <c r="D33">
        <v>7.7299999999999756</v>
      </c>
      <c r="E33">
        <v>40</v>
      </c>
      <c r="F33">
        <v>0.83485093754215534</v>
      </c>
      <c r="G33">
        <v>2.7860989150687427E-2</v>
      </c>
      <c r="H33">
        <v>2</v>
      </c>
      <c r="I33">
        <v>1</v>
      </c>
      <c r="J33">
        <v>-0.43000000000000682</v>
      </c>
      <c r="K33">
        <v>65.35000000000008</v>
      </c>
      <c r="L33">
        <v>138</v>
      </c>
      <c r="M33">
        <v>-20</v>
      </c>
      <c r="N33">
        <v>0.96178343949044587</v>
      </c>
      <c r="O33">
        <v>0.4</v>
      </c>
      <c r="T33" s="10">
        <f t="shared" ca="1" si="1"/>
        <v>8.4846244538069751E-4</v>
      </c>
      <c r="U33" s="150">
        <f t="shared" ca="1" si="2"/>
        <v>2.7218965901973195E-2</v>
      </c>
      <c r="V33" s="10">
        <f t="shared" si="3"/>
        <v>-5.0629930531026351E-3</v>
      </c>
      <c r="W33" s="150">
        <f t="shared" si="4"/>
        <v>-1.3406974642393852E-2</v>
      </c>
    </row>
    <row r="34" spans="1:23">
      <c r="A34" s="1">
        <v>41869</v>
      </c>
      <c r="B34">
        <v>84.99</v>
      </c>
      <c r="C34">
        <v>3080800</v>
      </c>
      <c r="D34">
        <v>7.2399999999999807</v>
      </c>
      <c r="E34">
        <v>41</v>
      </c>
      <c r="F34">
        <v>0.83864494806421153</v>
      </c>
      <c r="G34">
        <v>4.1675173327160475E-2</v>
      </c>
      <c r="H34">
        <v>1</v>
      </c>
      <c r="I34">
        <v>1</v>
      </c>
      <c r="J34">
        <v>0.48999999999999488</v>
      </c>
      <c r="K34">
        <v>65.840000000000074</v>
      </c>
      <c r="L34">
        <v>139</v>
      </c>
      <c r="M34">
        <v>-19</v>
      </c>
      <c r="N34">
        <v>0.96815286624203822</v>
      </c>
      <c r="O34">
        <v>0.42857142857142855</v>
      </c>
      <c r="T34" s="10">
        <f t="shared" ca="1" si="1"/>
        <v>8.4846244538069751E-4</v>
      </c>
      <c r="U34" s="150">
        <f t="shared" ca="1" si="2"/>
        <v>2.8067428347353894E-2</v>
      </c>
      <c r="V34" s="10">
        <f t="shared" si="3"/>
        <v>5.7988165680472768E-3</v>
      </c>
      <c r="W34" s="150">
        <f t="shared" si="4"/>
        <v>-7.6081580743465752E-3</v>
      </c>
    </row>
    <row r="35" spans="1:23">
      <c r="A35" s="1">
        <v>41870</v>
      </c>
      <c r="B35">
        <v>85.38</v>
      </c>
      <c r="C35">
        <v>2272800</v>
      </c>
      <c r="D35">
        <v>6.8499999999999801</v>
      </c>
      <c r="E35">
        <v>42</v>
      </c>
      <c r="F35">
        <v>0.84264130581411023</v>
      </c>
      <c r="G35">
        <v>4.5922684891791479E-2</v>
      </c>
      <c r="H35">
        <v>1</v>
      </c>
      <c r="I35">
        <v>1</v>
      </c>
      <c r="J35">
        <v>0.39000000000000057</v>
      </c>
      <c r="K35">
        <v>66.230000000000075</v>
      </c>
      <c r="L35">
        <v>140</v>
      </c>
      <c r="M35">
        <v>-18</v>
      </c>
      <c r="N35">
        <v>0.97452229299363058</v>
      </c>
      <c r="O35">
        <v>0.45714285714285713</v>
      </c>
      <c r="T35" s="10">
        <f t="shared" ca="1" si="1"/>
        <v>1.0075531416966258E-3</v>
      </c>
      <c r="U35" s="150">
        <f t="shared" ca="1" si="2"/>
        <v>2.9074981489050519E-2</v>
      </c>
      <c r="V35" s="10">
        <f t="shared" si="3"/>
        <v>4.5887751500176561E-3</v>
      </c>
      <c r="W35" s="150">
        <f t="shared" si="4"/>
        <v>-3.0193829243289191E-3</v>
      </c>
    </row>
    <row r="36" spans="1:23">
      <c r="A36" s="1">
        <v>41871</v>
      </c>
      <c r="B36">
        <v>85.09</v>
      </c>
      <c r="C36">
        <v>2441400</v>
      </c>
      <c r="D36">
        <v>7.1399999999999721</v>
      </c>
      <c r="E36">
        <v>43</v>
      </c>
      <c r="F36">
        <v>0.84652805881559401</v>
      </c>
      <c r="G36">
        <v>4.3406357795832552E-2</v>
      </c>
      <c r="H36">
        <v>1</v>
      </c>
      <c r="I36">
        <v>1</v>
      </c>
      <c r="J36">
        <v>-0.28999999999999204</v>
      </c>
      <c r="K36">
        <v>65.940000000000083</v>
      </c>
      <c r="L36">
        <v>141</v>
      </c>
      <c r="M36">
        <v>-17</v>
      </c>
      <c r="N36">
        <v>0.98089171974522293</v>
      </c>
      <c r="O36">
        <v>0.48571428571428571</v>
      </c>
      <c r="T36" s="10">
        <f t="shared" ca="1" si="1"/>
        <v>1.0075531416966258E-3</v>
      </c>
      <c r="U36" s="150">
        <f t="shared" ca="1" si="2"/>
        <v>3.0082534630747143E-2</v>
      </c>
      <c r="V36" s="10">
        <f t="shared" si="3"/>
        <v>-3.3965799953149692E-3</v>
      </c>
      <c r="W36" s="150">
        <f t="shared" si="4"/>
        <v>-6.4159629196438878E-3</v>
      </c>
    </row>
    <row r="37" spans="1:23">
      <c r="A37" s="1">
        <v>41872</v>
      </c>
      <c r="B37">
        <v>85.15</v>
      </c>
      <c r="C37">
        <v>2183800</v>
      </c>
      <c r="D37">
        <v>7.0799999999999699</v>
      </c>
      <c r="E37">
        <v>44</v>
      </c>
      <c r="F37">
        <v>0.84925974639147428</v>
      </c>
      <c r="G37">
        <v>2.5473685009430057E-2</v>
      </c>
      <c r="H37">
        <v>2</v>
      </c>
      <c r="I37">
        <v>1</v>
      </c>
      <c r="J37">
        <v>6.0000000000002274E-2</v>
      </c>
      <c r="K37">
        <v>66.000000000000085</v>
      </c>
      <c r="L37">
        <v>142</v>
      </c>
      <c r="M37">
        <v>-18</v>
      </c>
      <c r="N37">
        <v>0.98726114649681529</v>
      </c>
      <c r="O37">
        <v>0.45714285714285713</v>
      </c>
      <c r="T37" s="10">
        <f t="shared" ca="1" si="1"/>
        <v>1.0075531416966258E-3</v>
      </c>
      <c r="U37" s="150">
        <f t="shared" ca="1" si="2"/>
        <v>3.1090087772443768E-2</v>
      </c>
      <c r="V37" s="10">
        <f t="shared" si="3"/>
        <v>7.0513573862971291E-4</v>
      </c>
      <c r="W37" s="150">
        <f t="shared" si="4"/>
        <v>-5.7108271810141749E-3</v>
      </c>
    </row>
    <row r="38" spans="1:23">
      <c r="A38" s="1">
        <v>41873</v>
      </c>
      <c r="B38">
        <v>84.34</v>
      </c>
      <c r="C38">
        <v>3774400</v>
      </c>
      <c r="D38">
        <v>7.8899999999999721</v>
      </c>
      <c r="E38">
        <v>45</v>
      </c>
      <c r="F38">
        <v>0.84894779441521628</v>
      </c>
      <c r="G38">
        <v>3.040008500335839E-2</v>
      </c>
      <c r="H38">
        <v>4</v>
      </c>
      <c r="I38">
        <v>1</v>
      </c>
      <c r="J38">
        <v>-0.81000000000000227</v>
      </c>
      <c r="K38">
        <v>65.190000000000083</v>
      </c>
      <c r="L38">
        <v>141</v>
      </c>
      <c r="M38">
        <v>-19</v>
      </c>
      <c r="N38">
        <v>0.98089171974522293</v>
      </c>
      <c r="O38">
        <v>0.42857142857142855</v>
      </c>
      <c r="T38" s="10">
        <f t="shared" ca="1" si="1"/>
        <v>8.4846244538069751E-4</v>
      </c>
      <c r="U38" s="150">
        <f t="shared" ca="1" si="2"/>
        <v>3.1938550217824463E-2</v>
      </c>
      <c r="V38" s="10">
        <f t="shared" si="3"/>
        <v>-9.5126247798003778E-3</v>
      </c>
      <c r="W38" s="150">
        <f t="shared" si="4"/>
        <v>-1.5223451960814552E-2</v>
      </c>
    </row>
    <row r="39" spans="1:23">
      <c r="A39" s="1">
        <v>41876</v>
      </c>
      <c r="B39">
        <v>85.19</v>
      </c>
      <c r="C39">
        <v>2858700</v>
      </c>
      <c r="D39">
        <v>7.0399999999999778</v>
      </c>
      <c r="E39">
        <v>46</v>
      </c>
      <c r="F39">
        <v>0.849403075677863</v>
      </c>
      <c r="G39">
        <v>3.9905281972077912E-2</v>
      </c>
      <c r="H39">
        <v>1</v>
      </c>
      <c r="I39">
        <v>1</v>
      </c>
      <c r="J39">
        <v>0.84999999999999432</v>
      </c>
      <c r="K39">
        <v>66.040000000000077</v>
      </c>
      <c r="L39">
        <v>142</v>
      </c>
      <c r="M39">
        <v>-18</v>
      </c>
      <c r="N39">
        <v>0.98726114649681529</v>
      </c>
      <c r="O39">
        <v>0.45714285714285713</v>
      </c>
      <c r="T39" s="10">
        <f t="shared" ca="1" si="1"/>
        <v>1.8123886863629099E-3</v>
      </c>
      <c r="U39" s="150">
        <f t="shared" ca="1" si="2"/>
        <v>3.3750938904187372E-2</v>
      </c>
      <c r="V39" s="10">
        <f t="shared" si="3"/>
        <v>1.0078254683424168E-2</v>
      </c>
      <c r="W39" s="150">
        <f t="shared" si="4"/>
        <v>-5.1451972773903839E-3</v>
      </c>
    </row>
    <row r="40" spans="1:23">
      <c r="A40" s="1">
        <v>41877</v>
      </c>
      <c r="B40">
        <v>85.26</v>
      </c>
      <c r="C40">
        <v>2423800</v>
      </c>
      <c r="D40">
        <v>6.9699999999999704</v>
      </c>
      <c r="E40">
        <v>47</v>
      </c>
      <c r="F40">
        <v>0.84913327937407235</v>
      </c>
      <c r="G40">
        <v>4.2332810916859885E-2</v>
      </c>
      <c r="H40">
        <v>3</v>
      </c>
      <c r="I40">
        <v>-1</v>
      </c>
      <c r="J40">
        <v>7.000000000000739E-2</v>
      </c>
      <c r="K40">
        <v>66.110000000000085</v>
      </c>
      <c r="L40">
        <v>141</v>
      </c>
      <c r="M40">
        <v>-17</v>
      </c>
      <c r="N40">
        <v>0.98089171974522293</v>
      </c>
      <c r="O40">
        <v>0.48571428571428571</v>
      </c>
      <c r="T40" s="10">
        <f t="shared" ca="1" si="1"/>
        <v>1.0075531416966258E-3</v>
      </c>
      <c r="U40" s="150">
        <f t="shared" ca="1" si="2"/>
        <v>3.4758492045884E-2</v>
      </c>
      <c r="V40" s="10">
        <f t="shared" si="3"/>
        <v>8.2169268693517308E-4</v>
      </c>
      <c r="W40" s="150">
        <f t="shared" si="4"/>
        <v>-4.3235045904552105E-3</v>
      </c>
    </row>
    <row r="41" spans="1:23">
      <c r="A41" s="1">
        <v>41878</v>
      </c>
      <c r="B41">
        <v>85.25</v>
      </c>
      <c r="C41">
        <v>2094300</v>
      </c>
      <c r="D41">
        <v>6.9599999999999653</v>
      </c>
      <c r="E41">
        <v>48</v>
      </c>
      <c r="F41">
        <v>0.84912484823957912</v>
      </c>
      <c r="G41">
        <v>3.6528295872403894E-2</v>
      </c>
      <c r="H41">
        <v>3</v>
      </c>
      <c r="I41">
        <v>-1</v>
      </c>
      <c r="J41">
        <v>1.0000000000005116E-2</v>
      </c>
      <c r="K41">
        <v>66.12000000000009</v>
      </c>
      <c r="L41">
        <v>140</v>
      </c>
      <c r="M41">
        <v>-16</v>
      </c>
      <c r="N41">
        <v>0.97452229299363058</v>
      </c>
      <c r="O41">
        <v>0.51428571428571423</v>
      </c>
      <c r="T41" s="10">
        <f t="shared" ca="1" si="1"/>
        <v>9.8147973711751346E-4</v>
      </c>
      <c r="U41" s="150">
        <f t="shared" ca="1" si="2"/>
        <v>3.5739971783001513E-2</v>
      </c>
      <c r="V41" s="10">
        <f t="shared" si="3"/>
        <v>1.172882946282561E-4</v>
      </c>
      <c r="W41" s="150">
        <f t="shared" si="4"/>
        <v>-4.2062162958269545E-3</v>
      </c>
    </row>
    <row r="42" spans="1:23">
      <c r="A42" s="1">
        <v>41879</v>
      </c>
      <c r="B42">
        <v>85.26</v>
      </c>
      <c r="C42">
        <v>1797300</v>
      </c>
      <c r="D42">
        <v>6.9699999999999704</v>
      </c>
      <c r="E42">
        <v>49</v>
      </c>
      <c r="F42">
        <v>0.85049912316201259</v>
      </c>
      <c r="G42">
        <v>1.8622186635498767E-2</v>
      </c>
      <c r="H42">
        <v>2</v>
      </c>
      <c r="I42">
        <v>1</v>
      </c>
      <c r="J42">
        <v>-1.0000000000005116E-2</v>
      </c>
      <c r="K42">
        <v>66.110000000000085</v>
      </c>
      <c r="L42">
        <v>141</v>
      </c>
      <c r="M42">
        <v>-17</v>
      </c>
      <c r="N42">
        <v>0.98089171974522293</v>
      </c>
      <c r="O42">
        <v>0.48571428571428571</v>
      </c>
      <c r="T42" s="10">
        <f t="shared" ca="1" si="1"/>
        <v>9.8147973711751346E-4</v>
      </c>
      <c r="U42" s="150">
        <f t="shared" ca="1" si="2"/>
        <v>3.6721451520119026E-2</v>
      </c>
      <c r="V42" s="10">
        <f t="shared" si="3"/>
        <v>-1.1730205278598376E-4</v>
      </c>
      <c r="W42" s="150">
        <f t="shared" si="4"/>
        <v>-4.3235183486129381E-3</v>
      </c>
    </row>
    <row r="43" spans="1:23">
      <c r="A43" s="1">
        <v>41880</v>
      </c>
      <c r="B43">
        <v>85.58</v>
      </c>
      <c r="C43">
        <v>2570600</v>
      </c>
      <c r="D43">
        <v>6.6499999999999773</v>
      </c>
      <c r="E43">
        <v>50</v>
      </c>
      <c r="F43">
        <v>0.85318865506542574</v>
      </c>
      <c r="G43">
        <v>1.4058189352570406E-2</v>
      </c>
      <c r="H43">
        <v>2</v>
      </c>
      <c r="I43">
        <v>1</v>
      </c>
      <c r="J43">
        <v>0.31999999999999318</v>
      </c>
      <c r="K43">
        <v>66.430000000000078</v>
      </c>
      <c r="L43">
        <v>142</v>
      </c>
      <c r="M43">
        <v>-18</v>
      </c>
      <c r="N43">
        <v>0.98726114649681529</v>
      </c>
      <c r="O43">
        <v>0.45714285714285713</v>
      </c>
      <c r="T43" s="10">
        <f t="shared" ca="1" si="1"/>
        <v>8.4846244538069751E-4</v>
      </c>
      <c r="U43" s="150">
        <f t="shared" ca="1" si="2"/>
        <v>3.7569913965499725E-2</v>
      </c>
      <c r="V43" s="10">
        <f t="shared" si="3"/>
        <v>3.753225428102195E-3</v>
      </c>
      <c r="W43" s="150">
        <f t="shared" si="4"/>
        <v>-5.7029292051074317E-4</v>
      </c>
    </row>
    <row r="44" spans="1:23">
      <c r="A44" s="1">
        <v>41884</v>
      </c>
      <c r="B44">
        <v>85.49</v>
      </c>
      <c r="C44">
        <v>3344100</v>
      </c>
      <c r="D44">
        <v>6.7399999999999807</v>
      </c>
      <c r="E44">
        <v>51</v>
      </c>
      <c r="F44">
        <v>0.85675502495615807</v>
      </c>
      <c r="G44">
        <v>2.2850344756924552E-2</v>
      </c>
      <c r="H44">
        <v>2</v>
      </c>
      <c r="I44">
        <v>1</v>
      </c>
      <c r="J44">
        <v>-9.0000000000003411E-2</v>
      </c>
      <c r="K44">
        <v>66.340000000000074</v>
      </c>
      <c r="L44">
        <v>143</v>
      </c>
      <c r="M44">
        <v>-19</v>
      </c>
      <c r="N44">
        <v>0.99363057324840764</v>
      </c>
      <c r="O44">
        <v>0.42857142857142855</v>
      </c>
      <c r="T44" s="10">
        <f t="shared" ca="1" si="1"/>
        <v>8.4846244538069751E-4</v>
      </c>
      <c r="U44" s="150">
        <f t="shared" ca="1" si="2"/>
        <v>3.8418376410880424E-2</v>
      </c>
      <c r="V44" s="10">
        <f t="shared" si="3"/>
        <v>-1.051647581210603E-3</v>
      </c>
      <c r="W44" s="150">
        <f t="shared" si="4"/>
        <v>-1.6219405017213462E-3</v>
      </c>
    </row>
    <row r="45" spans="1:23">
      <c r="A45" s="1">
        <v>41885</v>
      </c>
      <c r="B45">
        <v>85.4</v>
      </c>
      <c r="C45">
        <v>2448900</v>
      </c>
      <c r="D45">
        <v>6.8299999999999699</v>
      </c>
      <c r="E45">
        <v>52</v>
      </c>
      <c r="F45">
        <v>0.85795224605422904</v>
      </c>
      <c r="G45">
        <v>3.1411397280651496E-2</v>
      </c>
      <c r="H45">
        <v>1</v>
      </c>
      <c r="I45">
        <v>1</v>
      </c>
      <c r="J45">
        <v>-8.99999999999892E-2</v>
      </c>
      <c r="K45">
        <v>66.250000000000085</v>
      </c>
      <c r="L45">
        <v>144</v>
      </c>
      <c r="M45">
        <v>-18</v>
      </c>
      <c r="N45">
        <v>1</v>
      </c>
      <c r="O45">
        <v>0.45714285714285713</v>
      </c>
      <c r="T45" s="10">
        <f t="shared" ca="1" si="1"/>
        <v>8.4846244538069751E-4</v>
      </c>
      <c r="U45" s="150">
        <f t="shared" ca="1" si="2"/>
        <v>3.9266838856261123E-2</v>
      </c>
      <c r="V45" s="10">
        <f t="shared" si="3"/>
        <v>-1.0527547081528742E-3</v>
      </c>
      <c r="W45" s="150">
        <f t="shared" si="4"/>
        <v>-2.6746952098742204E-3</v>
      </c>
    </row>
    <row r="46" spans="1:23">
      <c r="A46" s="1">
        <v>41886</v>
      </c>
      <c r="B46">
        <v>84.99</v>
      </c>
      <c r="C46">
        <v>3143300</v>
      </c>
      <c r="D46">
        <v>7.2399999999999807</v>
      </c>
      <c r="E46">
        <v>53</v>
      </c>
      <c r="F46">
        <v>0.85771617428841218</v>
      </c>
      <c r="G46">
        <v>4.1165153176810784E-2</v>
      </c>
      <c r="H46">
        <v>3</v>
      </c>
      <c r="I46">
        <v>-1</v>
      </c>
      <c r="J46">
        <v>-0.4100000000000108</v>
      </c>
      <c r="K46">
        <v>65.840000000000074</v>
      </c>
      <c r="L46">
        <v>143</v>
      </c>
      <c r="M46">
        <v>-17</v>
      </c>
      <c r="N46">
        <v>0.99363057324840764</v>
      </c>
      <c r="O46">
        <v>0.48571428571428571</v>
      </c>
      <c r="T46" s="10">
        <f t="shared" ca="1" si="1"/>
        <v>1.0075531416966258E-3</v>
      </c>
      <c r="U46" s="150">
        <f t="shared" ca="1" si="2"/>
        <v>4.0274391997957751E-2</v>
      </c>
      <c r="V46" s="10">
        <f t="shared" si="3"/>
        <v>-4.8009367681500093E-3</v>
      </c>
      <c r="W46" s="150">
        <f t="shared" si="4"/>
        <v>-7.4756319780242293E-3</v>
      </c>
    </row>
    <row r="47" spans="1:23">
      <c r="A47" s="1">
        <v>41887</v>
      </c>
      <c r="B47">
        <v>85.45</v>
      </c>
      <c r="C47">
        <v>2782300</v>
      </c>
      <c r="D47">
        <v>7.6999999999999886</v>
      </c>
      <c r="E47">
        <v>54</v>
      </c>
      <c r="F47">
        <v>0.8576150006744907</v>
      </c>
      <c r="G47">
        <v>4.2009874050827449E-2</v>
      </c>
      <c r="H47">
        <v>3</v>
      </c>
      <c r="I47">
        <v>-1</v>
      </c>
      <c r="J47">
        <v>-0.46000000000000796</v>
      </c>
      <c r="K47">
        <v>65.380000000000067</v>
      </c>
      <c r="L47">
        <v>142</v>
      </c>
      <c r="M47">
        <v>-16</v>
      </c>
      <c r="N47">
        <v>0.98726114649681529</v>
      </c>
      <c r="O47">
        <v>0.51428571428571423</v>
      </c>
      <c r="T47" s="10">
        <f t="shared" ca="1" si="1"/>
        <v>9.8147973711751346E-4</v>
      </c>
      <c r="U47" s="150">
        <f t="shared" ca="1" si="2"/>
        <v>4.1255871735075264E-2</v>
      </c>
      <c r="V47" s="10">
        <f t="shared" si="3"/>
        <v>-5.4124014589952696E-3</v>
      </c>
      <c r="W47" s="150">
        <f t="shared" si="4"/>
        <v>-1.2888033437019499E-2</v>
      </c>
    </row>
    <row r="48" spans="1:23">
      <c r="A48" s="1">
        <v>41890</v>
      </c>
      <c r="B48">
        <v>84</v>
      </c>
      <c r="C48">
        <v>4851400</v>
      </c>
      <c r="D48">
        <v>6.2499999999999858</v>
      </c>
      <c r="E48">
        <v>55</v>
      </c>
      <c r="F48">
        <v>0.85378726561446094</v>
      </c>
      <c r="G48">
        <v>5.4714840296145636E-2</v>
      </c>
      <c r="H48">
        <v>3</v>
      </c>
      <c r="I48">
        <v>-1</v>
      </c>
      <c r="J48">
        <v>1.4500000000000028</v>
      </c>
      <c r="K48">
        <v>66.830000000000069</v>
      </c>
      <c r="L48">
        <v>141</v>
      </c>
      <c r="M48">
        <v>-15</v>
      </c>
      <c r="N48">
        <v>0.98089171974522293</v>
      </c>
      <c r="O48">
        <v>0.54285714285714282</v>
      </c>
      <c r="T48" s="10">
        <f t="shared" ca="1" si="1"/>
        <v>9.8147973711751346E-4</v>
      </c>
      <c r="U48" s="150">
        <f t="shared" ca="1" si="2"/>
        <v>4.2237351472192777E-2</v>
      </c>
      <c r="V48" s="10">
        <f t="shared" si="3"/>
        <v>1.6968987712112381E-2</v>
      </c>
      <c r="W48" s="150">
        <f t="shared" si="4"/>
        <v>4.080954275092882E-3</v>
      </c>
    </row>
    <row r="49" spans="1:23">
      <c r="A49" s="1">
        <v>41891</v>
      </c>
      <c r="B49">
        <v>83.83</v>
      </c>
      <c r="C49">
        <v>3892300</v>
      </c>
      <c r="D49">
        <v>6.0799999999999841</v>
      </c>
      <c r="E49">
        <v>56</v>
      </c>
      <c r="F49">
        <v>0.8468905975988128</v>
      </c>
      <c r="G49">
        <v>7.2151533665504197E-2</v>
      </c>
      <c r="H49">
        <v>3</v>
      </c>
      <c r="I49">
        <v>-1</v>
      </c>
      <c r="J49">
        <v>0.17000000000000171</v>
      </c>
      <c r="K49">
        <v>67.000000000000071</v>
      </c>
      <c r="L49">
        <v>140</v>
      </c>
      <c r="M49">
        <v>-14</v>
      </c>
      <c r="N49">
        <v>0.97452229299363058</v>
      </c>
      <c r="O49">
        <v>0.5714285714285714</v>
      </c>
      <c r="T49" s="10">
        <f t="shared" ca="1" si="1"/>
        <v>9.8147973711751346E-4</v>
      </c>
      <c r="U49" s="150">
        <f t="shared" ca="1" si="2"/>
        <v>4.3218831209310291E-2</v>
      </c>
      <c r="V49" s="10">
        <f t="shared" si="3"/>
        <v>2.023809523809544E-3</v>
      </c>
      <c r="W49" s="150">
        <f t="shared" si="4"/>
        <v>6.104763798902426E-3</v>
      </c>
    </row>
    <row r="50" spans="1:23">
      <c r="A50" s="1">
        <v>41892</v>
      </c>
      <c r="B50">
        <v>84.19</v>
      </c>
      <c r="C50">
        <v>3423200</v>
      </c>
      <c r="D50">
        <v>6.4399999999999835</v>
      </c>
      <c r="E50">
        <v>57</v>
      </c>
      <c r="F50">
        <v>0.84012039660056637</v>
      </c>
      <c r="G50">
        <v>7.8488078658464841E-2</v>
      </c>
      <c r="H50">
        <v>3</v>
      </c>
      <c r="I50">
        <v>-1</v>
      </c>
      <c r="J50">
        <v>-0.35999999999999943</v>
      </c>
      <c r="K50">
        <v>66.640000000000072</v>
      </c>
      <c r="L50">
        <v>139</v>
      </c>
      <c r="M50">
        <v>-13</v>
      </c>
      <c r="N50">
        <v>0.96815286624203822</v>
      </c>
      <c r="O50">
        <v>0.6</v>
      </c>
      <c r="T50" s="10">
        <f t="shared" ca="1" si="1"/>
        <v>9.8147973711751346E-4</v>
      </c>
      <c r="U50" s="150">
        <f t="shared" ca="1" si="2"/>
        <v>4.4200310946427804E-2</v>
      </c>
      <c r="V50" s="10">
        <f t="shared" si="3"/>
        <v>-4.2944053441488659E-3</v>
      </c>
      <c r="W50" s="150">
        <f t="shared" si="4"/>
        <v>1.8103584547535601E-3</v>
      </c>
    </row>
    <row r="51" spans="1:23">
      <c r="A51" s="1">
        <v>41893</v>
      </c>
      <c r="B51">
        <v>84.5</v>
      </c>
      <c r="C51">
        <v>4369800</v>
      </c>
      <c r="D51">
        <v>6.7499999999999858</v>
      </c>
      <c r="E51">
        <v>58</v>
      </c>
      <c r="F51">
        <v>0.83512916498043954</v>
      </c>
      <c r="G51">
        <v>8.5116822695896682E-2</v>
      </c>
      <c r="H51">
        <v>3</v>
      </c>
      <c r="I51">
        <v>-1</v>
      </c>
      <c r="J51">
        <v>-0.31000000000000227</v>
      </c>
      <c r="K51">
        <v>66.330000000000069</v>
      </c>
      <c r="L51">
        <v>138</v>
      </c>
      <c r="M51">
        <v>-12</v>
      </c>
      <c r="N51">
        <v>0.96178343949044587</v>
      </c>
      <c r="O51">
        <v>0.62857142857142856</v>
      </c>
      <c r="T51" s="10">
        <f t="shared" ca="1" si="1"/>
        <v>9.8147973711751346E-4</v>
      </c>
      <c r="U51" s="150">
        <f t="shared" ca="1" si="2"/>
        <v>4.5181790683545317E-2</v>
      </c>
      <c r="V51" s="10">
        <f t="shared" si="3"/>
        <v>-3.6821475234588702E-3</v>
      </c>
      <c r="W51" s="150">
        <f t="shared" si="4"/>
        <v>-1.8717890687053101E-3</v>
      </c>
    </row>
    <row r="52" spans="1:23">
      <c r="A52" s="1">
        <v>41894</v>
      </c>
      <c r="B52">
        <v>84.02</v>
      </c>
      <c r="C52">
        <v>3585700</v>
      </c>
      <c r="D52">
        <v>6.2699999999999818</v>
      </c>
      <c r="E52">
        <v>59</v>
      </c>
      <c r="F52">
        <v>0.83123398084446232</v>
      </c>
      <c r="G52">
        <v>7.7322697794086945E-2</v>
      </c>
      <c r="H52">
        <v>3</v>
      </c>
      <c r="I52">
        <v>-1</v>
      </c>
      <c r="J52">
        <v>0.48000000000000398</v>
      </c>
      <c r="K52">
        <v>66.810000000000073</v>
      </c>
      <c r="L52">
        <v>137</v>
      </c>
      <c r="M52">
        <v>-11</v>
      </c>
      <c r="N52">
        <v>0.95541401273885351</v>
      </c>
      <c r="O52">
        <v>0.65714285714285714</v>
      </c>
      <c r="T52" s="10">
        <f t="shared" ca="1" si="1"/>
        <v>9.8147973711751346E-4</v>
      </c>
      <c r="U52" s="150">
        <f t="shared" ca="1" si="2"/>
        <v>4.616327042066283E-2</v>
      </c>
      <c r="V52" s="10">
        <f t="shared" si="3"/>
        <v>5.6804733727811125E-3</v>
      </c>
      <c r="W52" s="150">
        <f t="shared" si="4"/>
        <v>3.8086843040758024E-3</v>
      </c>
    </row>
    <row r="53" spans="1:23">
      <c r="A53" s="1">
        <v>41897</v>
      </c>
      <c r="B53">
        <v>84.2</v>
      </c>
      <c r="C53">
        <v>3947100</v>
      </c>
      <c r="D53">
        <v>6.4499999999999886</v>
      </c>
      <c r="E53">
        <v>60</v>
      </c>
      <c r="F53">
        <v>0.82867091595845133</v>
      </c>
      <c r="G53">
        <v>7.8355260910977956E-2</v>
      </c>
      <c r="H53">
        <v>4</v>
      </c>
      <c r="I53">
        <v>1</v>
      </c>
      <c r="J53">
        <v>-0.18000000000000682</v>
      </c>
      <c r="K53">
        <v>66.630000000000067</v>
      </c>
      <c r="L53">
        <v>136</v>
      </c>
      <c r="M53">
        <v>-12</v>
      </c>
      <c r="N53">
        <v>0.94904458598726116</v>
      </c>
      <c r="O53">
        <v>0.62857142857142856</v>
      </c>
      <c r="T53" s="10">
        <f t="shared" ca="1" si="1"/>
        <v>9.8147973711751346E-4</v>
      </c>
      <c r="U53" s="150">
        <f t="shared" ca="1" si="2"/>
        <v>4.7144750157780344E-2</v>
      </c>
      <c r="V53" s="10">
        <f t="shared" si="3"/>
        <v>-2.1423470602238374E-3</v>
      </c>
      <c r="W53" s="150">
        <f t="shared" si="4"/>
        <v>1.666337243851965E-3</v>
      </c>
    </row>
    <row r="54" spans="1:23">
      <c r="A54" s="1">
        <v>41898</v>
      </c>
      <c r="B54">
        <v>84.82</v>
      </c>
      <c r="C54">
        <v>3230100</v>
      </c>
      <c r="D54">
        <v>5.8299999999999983</v>
      </c>
      <c r="E54">
        <v>61</v>
      </c>
      <c r="F54">
        <v>0.83122554970996876</v>
      </c>
      <c r="G54">
        <v>7.5285653026916477E-2</v>
      </c>
      <c r="H54">
        <v>1</v>
      </c>
      <c r="I54">
        <v>1</v>
      </c>
      <c r="J54">
        <v>0.61999999999999034</v>
      </c>
      <c r="K54">
        <v>67.250000000000057</v>
      </c>
      <c r="L54">
        <v>137</v>
      </c>
      <c r="M54">
        <v>-11</v>
      </c>
      <c r="N54">
        <v>0.95541401273885351</v>
      </c>
      <c r="O54">
        <v>0.65714285714285714</v>
      </c>
      <c r="T54" s="10">
        <f t="shared" ca="1" si="1"/>
        <v>1.8123886863629099E-3</v>
      </c>
      <c r="U54" s="150">
        <f t="shared" ca="1" si="2"/>
        <v>4.8957138844143253E-2</v>
      </c>
      <c r="V54" s="10">
        <f t="shared" si="3"/>
        <v>7.3634204275533294E-3</v>
      </c>
      <c r="W54" s="150">
        <f t="shared" si="4"/>
        <v>9.0297576714052953E-3</v>
      </c>
    </row>
    <row r="55" spans="1:23">
      <c r="A55" s="1">
        <v>41899</v>
      </c>
      <c r="B55">
        <v>84.9</v>
      </c>
      <c r="C55">
        <v>3626800</v>
      </c>
      <c r="D55">
        <v>5.7499999999999858</v>
      </c>
      <c r="E55">
        <v>62</v>
      </c>
      <c r="F55">
        <v>0.83474133279374063</v>
      </c>
      <c r="G55">
        <v>6.8297162633434411E-2</v>
      </c>
      <c r="H55">
        <v>2</v>
      </c>
      <c r="I55">
        <v>1</v>
      </c>
      <c r="J55">
        <v>8.0000000000012506E-2</v>
      </c>
      <c r="K55">
        <v>67.330000000000069</v>
      </c>
      <c r="L55">
        <v>138</v>
      </c>
      <c r="M55">
        <v>-12</v>
      </c>
      <c r="N55">
        <v>0.96178343949044587</v>
      </c>
      <c r="O55">
        <v>0.62857142857142856</v>
      </c>
      <c r="T55" s="10">
        <f t="shared" ca="1" si="1"/>
        <v>1.0075531416966258E-3</v>
      </c>
      <c r="U55" s="150">
        <f t="shared" ca="1" si="2"/>
        <v>4.9964691985839881E-2</v>
      </c>
      <c r="V55" s="10">
        <f t="shared" si="3"/>
        <v>9.431737797690699E-4</v>
      </c>
      <c r="W55" s="150">
        <f t="shared" si="4"/>
        <v>9.9729314511743661E-3</v>
      </c>
    </row>
    <row r="56" spans="1:23">
      <c r="A56" s="1">
        <v>41900</v>
      </c>
      <c r="B56">
        <v>84.72</v>
      </c>
      <c r="C56">
        <v>4322400</v>
      </c>
      <c r="D56">
        <v>5.9299999999999926</v>
      </c>
      <c r="E56">
        <v>63</v>
      </c>
      <c r="F56">
        <v>0.83743086469715355</v>
      </c>
      <c r="G56">
        <v>7.2672938194209905E-2</v>
      </c>
      <c r="H56">
        <v>2</v>
      </c>
      <c r="I56">
        <v>1</v>
      </c>
      <c r="J56">
        <v>-0.18000000000000682</v>
      </c>
      <c r="K56">
        <v>67.150000000000063</v>
      </c>
      <c r="L56">
        <v>139</v>
      </c>
      <c r="M56">
        <v>-13</v>
      </c>
      <c r="N56">
        <v>0.96815286624203822</v>
      </c>
      <c r="O56">
        <v>0.6</v>
      </c>
      <c r="T56" s="10">
        <f t="shared" ca="1" si="1"/>
        <v>8.4846244538069751E-4</v>
      </c>
      <c r="U56" s="150">
        <f t="shared" ca="1" si="2"/>
        <v>5.0813154431220579E-2</v>
      </c>
      <c r="V56" s="10">
        <f t="shared" si="3"/>
        <v>-2.1201413427562638E-3</v>
      </c>
      <c r="W56" s="150">
        <f t="shared" si="4"/>
        <v>7.8527901084181027E-3</v>
      </c>
    </row>
    <row r="57" spans="1:23">
      <c r="A57" s="1">
        <v>41901</v>
      </c>
      <c r="B57">
        <v>85.55</v>
      </c>
      <c r="C57">
        <v>7856500</v>
      </c>
      <c r="D57">
        <v>5.0999999999999943</v>
      </c>
      <c r="E57">
        <v>64</v>
      </c>
      <c r="F57">
        <v>0.84185721030621852</v>
      </c>
      <c r="G57">
        <v>0.10648871618365278</v>
      </c>
      <c r="H57">
        <v>1</v>
      </c>
      <c r="I57">
        <v>1</v>
      </c>
      <c r="J57">
        <v>0.82999999999999829</v>
      </c>
      <c r="K57">
        <v>67.980000000000061</v>
      </c>
      <c r="L57">
        <v>140</v>
      </c>
      <c r="M57">
        <v>-12</v>
      </c>
      <c r="N57">
        <v>0.97452229299363058</v>
      </c>
      <c r="O57">
        <v>0.62857142857142856</v>
      </c>
      <c r="T57" s="10">
        <f t="shared" ca="1" si="1"/>
        <v>8.4846244538069751E-4</v>
      </c>
      <c r="U57" s="150">
        <f t="shared" ca="1" si="2"/>
        <v>5.1661616876601278E-2</v>
      </c>
      <c r="V57" s="10">
        <f t="shared" si="3"/>
        <v>9.7969782813975247E-3</v>
      </c>
      <c r="W57" s="150">
        <f t="shared" si="4"/>
        <v>1.7649768389815627E-2</v>
      </c>
    </row>
  </sheetData>
  <conditionalFormatting sqref="E3:E6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</cols>
  <sheetData>
    <row r="1" spans="1:23">
      <c r="A1">
        <v>50</v>
      </c>
      <c r="B1">
        <v>17.229999999999997</v>
      </c>
      <c r="C1">
        <v>145</v>
      </c>
      <c r="D1">
        <v>0.34612294094013618</v>
      </c>
      <c r="E1">
        <v>1.011898350311182</v>
      </c>
      <c r="F1">
        <v>1.6735623627922052</v>
      </c>
      <c r="G1">
        <v>0.58967712134433603</v>
      </c>
      <c r="H1">
        <v>0.97166518697631521</v>
      </c>
      <c r="I1">
        <v>0.15853929596210853</v>
      </c>
      <c r="J1">
        <v>0.17903694247507482</v>
      </c>
      <c r="K1">
        <v>-8.9266274144191846E-2</v>
      </c>
      <c r="L1">
        <v>-6.6756153546778052E-2</v>
      </c>
      <c r="M1">
        <v>4.8345576493133292E-2</v>
      </c>
      <c r="N1">
        <v>6.7732807947080823E-2</v>
      </c>
      <c r="O1">
        <v>0.50640632549797604</v>
      </c>
      <c r="P1">
        <v>0.28062630480167028</v>
      </c>
      <c r="Q1">
        <v>-0.22391440501043847</v>
      </c>
      <c r="R1">
        <v>0.57620041753653439</v>
      </c>
      <c r="S1">
        <v>1.2532749055988068</v>
      </c>
    </row>
    <row r="2" spans="1:23">
      <c r="A2">
        <v>10</v>
      </c>
      <c r="B2">
        <v>3</v>
      </c>
      <c r="C2">
        <v>3.5297533833866419</v>
      </c>
      <c r="E2">
        <v>0.4</v>
      </c>
    </row>
    <row r="3" spans="1:23">
      <c r="A3">
        <v>4.7291636291043951E-3</v>
      </c>
      <c r="B3">
        <v>3.2052982951482061E-2</v>
      </c>
      <c r="C3">
        <v>1.2362692259131731</v>
      </c>
      <c r="D3">
        <v>255</v>
      </c>
      <c r="E3" s="2">
        <f>IF(C3&gt;=$E$2,SIGN(A3),0)</f>
        <v>1</v>
      </c>
      <c r="F3" s="3" t="s">
        <v>0</v>
      </c>
      <c r="G3">
        <f ca="1">OFFSET(B1,($A$1+5),0)</f>
        <v>44.49</v>
      </c>
    </row>
    <row r="4" spans="1:23">
      <c r="A4">
        <v>1.5321762978881804E-3</v>
      </c>
      <c r="B4">
        <v>3.3283967522673111E-2</v>
      </c>
      <c r="C4">
        <v>0.41906749688299488</v>
      </c>
      <c r="D4">
        <v>301</v>
      </c>
      <c r="E4" s="2">
        <f>IF(C4&gt;=$E$2,SIGN(A4),0)</f>
        <v>1</v>
      </c>
      <c r="F4" s="4" t="s">
        <v>1</v>
      </c>
      <c r="G4">
        <f ca="1">OFFSET(D1,($A$1+6),0)</f>
        <v>3.0799999999999912</v>
      </c>
    </row>
    <row r="5" spans="1:23">
      <c r="A5">
        <v>7.7493885301449803E-3</v>
      </c>
      <c r="B5">
        <v>4.6707884704299082E-2</v>
      </c>
      <c r="C5">
        <v>1.1679938841476871</v>
      </c>
      <c r="D5">
        <v>180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0.17985409670188474</v>
      </c>
      <c r="U5">
        <v>0.56801485360641435</v>
      </c>
    </row>
    <row r="6" spans="1:23">
      <c r="A6">
        <v>-4.709383387970301E-3</v>
      </c>
      <c r="B6">
        <v>4.5876540180123916E-2</v>
      </c>
      <c r="C6">
        <v>0.70642277644278684</v>
      </c>
      <c r="D6">
        <v>172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-2.0000000000003126E-2</v>
      </c>
      <c r="K6">
        <f t="shared" ca="1" si="0"/>
        <v>54.330000000000105</v>
      </c>
      <c r="L6">
        <f t="shared" ca="1" si="0"/>
        <v>188</v>
      </c>
      <c r="M6">
        <f t="shared" ca="1" si="0"/>
        <v>-44</v>
      </c>
      <c r="N6" s="9">
        <f ca="1">OFFSET(F1,($A$1+6),0)</f>
        <v>0.90362405928978196</v>
      </c>
      <c r="O6" s="10">
        <f ca="1">OFFSET(G1,($A$1+6),0)</f>
        <v>0.13926980538554784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45.27</v>
      </c>
      <c r="C8">
        <v>4868800</v>
      </c>
      <c r="D8">
        <v>2</v>
      </c>
      <c r="E8">
        <v>5</v>
      </c>
      <c r="F8">
        <v>0.97233811199816889</v>
      </c>
      <c r="G8">
        <v>0.12755166541484786</v>
      </c>
      <c r="H8">
        <v>2</v>
      </c>
      <c r="I8">
        <v>1</v>
      </c>
      <c r="J8">
        <v>0.47000000000000597</v>
      </c>
      <c r="K8">
        <v>53.810000000000088</v>
      </c>
      <c r="L8">
        <v>205</v>
      </c>
      <c r="M8">
        <v>-39</v>
      </c>
      <c r="N8">
        <v>1</v>
      </c>
      <c r="O8">
        <v>0.14705882352941177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46.56</v>
      </c>
      <c r="C9">
        <v>4035800</v>
      </c>
      <c r="D9">
        <v>0.71000000000000085</v>
      </c>
      <c r="E9">
        <v>6</v>
      </c>
      <c r="F9">
        <v>0.97172718688299431</v>
      </c>
      <c r="G9">
        <v>8.2569847773869443E-2</v>
      </c>
      <c r="H9">
        <v>4</v>
      </c>
      <c r="I9">
        <v>-1</v>
      </c>
      <c r="J9">
        <v>1.2899999999999991</v>
      </c>
      <c r="K9">
        <v>55.100000000000087</v>
      </c>
      <c r="L9">
        <v>204</v>
      </c>
      <c r="M9">
        <v>-40</v>
      </c>
      <c r="N9">
        <v>0.99532710280373837</v>
      </c>
      <c r="O9">
        <v>0.13235294117647059</v>
      </c>
      <c r="T9" s="10">
        <f ca="1">OFFSET($A$2,H8,0)*I8</f>
        <v>1.5321762978881804E-3</v>
      </c>
      <c r="U9" s="150">
        <f ca="1">U8+T9</f>
        <v>1.5321762978881804E-3</v>
      </c>
      <c r="V9" s="10">
        <f>J9/B8</f>
        <v>2.8495692511597063E-2</v>
      </c>
      <c r="W9" s="150">
        <f>W8+V9</f>
        <v>2.8495692511597063E-2</v>
      </c>
    </row>
    <row r="10" spans="1:23">
      <c r="A10" s="1">
        <v>41835</v>
      </c>
      <c r="B10">
        <v>45.72</v>
      </c>
      <c r="C10">
        <v>8910200</v>
      </c>
      <c r="D10">
        <v>0</v>
      </c>
      <c r="E10">
        <v>0</v>
      </c>
      <c r="F10">
        <v>0.96917618107419823</v>
      </c>
      <c r="G10">
        <v>0.1201374274007035</v>
      </c>
      <c r="H10">
        <v>4</v>
      </c>
      <c r="I10">
        <v>-1</v>
      </c>
      <c r="J10">
        <v>0.84000000000000341</v>
      </c>
      <c r="K10">
        <v>55.94000000000009</v>
      </c>
      <c r="L10">
        <v>203</v>
      </c>
      <c r="M10">
        <v>-41</v>
      </c>
      <c r="N10">
        <v>0.99065420560747663</v>
      </c>
      <c r="O10">
        <v>0.11764705882352941</v>
      </c>
      <c r="T10" s="10">
        <f t="shared" ref="T10:T57" ca="1" si="1">OFFSET($A$2,H9,0)*I9</f>
        <v>4.709383387970301E-3</v>
      </c>
      <c r="U10" s="150">
        <f t="shared" ref="U10:U57" ca="1" si="2">U9+T10</f>
        <v>6.2415596858584818E-3</v>
      </c>
      <c r="V10" s="10">
        <f t="shared" ref="V10:V57" si="3">J10/B9</f>
        <v>1.8041237113402133E-2</v>
      </c>
      <c r="W10" s="150">
        <f t="shared" ref="W10:W57" si="4">W9+V10</f>
        <v>4.6536929624999196E-2</v>
      </c>
    </row>
    <row r="11" spans="1:23">
      <c r="A11" s="1">
        <v>41836</v>
      </c>
      <c r="B11">
        <v>46.79</v>
      </c>
      <c r="C11">
        <v>6314700</v>
      </c>
      <c r="D11">
        <v>1.0700000000000003</v>
      </c>
      <c r="E11">
        <v>1</v>
      </c>
      <c r="F11">
        <v>0.96767676767676769</v>
      </c>
      <c r="G11">
        <v>0.14132136297045456</v>
      </c>
      <c r="H11">
        <v>3</v>
      </c>
      <c r="I11">
        <v>1</v>
      </c>
      <c r="J11">
        <v>-1.0700000000000003</v>
      </c>
      <c r="K11">
        <v>54.87000000000009</v>
      </c>
      <c r="L11">
        <v>202</v>
      </c>
      <c r="M11">
        <v>-40</v>
      </c>
      <c r="N11">
        <v>0.98598130841121501</v>
      </c>
      <c r="O11">
        <v>0.13235294117647059</v>
      </c>
      <c r="T11" s="10">
        <f t="shared" ca="1" si="1"/>
        <v>4.709383387970301E-3</v>
      </c>
      <c r="U11" s="150">
        <f t="shared" ca="1" si="2"/>
        <v>1.0950943073828783E-2</v>
      </c>
      <c r="V11" s="10">
        <f t="shared" si="3"/>
        <v>-2.3403324584426954E-2</v>
      </c>
      <c r="W11" s="150">
        <f t="shared" si="4"/>
        <v>2.3133605040572242E-2</v>
      </c>
    </row>
    <row r="12" spans="1:23">
      <c r="A12" s="1">
        <v>41837</v>
      </c>
      <c r="B12">
        <v>42.29</v>
      </c>
      <c r="C12">
        <v>18160600</v>
      </c>
      <c r="D12">
        <v>5.57</v>
      </c>
      <c r="E12">
        <v>2</v>
      </c>
      <c r="F12">
        <v>0.9620196297250122</v>
      </c>
      <c r="G12">
        <v>0.22731016352968295</v>
      </c>
      <c r="H12">
        <v>3</v>
      </c>
      <c r="I12">
        <v>1</v>
      </c>
      <c r="J12">
        <v>-4.5</v>
      </c>
      <c r="K12">
        <v>50.37000000000009</v>
      </c>
      <c r="L12">
        <v>201</v>
      </c>
      <c r="M12">
        <v>-39</v>
      </c>
      <c r="N12">
        <v>0.98130841121495327</v>
      </c>
      <c r="O12">
        <v>0.14705882352941177</v>
      </c>
      <c r="T12" s="10">
        <f t="shared" ca="1" si="1"/>
        <v>7.7493885301449803E-3</v>
      </c>
      <c r="U12" s="150">
        <f t="shared" ca="1" si="2"/>
        <v>1.8700331603973764E-2</v>
      </c>
      <c r="V12" s="10">
        <f t="shared" si="3"/>
        <v>-9.6174396238512511E-2</v>
      </c>
      <c r="W12" s="150">
        <f t="shared" si="4"/>
        <v>-7.3040791197940269E-2</v>
      </c>
    </row>
    <row r="13" spans="1:23">
      <c r="A13" s="1">
        <v>41838</v>
      </c>
      <c r="B13">
        <v>45.43</v>
      </c>
      <c r="C13">
        <v>7046900</v>
      </c>
      <c r="D13">
        <v>2.4299999999999997</v>
      </c>
      <c r="E13">
        <v>3</v>
      </c>
      <c r="F13">
        <v>0.95849715283143067</v>
      </c>
      <c r="G13">
        <v>0.23411646377285811</v>
      </c>
      <c r="H13">
        <v>3</v>
      </c>
      <c r="I13">
        <v>1</v>
      </c>
      <c r="J13">
        <v>3.1400000000000006</v>
      </c>
      <c r="K13">
        <v>53.51000000000009</v>
      </c>
      <c r="L13">
        <v>200</v>
      </c>
      <c r="M13">
        <v>-38</v>
      </c>
      <c r="N13">
        <v>0.97663551401869164</v>
      </c>
      <c r="O13">
        <v>0.16176470588235295</v>
      </c>
      <c r="T13" s="10">
        <f t="shared" ca="1" si="1"/>
        <v>7.7493885301449803E-3</v>
      </c>
      <c r="U13" s="150">
        <f t="shared" ca="1" si="2"/>
        <v>2.6449720134118743E-2</v>
      </c>
      <c r="V13" s="10">
        <f t="shared" si="3"/>
        <v>7.4249231496807774E-2</v>
      </c>
      <c r="W13" s="150">
        <f t="shared" si="4"/>
        <v>1.2084402988675053E-3</v>
      </c>
    </row>
    <row r="14" spans="1:23">
      <c r="A14" s="1">
        <v>41841</v>
      </c>
      <c r="B14">
        <v>44.32</v>
      </c>
      <c r="C14">
        <v>9528600</v>
      </c>
      <c r="D14">
        <v>3.5399999999999991</v>
      </c>
      <c r="E14">
        <v>4</v>
      </c>
      <c r="F14">
        <v>0.95466420579735034</v>
      </c>
      <c r="G14">
        <v>0.15387611455258016</v>
      </c>
      <c r="H14">
        <v>3</v>
      </c>
      <c r="I14">
        <v>1</v>
      </c>
      <c r="J14">
        <v>-1.1099999999999994</v>
      </c>
      <c r="K14">
        <v>52.400000000000091</v>
      </c>
      <c r="L14">
        <v>199</v>
      </c>
      <c r="M14">
        <v>-37</v>
      </c>
      <c r="N14">
        <v>0.9719626168224299</v>
      </c>
      <c r="O14">
        <v>0.17647058823529413</v>
      </c>
      <c r="T14" s="10">
        <f t="shared" ca="1" si="1"/>
        <v>7.7493885301449803E-3</v>
      </c>
      <c r="U14" s="150">
        <f t="shared" ca="1" si="2"/>
        <v>3.4199108664263726E-2</v>
      </c>
      <c r="V14" s="10">
        <f t="shared" si="3"/>
        <v>-2.4433193924719335E-2</v>
      </c>
      <c r="W14" s="150">
        <f t="shared" si="4"/>
        <v>-2.3224753625851829E-2</v>
      </c>
    </row>
    <row r="15" spans="1:23">
      <c r="A15" s="1">
        <v>41842</v>
      </c>
      <c r="B15">
        <v>45.22</v>
      </c>
      <c r="C15">
        <v>7040400</v>
      </c>
      <c r="D15">
        <v>2.6400000000000006</v>
      </c>
      <c r="E15">
        <v>5</v>
      </c>
      <c r="F15">
        <v>0.95104730019744199</v>
      </c>
      <c r="G15">
        <v>0.15381569260286604</v>
      </c>
      <c r="H15">
        <v>4</v>
      </c>
      <c r="I15">
        <v>-1</v>
      </c>
      <c r="J15">
        <v>0.89999999999999858</v>
      </c>
      <c r="K15">
        <v>53.30000000000009</v>
      </c>
      <c r="L15">
        <v>198</v>
      </c>
      <c r="M15">
        <v>-38</v>
      </c>
      <c r="N15">
        <v>0.96728971962616828</v>
      </c>
      <c r="O15">
        <v>0.16176470588235295</v>
      </c>
      <c r="T15" s="10">
        <f t="shared" ca="1" si="1"/>
        <v>7.7493885301449803E-3</v>
      </c>
      <c r="U15" s="150">
        <f t="shared" ca="1" si="2"/>
        <v>4.1948497194408706E-2</v>
      </c>
      <c r="V15" s="10">
        <f t="shared" si="3"/>
        <v>2.0306859205776143E-2</v>
      </c>
      <c r="W15" s="150">
        <f t="shared" si="4"/>
        <v>-2.9178944200756868E-3</v>
      </c>
    </row>
    <row r="16" spans="1:23">
      <c r="A16" s="1">
        <v>41843</v>
      </c>
      <c r="B16">
        <v>44.82</v>
      </c>
      <c r="C16">
        <v>7860300</v>
      </c>
      <c r="D16">
        <v>2.240000000000002</v>
      </c>
      <c r="E16">
        <v>6</v>
      </c>
      <c r="F16">
        <v>0.94865224482788224</v>
      </c>
      <c r="G16">
        <v>0.13830770203240847</v>
      </c>
      <c r="H16">
        <v>4</v>
      </c>
      <c r="I16">
        <v>-1</v>
      </c>
      <c r="J16">
        <v>0.39999999999999858</v>
      </c>
      <c r="K16">
        <v>53.700000000000088</v>
      </c>
      <c r="L16">
        <v>197</v>
      </c>
      <c r="M16">
        <v>-39</v>
      </c>
      <c r="N16">
        <v>0.96261682242990654</v>
      </c>
      <c r="O16">
        <v>0.14705882352941177</v>
      </c>
      <c r="T16" s="10">
        <f t="shared" ca="1" si="1"/>
        <v>4.709383387970301E-3</v>
      </c>
      <c r="U16" s="150">
        <f t="shared" ca="1" si="2"/>
        <v>4.6657880582379005E-2</v>
      </c>
      <c r="V16" s="10">
        <f t="shared" si="3"/>
        <v>8.8456435205660905E-3</v>
      </c>
      <c r="W16" s="150">
        <f t="shared" si="4"/>
        <v>5.9277491004904037E-3</v>
      </c>
    </row>
    <row r="17" spans="1:23">
      <c r="A17" s="1">
        <v>41844</v>
      </c>
      <c r="B17">
        <v>45.16</v>
      </c>
      <c r="C17">
        <v>6416900</v>
      </c>
      <c r="D17">
        <v>2.5799999999999983</v>
      </c>
      <c r="E17">
        <v>7</v>
      </c>
      <c r="F17">
        <v>0.9457993533064355</v>
      </c>
      <c r="G17">
        <v>0.13251184270214394</v>
      </c>
      <c r="H17">
        <v>4</v>
      </c>
      <c r="I17">
        <v>-1</v>
      </c>
      <c r="J17">
        <v>-0.33999999999999631</v>
      </c>
      <c r="K17">
        <v>53.360000000000092</v>
      </c>
      <c r="L17">
        <v>196</v>
      </c>
      <c r="M17">
        <v>-40</v>
      </c>
      <c r="N17">
        <v>0.95794392523364491</v>
      </c>
      <c r="O17">
        <v>0.13235294117647059</v>
      </c>
      <c r="T17" s="10">
        <f t="shared" ca="1" si="1"/>
        <v>4.709383387970301E-3</v>
      </c>
      <c r="U17" s="150">
        <f t="shared" ca="1" si="2"/>
        <v>5.1367263970349304E-2</v>
      </c>
      <c r="V17" s="10">
        <f t="shared" si="3"/>
        <v>-7.5858991521641295E-3</v>
      </c>
      <c r="W17" s="150">
        <f t="shared" si="4"/>
        <v>-1.6581500516737258E-3</v>
      </c>
    </row>
    <row r="18" spans="1:23">
      <c r="A18" s="1">
        <v>41845</v>
      </c>
      <c r="B18">
        <v>43.84</v>
      </c>
      <c r="C18">
        <v>8587100</v>
      </c>
      <c r="D18">
        <v>1.2600000000000051</v>
      </c>
      <c r="E18">
        <v>8</v>
      </c>
      <c r="F18">
        <v>0.94142558731793857</v>
      </c>
      <c r="G18">
        <v>0.13926794624863353</v>
      </c>
      <c r="H18">
        <v>4</v>
      </c>
      <c r="I18">
        <v>-1</v>
      </c>
      <c r="J18">
        <v>1.3199999999999932</v>
      </c>
      <c r="K18">
        <v>54.680000000000085</v>
      </c>
      <c r="L18">
        <v>195</v>
      </c>
      <c r="M18">
        <v>-41</v>
      </c>
      <c r="N18">
        <v>0.95327102803738317</v>
      </c>
      <c r="O18">
        <v>0.11764705882352941</v>
      </c>
      <c r="T18" s="10">
        <f t="shared" ca="1" si="1"/>
        <v>4.709383387970301E-3</v>
      </c>
      <c r="U18" s="150">
        <f t="shared" ca="1" si="2"/>
        <v>5.6076647358319603E-2</v>
      </c>
      <c r="V18" s="10">
        <f t="shared" si="3"/>
        <v>2.9229406554472835E-2</v>
      </c>
      <c r="W18" s="150">
        <f t="shared" si="4"/>
        <v>2.757125650279911E-2</v>
      </c>
    </row>
    <row r="19" spans="1:23">
      <c r="A19" s="1">
        <v>41848</v>
      </c>
      <c r="B19">
        <v>44.08</v>
      </c>
      <c r="C19">
        <v>7992100</v>
      </c>
      <c r="D19">
        <v>1.5</v>
      </c>
      <c r="E19">
        <v>9</v>
      </c>
      <c r="F19">
        <v>0.93827939451168907</v>
      </c>
      <c r="G19">
        <v>0.15391050858549427</v>
      </c>
      <c r="H19">
        <v>3</v>
      </c>
      <c r="I19">
        <v>1</v>
      </c>
      <c r="J19">
        <v>-0.23999999999999488</v>
      </c>
      <c r="K19">
        <v>54.44000000000009</v>
      </c>
      <c r="L19">
        <v>194</v>
      </c>
      <c r="M19">
        <v>-40</v>
      </c>
      <c r="N19">
        <v>0.94859813084112155</v>
      </c>
      <c r="O19">
        <v>0.13235294117647059</v>
      </c>
      <c r="T19" s="10">
        <f t="shared" ca="1" si="1"/>
        <v>4.709383387970301E-3</v>
      </c>
      <c r="U19" s="150">
        <f t="shared" ca="1" si="2"/>
        <v>6.0786030746289903E-2</v>
      </c>
      <c r="V19" s="10">
        <f t="shared" si="3"/>
        <v>-5.4744525547444087E-3</v>
      </c>
      <c r="W19" s="150">
        <f t="shared" si="4"/>
        <v>2.2096803948054702E-2</v>
      </c>
    </row>
    <row r="20" spans="1:23">
      <c r="A20" s="1">
        <v>41849</v>
      </c>
      <c r="B20">
        <v>44.12</v>
      </c>
      <c r="C20">
        <v>8568600</v>
      </c>
      <c r="D20">
        <v>1.4600000000000009</v>
      </c>
      <c r="E20">
        <v>10</v>
      </c>
      <c r="F20">
        <v>0.93579992560162528</v>
      </c>
      <c r="G20">
        <v>0.15373853842092344</v>
      </c>
      <c r="H20">
        <v>3</v>
      </c>
      <c r="I20">
        <v>1</v>
      </c>
      <c r="J20">
        <v>3.9999999999999147E-2</v>
      </c>
      <c r="K20">
        <v>54.480000000000089</v>
      </c>
      <c r="L20">
        <v>193</v>
      </c>
      <c r="M20">
        <v>-39</v>
      </c>
      <c r="N20">
        <v>0.94392523364485981</v>
      </c>
      <c r="O20">
        <v>0.14705882352941177</v>
      </c>
      <c r="T20" s="10">
        <f t="shared" ca="1" si="1"/>
        <v>7.7493885301449803E-3</v>
      </c>
      <c r="U20" s="150">
        <f t="shared" ca="1" si="2"/>
        <v>6.8535419276434889E-2</v>
      </c>
      <c r="V20" s="10">
        <f t="shared" si="3"/>
        <v>9.0744101633391896E-4</v>
      </c>
      <c r="W20" s="150">
        <f t="shared" si="4"/>
        <v>2.3004244964388621E-2</v>
      </c>
    </row>
    <row r="21" spans="1:23">
      <c r="A21" s="1">
        <v>41850</v>
      </c>
      <c r="B21">
        <v>43.39</v>
      </c>
      <c r="C21">
        <v>12042100</v>
      </c>
      <c r="D21">
        <v>2.1899999999999977</v>
      </c>
      <c r="E21">
        <v>11</v>
      </c>
      <c r="F21">
        <v>0.93518900048645082</v>
      </c>
      <c r="G21">
        <v>0.19138606093507149</v>
      </c>
      <c r="H21">
        <v>4</v>
      </c>
      <c r="I21">
        <v>-1</v>
      </c>
      <c r="J21">
        <v>-0.72999999999999687</v>
      </c>
      <c r="K21">
        <v>53.750000000000092</v>
      </c>
      <c r="L21">
        <v>192</v>
      </c>
      <c r="M21">
        <v>-40</v>
      </c>
      <c r="N21">
        <v>0.93925233644859818</v>
      </c>
      <c r="O21">
        <v>0.13235294117647059</v>
      </c>
      <c r="T21" s="10">
        <f t="shared" ca="1" si="1"/>
        <v>7.7493885301449803E-3</v>
      </c>
      <c r="U21" s="150">
        <f t="shared" ca="1" si="2"/>
        <v>7.6284807806579868E-2</v>
      </c>
      <c r="V21" s="10">
        <f t="shared" si="3"/>
        <v>-1.6545784224841271E-2</v>
      </c>
      <c r="W21" s="150">
        <f t="shared" si="4"/>
        <v>6.4584607395473496E-3</v>
      </c>
    </row>
    <row r="22" spans="1:23">
      <c r="A22" s="1">
        <v>41851</v>
      </c>
      <c r="B22">
        <v>39.729999999999997</v>
      </c>
      <c r="C22">
        <v>24974500</v>
      </c>
      <c r="D22">
        <v>0</v>
      </c>
      <c r="E22">
        <v>0</v>
      </c>
      <c r="F22">
        <v>0.92562451712593363</v>
      </c>
      <c r="G22">
        <v>0.34389013244491373</v>
      </c>
      <c r="H22">
        <v>3</v>
      </c>
      <c r="I22">
        <v>1</v>
      </c>
      <c r="J22">
        <v>3.6600000000000037</v>
      </c>
      <c r="K22">
        <v>57.410000000000096</v>
      </c>
      <c r="L22">
        <v>191</v>
      </c>
      <c r="M22">
        <v>-39</v>
      </c>
      <c r="N22">
        <v>0.93457943925233644</v>
      </c>
      <c r="O22">
        <v>0.14705882352941177</v>
      </c>
      <c r="T22" s="10">
        <f t="shared" ca="1" si="1"/>
        <v>4.709383387970301E-3</v>
      </c>
      <c r="U22" s="150">
        <f t="shared" ca="1" si="2"/>
        <v>8.0994191194550175E-2</v>
      </c>
      <c r="V22" s="10">
        <f t="shared" si="3"/>
        <v>8.435123300299617E-2</v>
      </c>
      <c r="W22" s="150">
        <f t="shared" si="4"/>
        <v>9.0809693742543524E-2</v>
      </c>
    </row>
    <row r="23" spans="1:23">
      <c r="A23" s="1">
        <v>41852</v>
      </c>
      <c r="B23">
        <v>37.75</v>
      </c>
      <c r="C23">
        <v>29036100</v>
      </c>
      <c r="D23">
        <v>1.9799999999999969</v>
      </c>
      <c r="E23">
        <v>1</v>
      </c>
      <c r="F23">
        <v>0.91023120725670326</v>
      </c>
      <c r="G23">
        <v>0.50186099605119316</v>
      </c>
      <c r="H23">
        <v>3</v>
      </c>
      <c r="I23">
        <v>1</v>
      </c>
      <c r="J23">
        <v>-1.9799999999999969</v>
      </c>
      <c r="K23">
        <v>55.430000000000099</v>
      </c>
      <c r="L23">
        <v>190</v>
      </c>
      <c r="M23">
        <v>-38</v>
      </c>
      <c r="N23">
        <v>0.92990654205607481</v>
      </c>
      <c r="O23">
        <v>0.16176470588235295</v>
      </c>
      <c r="T23" s="10">
        <f t="shared" ca="1" si="1"/>
        <v>7.7493885301449803E-3</v>
      </c>
      <c r="U23" s="150">
        <f t="shared" ca="1" si="2"/>
        <v>8.8743579724695154E-2</v>
      </c>
      <c r="V23" s="10">
        <f t="shared" si="3"/>
        <v>-4.9836395670777675E-2</v>
      </c>
      <c r="W23" s="150">
        <f t="shared" si="4"/>
        <v>4.0973298071765848E-2</v>
      </c>
    </row>
    <row r="24" spans="1:23">
      <c r="A24" s="1">
        <v>41855</v>
      </c>
      <c r="B24">
        <v>39.29</v>
      </c>
      <c r="C24">
        <v>19623600</v>
      </c>
      <c r="D24">
        <v>0.43999999999999773</v>
      </c>
      <c r="E24">
        <v>2</v>
      </c>
      <c r="F24">
        <v>0.89144275617363467</v>
      </c>
      <c r="G24">
        <v>0.45212071747811799</v>
      </c>
      <c r="H24">
        <v>3</v>
      </c>
      <c r="I24">
        <v>1</v>
      </c>
      <c r="J24">
        <v>1.5399999999999991</v>
      </c>
      <c r="K24">
        <v>56.970000000000098</v>
      </c>
      <c r="L24">
        <v>189</v>
      </c>
      <c r="M24">
        <v>-37</v>
      </c>
      <c r="N24">
        <v>0.92523364485981308</v>
      </c>
      <c r="O24">
        <v>0.17647058823529413</v>
      </c>
      <c r="T24" s="10">
        <f t="shared" ca="1" si="1"/>
        <v>7.7493885301449803E-3</v>
      </c>
      <c r="U24" s="150">
        <f t="shared" ca="1" si="2"/>
        <v>9.6492968254840134E-2</v>
      </c>
      <c r="V24" s="10">
        <f t="shared" si="3"/>
        <v>4.0794701986754944E-2</v>
      </c>
      <c r="W24" s="150">
        <f t="shared" si="4"/>
        <v>8.1768000058520793E-2</v>
      </c>
    </row>
    <row r="25" spans="1:23">
      <c r="A25" s="1">
        <v>41856</v>
      </c>
      <c r="B25">
        <v>36.590000000000003</v>
      </c>
      <c r="C25">
        <v>25072300</v>
      </c>
      <c r="D25">
        <v>3.1399999999999935</v>
      </c>
      <c r="E25">
        <v>3</v>
      </c>
      <c r="F25">
        <v>0.86863822359573084</v>
      </c>
      <c r="G25">
        <v>0.41527448297402414</v>
      </c>
      <c r="H25">
        <v>4</v>
      </c>
      <c r="I25">
        <v>-1</v>
      </c>
      <c r="J25">
        <v>-2.6999999999999957</v>
      </c>
      <c r="K25">
        <v>54.270000000000103</v>
      </c>
      <c r="L25">
        <v>188</v>
      </c>
      <c r="M25">
        <v>-38</v>
      </c>
      <c r="N25">
        <v>0.92056074766355145</v>
      </c>
      <c r="O25">
        <v>0.16176470588235295</v>
      </c>
      <c r="T25" s="10">
        <f t="shared" ca="1" si="1"/>
        <v>7.7493885301449803E-3</v>
      </c>
      <c r="U25" s="150">
        <f t="shared" ca="1" si="2"/>
        <v>0.10424235678498511</v>
      </c>
      <c r="V25" s="10">
        <f t="shared" si="3"/>
        <v>-6.871977602443359E-2</v>
      </c>
      <c r="W25" s="150">
        <f t="shared" si="4"/>
        <v>1.3048224034087202E-2</v>
      </c>
    </row>
    <row r="26" spans="1:23">
      <c r="A26" s="1">
        <v>41857</v>
      </c>
      <c r="B26">
        <v>36.409999999999997</v>
      </c>
      <c r="C26">
        <v>16184800</v>
      </c>
      <c r="D26">
        <v>2.9599999999999866</v>
      </c>
      <c r="E26">
        <v>4</v>
      </c>
      <c r="F26">
        <v>0.84342575900649563</v>
      </c>
      <c r="G26">
        <v>0.38330848286991248</v>
      </c>
      <c r="H26">
        <v>4</v>
      </c>
      <c r="I26">
        <v>-1</v>
      </c>
      <c r="J26">
        <v>0.18000000000000682</v>
      </c>
      <c r="K26">
        <v>54.450000000000109</v>
      </c>
      <c r="L26">
        <v>187</v>
      </c>
      <c r="M26">
        <v>-39</v>
      </c>
      <c r="N26">
        <v>0.91588785046728971</v>
      </c>
      <c r="O26">
        <v>0.14705882352941177</v>
      </c>
      <c r="T26" s="10">
        <f t="shared" ca="1" si="1"/>
        <v>4.709383387970301E-3</v>
      </c>
      <c r="U26" s="150">
        <f t="shared" ca="1" si="2"/>
        <v>0.10895174017295542</v>
      </c>
      <c r="V26" s="10">
        <f t="shared" si="3"/>
        <v>4.9193768789288547E-3</v>
      </c>
      <c r="W26" s="150">
        <f t="shared" si="4"/>
        <v>1.7967600913016059E-2</v>
      </c>
    </row>
    <row r="27" spans="1:23">
      <c r="A27" s="1">
        <v>41858</v>
      </c>
      <c r="B27">
        <v>35.65</v>
      </c>
      <c r="C27">
        <v>20907800</v>
      </c>
      <c r="D27">
        <v>2.1999999999999886</v>
      </c>
      <c r="E27">
        <v>5</v>
      </c>
      <c r="F27">
        <v>0.81776833490714496</v>
      </c>
      <c r="G27">
        <v>0.34459660447233975</v>
      </c>
      <c r="H27">
        <v>4</v>
      </c>
      <c r="I27">
        <v>-1</v>
      </c>
      <c r="J27">
        <v>0.75999999999999801</v>
      </c>
      <c r="K27">
        <v>55.210000000000107</v>
      </c>
      <c r="L27">
        <v>186</v>
      </c>
      <c r="M27">
        <v>-40</v>
      </c>
      <c r="N27">
        <v>0.91121495327102808</v>
      </c>
      <c r="O27">
        <v>0.13235294117647059</v>
      </c>
      <c r="T27" s="10">
        <f t="shared" ca="1" si="1"/>
        <v>4.709383387970301E-3</v>
      </c>
      <c r="U27" s="150">
        <f t="shared" ca="1" si="2"/>
        <v>0.11366112356092573</v>
      </c>
      <c r="V27" s="10">
        <f t="shared" si="3"/>
        <v>2.0873386432298767E-2</v>
      </c>
      <c r="W27" s="150">
        <f t="shared" si="4"/>
        <v>3.8840987345314826E-2</v>
      </c>
    </row>
    <row r="28" spans="1:23">
      <c r="A28" s="1">
        <v>41859</v>
      </c>
      <c r="B28">
        <v>37.08</v>
      </c>
      <c r="C28">
        <v>15867900</v>
      </c>
      <c r="D28">
        <v>3.6299999999999883</v>
      </c>
      <c r="E28">
        <v>6</v>
      </c>
      <c r="F28">
        <v>0.79415114315964175</v>
      </c>
      <c r="G28">
        <v>0.34165080203166476</v>
      </c>
      <c r="H28">
        <v>4</v>
      </c>
      <c r="I28">
        <v>-1</v>
      </c>
      <c r="J28">
        <v>-1.4299999999999997</v>
      </c>
      <c r="K28">
        <v>53.780000000000108</v>
      </c>
      <c r="L28">
        <v>185</v>
      </c>
      <c r="M28">
        <v>-41</v>
      </c>
      <c r="N28">
        <v>0.90654205607476634</v>
      </c>
      <c r="O28">
        <v>0.11764705882352941</v>
      </c>
      <c r="T28" s="10">
        <f t="shared" ca="1" si="1"/>
        <v>4.709383387970301E-3</v>
      </c>
      <c r="U28" s="150">
        <f t="shared" ca="1" si="2"/>
        <v>0.11837050694889603</v>
      </c>
      <c r="V28" s="10">
        <f t="shared" si="3"/>
        <v>-4.0112201963534357E-2</v>
      </c>
      <c r="W28" s="150">
        <f t="shared" si="4"/>
        <v>-1.2712146182195308E-3</v>
      </c>
    </row>
    <row r="29" spans="1:23">
      <c r="A29" s="1">
        <v>41862</v>
      </c>
      <c r="B29">
        <v>38.56</v>
      </c>
      <c r="C29">
        <v>13602500</v>
      </c>
      <c r="D29">
        <v>5.1099999999999923</v>
      </c>
      <c r="E29">
        <v>7</v>
      </c>
      <c r="F29">
        <v>0.77679199931324583</v>
      </c>
      <c r="G29">
        <v>0.27374303753225598</v>
      </c>
      <c r="H29">
        <v>4</v>
      </c>
      <c r="I29">
        <v>-1</v>
      </c>
      <c r="J29">
        <v>-1.480000000000004</v>
      </c>
      <c r="K29">
        <v>52.300000000000104</v>
      </c>
      <c r="L29">
        <v>184</v>
      </c>
      <c r="M29">
        <v>-42</v>
      </c>
      <c r="N29">
        <v>0.90186915887850472</v>
      </c>
      <c r="O29">
        <v>0.10294117647058823</v>
      </c>
      <c r="T29" s="10">
        <f t="shared" ca="1" si="1"/>
        <v>4.709383387970301E-3</v>
      </c>
      <c r="U29" s="150">
        <f t="shared" ca="1" si="2"/>
        <v>0.12307989033686634</v>
      </c>
      <c r="V29" s="10">
        <f t="shared" si="3"/>
        <v>-3.9913700107874976E-2</v>
      </c>
      <c r="W29" s="150">
        <f t="shared" si="4"/>
        <v>-4.1184914726094507E-2</v>
      </c>
    </row>
    <row r="30" spans="1:23">
      <c r="A30" s="1">
        <v>41863</v>
      </c>
      <c r="B30">
        <v>38.83</v>
      </c>
      <c r="C30">
        <v>14337700</v>
      </c>
      <c r="D30">
        <v>5.3799999999999883</v>
      </c>
      <c r="E30">
        <v>8</v>
      </c>
      <c r="F30">
        <v>0.76768105989069158</v>
      </c>
      <c r="G30">
        <v>0.25951878100110803</v>
      </c>
      <c r="H30">
        <v>4</v>
      </c>
      <c r="I30">
        <v>-1</v>
      </c>
      <c r="J30">
        <v>-0.26999999999999602</v>
      </c>
      <c r="K30">
        <v>52.030000000000108</v>
      </c>
      <c r="L30">
        <v>183</v>
      </c>
      <c r="M30">
        <v>-43</v>
      </c>
      <c r="N30">
        <v>0.89719626168224298</v>
      </c>
      <c r="O30">
        <v>8.8235294117647065E-2</v>
      </c>
      <c r="T30" s="10">
        <f t="shared" ca="1" si="1"/>
        <v>4.709383387970301E-3</v>
      </c>
      <c r="U30" s="150">
        <f t="shared" ca="1" si="2"/>
        <v>0.12778927372483664</v>
      </c>
      <c r="V30" s="10">
        <f t="shared" si="3"/>
        <v>-7.0020746887965767E-3</v>
      </c>
      <c r="W30" s="150">
        <f t="shared" si="4"/>
        <v>-4.8186989414891086E-2</v>
      </c>
    </row>
    <row r="31" spans="1:23">
      <c r="A31" s="1">
        <v>41864</v>
      </c>
      <c r="B31">
        <v>41.04</v>
      </c>
      <c r="C31">
        <v>11709900</v>
      </c>
      <c r="D31">
        <v>7.5899999999999892</v>
      </c>
      <c r="E31">
        <v>9</v>
      </c>
      <c r="F31">
        <v>0.77002890090708798</v>
      </c>
      <c r="G31">
        <v>0.24192576838128668</v>
      </c>
      <c r="H31">
        <v>2</v>
      </c>
      <c r="I31">
        <v>1</v>
      </c>
      <c r="J31">
        <v>-2.2100000000000009</v>
      </c>
      <c r="K31">
        <v>49.820000000000107</v>
      </c>
      <c r="L31">
        <v>184</v>
      </c>
      <c r="M31">
        <v>-44</v>
      </c>
      <c r="N31">
        <v>0.90186915887850472</v>
      </c>
      <c r="O31">
        <v>7.3529411764705885E-2</v>
      </c>
      <c r="T31" s="10">
        <f t="shared" ca="1" si="1"/>
        <v>4.709383387970301E-3</v>
      </c>
      <c r="U31" s="150">
        <f t="shared" ca="1" si="2"/>
        <v>0.13249865711280695</v>
      </c>
      <c r="V31" s="10">
        <f t="shared" si="3"/>
        <v>-5.6914756631470539E-2</v>
      </c>
      <c r="W31" s="150">
        <f t="shared" si="4"/>
        <v>-0.10510174604636163</v>
      </c>
    </row>
    <row r="32" spans="1:23">
      <c r="A32" s="1">
        <v>41865</v>
      </c>
      <c r="B32">
        <v>42.38</v>
      </c>
      <c r="C32">
        <v>10740300</v>
      </c>
      <c r="D32">
        <v>6.2499999999999858</v>
      </c>
      <c r="E32">
        <v>10</v>
      </c>
      <c r="F32">
        <v>0.78047328812201344</v>
      </c>
      <c r="G32">
        <v>0.20848547270415183</v>
      </c>
      <c r="H32">
        <v>2</v>
      </c>
      <c r="I32">
        <v>1</v>
      </c>
      <c r="J32">
        <v>1.3400000000000034</v>
      </c>
      <c r="K32">
        <v>51.16000000000011</v>
      </c>
      <c r="L32">
        <v>185</v>
      </c>
      <c r="M32">
        <v>-45</v>
      </c>
      <c r="N32">
        <v>0.90654205607476634</v>
      </c>
      <c r="O32">
        <v>5.8823529411764705E-2</v>
      </c>
      <c r="T32" s="10">
        <f t="shared" ca="1" si="1"/>
        <v>1.5321762978881804E-3</v>
      </c>
      <c r="U32" s="150">
        <f t="shared" ca="1" si="2"/>
        <v>0.13403083341069513</v>
      </c>
      <c r="V32" s="10">
        <f t="shared" si="3"/>
        <v>3.2651072124756417E-2</v>
      </c>
      <c r="W32" s="150">
        <f t="shared" si="4"/>
        <v>-7.2450673921605216E-2</v>
      </c>
    </row>
    <row r="33" spans="1:23">
      <c r="A33" s="1">
        <v>41866</v>
      </c>
      <c r="B33">
        <v>42.36</v>
      </c>
      <c r="C33">
        <v>21613000</v>
      </c>
      <c r="D33">
        <v>6.2699999999999889</v>
      </c>
      <c r="E33">
        <v>11</v>
      </c>
      <c r="F33">
        <v>0.79511402981657953</v>
      </c>
      <c r="G33">
        <v>0.30054156658312936</v>
      </c>
      <c r="H33">
        <v>2</v>
      </c>
      <c r="I33">
        <v>1</v>
      </c>
      <c r="J33">
        <v>-2.0000000000003126E-2</v>
      </c>
      <c r="K33">
        <v>51.140000000000107</v>
      </c>
      <c r="L33">
        <v>186</v>
      </c>
      <c r="M33">
        <v>-46</v>
      </c>
      <c r="N33">
        <v>0.91121495327102808</v>
      </c>
      <c r="O33">
        <v>4.4117647058823532E-2</v>
      </c>
      <c r="T33" s="10">
        <f t="shared" ca="1" si="1"/>
        <v>1.5321762978881804E-3</v>
      </c>
      <c r="U33" s="150">
        <f t="shared" ca="1" si="2"/>
        <v>0.13556300970858332</v>
      </c>
      <c r="V33" s="10">
        <f t="shared" si="3"/>
        <v>-4.7192071731956407E-4</v>
      </c>
      <c r="W33" s="150">
        <f t="shared" si="4"/>
        <v>-7.2922594638924781E-2</v>
      </c>
    </row>
    <row r="34" spans="1:23">
      <c r="A34" s="1">
        <v>41869</v>
      </c>
      <c r="B34">
        <v>43.95</v>
      </c>
      <c r="C34">
        <v>9079300</v>
      </c>
      <c r="D34">
        <v>4.6799999999999855</v>
      </c>
      <c r="E34">
        <v>12</v>
      </c>
      <c r="F34">
        <v>0.81710304174893433</v>
      </c>
      <c r="G34">
        <v>0.28510143451004299</v>
      </c>
      <c r="H34">
        <v>1</v>
      </c>
      <c r="I34">
        <v>1</v>
      </c>
      <c r="J34">
        <v>1.5900000000000034</v>
      </c>
      <c r="K34">
        <v>52.730000000000111</v>
      </c>
      <c r="L34">
        <v>187</v>
      </c>
      <c r="M34">
        <v>-45</v>
      </c>
      <c r="N34">
        <v>0.91588785046728971</v>
      </c>
      <c r="O34">
        <v>5.8823529411764705E-2</v>
      </c>
      <c r="T34" s="10">
        <f t="shared" ca="1" si="1"/>
        <v>1.5321762978881804E-3</v>
      </c>
      <c r="U34" s="150">
        <f t="shared" ca="1" si="2"/>
        <v>0.1370951860064715</v>
      </c>
      <c r="V34" s="10">
        <f t="shared" si="3"/>
        <v>3.7535410764872601E-2</v>
      </c>
      <c r="W34" s="150">
        <f t="shared" si="4"/>
        <v>-3.538718387405218E-2</v>
      </c>
    </row>
    <row r="35" spans="1:23">
      <c r="A35" s="1">
        <v>41870</v>
      </c>
      <c r="B35">
        <v>44.37</v>
      </c>
      <c r="C35">
        <v>10404500</v>
      </c>
      <c r="D35">
        <v>4.2599999999999909</v>
      </c>
      <c r="E35">
        <v>13</v>
      </c>
      <c r="F35">
        <v>0.84139840329642046</v>
      </c>
      <c r="G35">
        <v>0.18091075399156695</v>
      </c>
      <c r="H35">
        <v>2</v>
      </c>
      <c r="I35">
        <v>1</v>
      </c>
      <c r="J35">
        <v>0.4199999999999946</v>
      </c>
      <c r="K35">
        <v>53.150000000000105</v>
      </c>
      <c r="L35">
        <v>188</v>
      </c>
      <c r="M35">
        <v>-46</v>
      </c>
      <c r="N35">
        <v>0.92056074766355145</v>
      </c>
      <c r="O35">
        <v>4.4117647058823532E-2</v>
      </c>
      <c r="T35" s="10">
        <f t="shared" ca="1" si="1"/>
        <v>4.7291636291043951E-3</v>
      </c>
      <c r="U35" s="150">
        <f t="shared" ca="1" si="2"/>
        <v>0.14182434963557589</v>
      </c>
      <c r="V35" s="10">
        <f t="shared" si="3"/>
        <v>9.5563139931739375E-3</v>
      </c>
      <c r="W35" s="150">
        <f t="shared" si="4"/>
        <v>-2.5830869880878245E-2</v>
      </c>
    </row>
    <row r="36" spans="1:23">
      <c r="A36" s="1">
        <v>41871</v>
      </c>
      <c r="B36">
        <v>44.03</v>
      </c>
      <c r="C36">
        <v>10412500</v>
      </c>
      <c r="D36">
        <v>4.5999999999999872</v>
      </c>
      <c r="E36">
        <v>14</v>
      </c>
      <c r="F36">
        <v>0.86505279423126458</v>
      </c>
      <c r="G36">
        <v>0.19330376066215019</v>
      </c>
      <c r="H36">
        <v>2</v>
      </c>
      <c r="I36">
        <v>1</v>
      </c>
      <c r="J36">
        <v>-0.33999999999999631</v>
      </c>
      <c r="K36">
        <v>52.810000000000109</v>
      </c>
      <c r="L36">
        <v>189</v>
      </c>
      <c r="M36">
        <v>-47</v>
      </c>
      <c r="N36">
        <v>0.92523364485981308</v>
      </c>
      <c r="O36">
        <v>2.9411764705882353E-2</v>
      </c>
      <c r="T36" s="10">
        <f t="shared" ca="1" si="1"/>
        <v>1.5321762978881804E-3</v>
      </c>
      <c r="U36" s="150">
        <f t="shared" ca="1" si="2"/>
        <v>0.14335652593346407</v>
      </c>
      <c r="V36" s="10">
        <f t="shared" si="3"/>
        <v>-7.6628352490420628E-3</v>
      </c>
      <c r="W36" s="150">
        <f t="shared" si="4"/>
        <v>-3.3493705129920309E-2</v>
      </c>
    </row>
    <row r="37" spans="1:23">
      <c r="A37" s="1">
        <v>41872</v>
      </c>
      <c r="B37">
        <v>43.9</v>
      </c>
      <c r="C37">
        <v>5553700</v>
      </c>
      <c r="D37">
        <v>4.7299999999999898</v>
      </c>
      <c r="E37">
        <v>15</v>
      </c>
      <c r="F37">
        <v>0.8845222765902655</v>
      </c>
      <c r="G37">
        <v>0.1482122539432294</v>
      </c>
      <c r="H37">
        <v>1</v>
      </c>
      <c r="I37">
        <v>1</v>
      </c>
      <c r="J37">
        <v>-0.13000000000000256</v>
      </c>
      <c r="K37">
        <v>52.680000000000106</v>
      </c>
      <c r="L37">
        <v>190</v>
      </c>
      <c r="M37">
        <v>-46</v>
      </c>
      <c r="N37">
        <v>0.92990654205607481</v>
      </c>
      <c r="O37">
        <v>4.4117647058823532E-2</v>
      </c>
      <c r="T37" s="10">
        <f t="shared" ca="1" si="1"/>
        <v>1.5321762978881804E-3</v>
      </c>
      <c r="U37" s="150">
        <f t="shared" ca="1" si="2"/>
        <v>0.14488870223135225</v>
      </c>
      <c r="V37" s="10">
        <f t="shared" si="3"/>
        <v>-2.9525323642971284E-3</v>
      </c>
      <c r="W37" s="150">
        <f t="shared" si="4"/>
        <v>-3.6446237494217437E-2</v>
      </c>
    </row>
    <row r="38" spans="1:23">
      <c r="A38" s="1">
        <v>41873</v>
      </c>
      <c r="B38">
        <v>44.06</v>
      </c>
      <c r="C38">
        <v>8414700</v>
      </c>
      <c r="D38">
        <v>4.5699999999999861</v>
      </c>
      <c r="E38">
        <v>16</v>
      </c>
      <c r="F38">
        <v>0.89990270981772413</v>
      </c>
      <c r="G38">
        <v>0.12964133530649732</v>
      </c>
      <c r="H38">
        <v>2</v>
      </c>
      <c r="I38">
        <v>1</v>
      </c>
      <c r="J38">
        <v>0.16000000000000369</v>
      </c>
      <c r="K38">
        <v>52.84000000000011</v>
      </c>
      <c r="L38">
        <v>191</v>
      </c>
      <c r="M38">
        <v>-47</v>
      </c>
      <c r="N38">
        <v>0.93457943925233644</v>
      </c>
      <c r="O38">
        <v>2.9411764705882353E-2</v>
      </c>
      <c r="T38" s="10">
        <f t="shared" ca="1" si="1"/>
        <v>4.7291636291043951E-3</v>
      </c>
      <c r="U38" s="150">
        <f t="shared" ca="1" si="2"/>
        <v>0.14961786586045664</v>
      </c>
      <c r="V38" s="10">
        <f t="shared" si="3"/>
        <v>3.6446469248292415E-3</v>
      </c>
      <c r="W38" s="150">
        <f t="shared" si="4"/>
        <v>-3.2801590569388195E-2</v>
      </c>
    </row>
    <row r="39" spans="1:23">
      <c r="A39" s="1">
        <v>41876</v>
      </c>
      <c r="B39">
        <v>44.52</v>
      </c>
      <c r="C39">
        <v>6463300</v>
      </c>
      <c r="D39">
        <v>4.1099999999999852</v>
      </c>
      <c r="E39">
        <v>17</v>
      </c>
      <c r="F39">
        <v>0.91211835064526281</v>
      </c>
      <c r="G39">
        <v>0.13809668999263783</v>
      </c>
      <c r="H39">
        <v>2</v>
      </c>
      <c r="I39">
        <v>1</v>
      </c>
      <c r="J39">
        <v>0.46000000000000085</v>
      </c>
      <c r="K39">
        <v>53.300000000000111</v>
      </c>
      <c r="L39">
        <v>192</v>
      </c>
      <c r="M39">
        <v>-48</v>
      </c>
      <c r="N39">
        <v>0.93925233644859818</v>
      </c>
      <c r="O39">
        <v>1.4705882352941176E-2</v>
      </c>
      <c r="T39" s="10">
        <f t="shared" ca="1" si="1"/>
        <v>1.5321762978881804E-3</v>
      </c>
      <c r="U39" s="150">
        <f t="shared" ca="1" si="2"/>
        <v>0.15115004215834482</v>
      </c>
      <c r="V39" s="10">
        <f t="shared" si="3"/>
        <v>1.044030866999548E-2</v>
      </c>
      <c r="W39" s="150">
        <f t="shared" si="4"/>
        <v>-2.2361281899392717E-2</v>
      </c>
    </row>
    <row r="40" spans="1:23">
      <c r="A40" s="1">
        <v>41877</v>
      </c>
      <c r="B40">
        <v>44.14</v>
      </c>
      <c r="C40">
        <v>5138300</v>
      </c>
      <c r="D40">
        <v>4.4899999999999878</v>
      </c>
      <c r="E40">
        <v>18</v>
      </c>
      <c r="F40">
        <v>0.91939937619824297</v>
      </c>
      <c r="G40">
        <v>0.10764030906292063</v>
      </c>
      <c r="H40">
        <v>1</v>
      </c>
      <c r="I40">
        <v>1</v>
      </c>
      <c r="J40">
        <v>-0.38000000000000256</v>
      </c>
      <c r="K40">
        <v>52.920000000000108</v>
      </c>
      <c r="L40">
        <v>193</v>
      </c>
      <c r="M40">
        <v>-47</v>
      </c>
      <c r="N40">
        <v>0.94392523364485981</v>
      </c>
      <c r="O40">
        <v>2.9411764705882353E-2</v>
      </c>
      <c r="T40" s="10">
        <f t="shared" ca="1" si="1"/>
        <v>1.5321762978881804E-3</v>
      </c>
      <c r="U40" s="150">
        <f t="shared" ca="1" si="2"/>
        <v>0.152682218456233</v>
      </c>
      <c r="V40" s="10">
        <f t="shared" si="3"/>
        <v>-8.5354896675651961E-3</v>
      </c>
      <c r="W40" s="150">
        <f t="shared" si="4"/>
        <v>-3.0896771566957915E-2</v>
      </c>
    </row>
    <row r="41" spans="1:23">
      <c r="A41" s="1">
        <v>41878</v>
      </c>
      <c r="B41">
        <v>43.83</v>
      </c>
      <c r="C41">
        <v>5242900</v>
      </c>
      <c r="D41">
        <v>4.7999999999999901</v>
      </c>
      <c r="E41">
        <v>19</v>
      </c>
      <c r="F41">
        <v>0.92330529086903024</v>
      </c>
      <c r="G41">
        <v>9.6295855611990694E-2</v>
      </c>
      <c r="H41">
        <v>2</v>
      </c>
      <c r="I41">
        <v>1</v>
      </c>
      <c r="J41">
        <v>-0.31000000000000227</v>
      </c>
      <c r="K41">
        <v>52.610000000000106</v>
      </c>
      <c r="L41">
        <v>194</v>
      </c>
      <c r="M41">
        <v>-48</v>
      </c>
      <c r="N41">
        <v>0.94859813084112155</v>
      </c>
      <c r="O41">
        <v>1.4705882352941176E-2</v>
      </c>
      <c r="T41" s="10">
        <f t="shared" ca="1" si="1"/>
        <v>4.7291636291043951E-3</v>
      </c>
      <c r="U41" s="150">
        <f t="shared" ca="1" si="2"/>
        <v>0.15741138208533739</v>
      </c>
      <c r="V41" s="10">
        <f t="shared" si="3"/>
        <v>-7.0231082917988734E-3</v>
      </c>
      <c r="W41" s="150">
        <f t="shared" si="4"/>
        <v>-3.7919879858756791E-2</v>
      </c>
    </row>
    <row r="42" spans="1:23">
      <c r="A42" s="1">
        <v>41879</v>
      </c>
      <c r="B42">
        <v>43.08</v>
      </c>
      <c r="C42">
        <v>6594000</v>
      </c>
      <c r="D42">
        <v>5.5499999999999901</v>
      </c>
      <c r="E42">
        <v>20</v>
      </c>
      <c r="F42">
        <v>0.92418090250951446</v>
      </c>
      <c r="G42">
        <v>0.10982758364256978</v>
      </c>
      <c r="H42">
        <v>2</v>
      </c>
      <c r="I42">
        <v>1</v>
      </c>
      <c r="J42">
        <v>-0.75</v>
      </c>
      <c r="K42">
        <v>51.860000000000106</v>
      </c>
      <c r="L42">
        <v>195</v>
      </c>
      <c r="M42">
        <v>-49</v>
      </c>
      <c r="N42">
        <v>0.95327102803738317</v>
      </c>
      <c r="O42">
        <v>0</v>
      </c>
      <c r="T42" s="10">
        <f t="shared" ca="1" si="1"/>
        <v>1.5321762978881804E-3</v>
      </c>
      <c r="U42" s="150">
        <f t="shared" ca="1" si="2"/>
        <v>0.15894355838322557</v>
      </c>
      <c r="V42" s="10">
        <f t="shared" si="3"/>
        <v>-1.7111567419575632E-2</v>
      </c>
      <c r="W42" s="150">
        <f t="shared" si="4"/>
        <v>-5.5031447278332424E-2</v>
      </c>
    </row>
    <row r="43" spans="1:23">
      <c r="A43" s="1">
        <v>41880</v>
      </c>
      <c r="B43">
        <v>43.38</v>
      </c>
      <c r="C43">
        <v>6595800</v>
      </c>
      <c r="D43">
        <v>5.2499999999999858</v>
      </c>
      <c r="E43">
        <v>21</v>
      </c>
      <c r="F43">
        <v>0.92218073082095775</v>
      </c>
      <c r="G43">
        <v>0.12240371529920949</v>
      </c>
      <c r="H43">
        <v>3</v>
      </c>
      <c r="I43">
        <v>1</v>
      </c>
      <c r="J43">
        <v>0.30000000000000426</v>
      </c>
      <c r="K43">
        <v>52.16000000000011</v>
      </c>
      <c r="L43">
        <v>194</v>
      </c>
      <c r="M43">
        <v>-48</v>
      </c>
      <c r="N43">
        <v>0.94859813084112155</v>
      </c>
      <c r="O43">
        <v>1.4705882352941176E-2</v>
      </c>
      <c r="T43" s="10">
        <f t="shared" ca="1" si="1"/>
        <v>1.5321762978881804E-3</v>
      </c>
      <c r="U43" s="150">
        <f t="shared" ca="1" si="2"/>
        <v>0.16047573468111376</v>
      </c>
      <c r="V43" s="10">
        <f t="shared" si="3"/>
        <v>6.9637883008357541E-3</v>
      </c>
      <c r="W43" s="150">
        <f t="shared" si="4"/>
        <v>-4.8067658977496666E-2</v>
      </c>
    </row>
    <row r="44" spans="1:23">
      <c r="A44" s="1">
        <v>41884</v>
      </c>
      <c r="B44">
        <v>43.1</v>
      </c>
      <c r="C44">
        <v>5533100</v>
      </c>
      <c r="D44">
        <v>5.5299999999999869</v>
      </c>
      <c r="E44">
        <v>22</v>
      </c>
      <c r="F44">
        <v>0.91915472000457843</v>
      </c>
      <c r="G44">
        <v>0.11254192353741699</v>
      </c>
      <c r="H44">
        <v>3</v>
      </c>
      <c r="I44">
        <v>1</v>
      </c>
      <c r="J44">
        <v>-0.28000000000000114</v>
      </c>
      <c r="K44">
        <v>51.880000000000109</v>
      </c>
      <c r="L44">
        <v>193</v>
      </c>
      <c r="M44">
        <v>-47</v>
      </c>
      <c r="N44">
        <v>0.94392523364485981</v>
      </c>
      <c r="O44">
        <v>2.9411764705882353E-2</v>
      </c>
      <c r="T44" s="10">
        <f t="shared" ca="1" si="1"/>
        <v>7.7493885301449803E-3</v>
      </c>
      <c r="U44" s="150">
        <f t="shared" ca="1" si="2"/>
        <v>0.16822512321125874</v>
      </c>
      <c r="V44" s="10">
        <f t="shared" si="3"/>
        <v>-6.4545873674504636E-3</v>
      </c>
      <c r="W44" s="150">
        <f t="shared" si="4"/>
        <v>-5.452224634494713E-2</v>
      </c>
    </row>
    <row r="45" spans="1:23">
      <c r="A45" s="1">
        <v>41885</v>
      </c>
      <c r="B45">
        <v>43.6</v>
      </c>
      <c r="C45">
        <v>6616800</v>
      </c>
      <c r="D45">
        <v>5.0299999999999869</v>
      </c>
      <c r="E45">
        <v>23</v>
      </c>
      <c r="F45">
        <v>0.91665092854894559</v>
      </c>
      <c r="G45">
        <v>0.11273713291341628</v>
      </c>
      <c r="H45">
        <v>4</v>
      </c>
      <c r="I45">
        <v>-1</v>
      </c>
      <c r="J45">
        <v>0.5</v>
      </c>
      <c r="K45">
        <v>52.380000000000109</v>
      </c>
      <c r="L45">
        <v>192</v>
      </c>
      <c r="M45">
        <v>-48</v>
      </c>
      <c r="N45">
        <v>0.93925233644859818</v>
      </c>
      <c r="O45">
        <v>1.4705882352941176E-2</v>
      </c>
      <c r="T45" s="10">
        <f t="shared" ca="1" si="1"/>
        <v>7.7493885301449803E-3</v>
      </c>
      <c r="U45" s="150">
        <f t="shared" ca="1" si="2"/>
        <v>0.17597451174140372</v>
      </c>
      <c r="V45" s="10">
        <f t="shared" si="3"/>
        <v>1.1600928074245939E-2</v>
      </c>
      <c r="W45" s="150">
        <f t="shared" si="4"/>
        <v>-4.2921318270701191E-2</v>
      </c>
    </row>
    <row r="46" spans="1:23">
      <c r="A46" s="1">
        <v>41886</v>
      </c>
      <c r="B46">
        <v>43.49</v>
      </c>
      <c r="C46">
        <v>8814400</v>
      </c>
      <c r="D46">
        <v>4.9199999999999875</v>
      </c>
      <c r="E46">
        <v>24</v>
      </c>
      <c r="F46">
        <v>0.91421295104014666</v>
      </c>
      <c r="G46">
        <v>0.14323906269753328</v>
      </c>
      <c r="H46">
        <v>3</v>
      </c>
      <c r="I46">
        <v>1</v>
      </c>
      <c r="J46">
        <v>0.10999999999999943</v>
      </c>
      <c r="K46">
        <v>52.490000000000109</v>
      </c>
      <c r="L46">
        <v>191</v>
      </c>
      <c r="M46">
        <v>-47</v>
      </c>
      <c r="N46">
        <v>0.93457943925233644</v>
      </c>
      <c r="O46">
        <v>2.9411764705882353E-2</v>
      </c>
      <c r="T46" s="10">
        <f t="shared" ca="1" si="1"/>
        <v>4.709383387970301E-3</v>
      </c>
      <c r="U46" s="150">
        <f t="shared" ca="1" si="2"/>
        <v>0.18068389512937402</v>
      </c>
      <c r="V46" s="10">
        <f t="shared" si="3"/>
        <v>2.5229357798165005E-3</v>
      </c>
      <c r="W46" s="150">
        <f t="shared" si="4"/>
        <v>-4.0398382490884691E-2</v>
      </c>
    </row>
    <row r="47" spans="1:23">
      <c r="A47" s="1">
        <v>41887</v>
      </c>
      <c r="B47">
        <v>44.38</v>
      </c>
      <c r="C47">
        <v>7266300</v>
      </c>
      <c r="D47">
        <v>4.0299999999999869</v>
      </c>
      <c r="E47">
        <v>25</v>
      </c>
      <c r="F47">
        <v>0.91293673276676091</v>
      </c>
      <c r="G47">
        <v>0.14927660982665406</v>
      </c>
      <c r="H47">
        <v>3</v>
      </c>
      <c r="I47">
        <v>1</v>
      </c>
      <c r="J47">
        <v>0.89000000000000057</v>
      </c>
      <c r="K47">
        <v>53.380000000000109</v>
      </c>
      <c r="L47">
        <v>190</v>
      </c>
      <c r="M47">
        <v>-46</v>
      </c>
      <c r="N47">
        <v>0.92990654205607481</v>
      </c>
      <c r="O47">
        <v>4.4117647058823532E-2</v>
      </c>
      <c r="T47" s="10">
        <f t="shared" ca="1" si="1"/>
        <v>7.7493885301449803E-3</v>
      </c>
      <c r="U47" s="150">
        <f t="shared" ca="1" si="2"/>
        <v>0.188433283659519</v>
      </c>
      <c r="V47" s="10">
        <f t="shared" si="3"/>
        <v>2.046447459186021E-2</v>
      </c>
      <c r="W47" s="150">
        <f t="shared" si="4"/>
        <v>-1.9933907899024481E-2</v>
      </c>
    </row>
    <row r="48" spans="1:23">
      <c r="A48" s="1">
        <v>41890</v>
      </c>
      <c r="B48">
        <v>44.28</v>
      </c>
      <c r="C48">
        <v>6629600</v>
      </c>
      <c r="D48">
        <v>4.1299999999999883</v>
      </c>
      <c r="E48">
        <v>26</v>
      </c>
      <c r="F48">
        <v>0.91280796634904271</v>
      </c>
      <c r="G48">
        <v>0.12896739817507119</v>
      </c>
      <c r="H48">
        <v>3</v>
      </c>
      <c r="I48">
        <v>1</v>
      </c>
      <c r="J48">
        <v>-0.10000000000000142</v>
      </c>
      <c r="K48">
        <v>53.280000000000108</v>
      </c>
      <c r="L48">
        <v>189</v>
      </c>
      <c r="M48">
        <v>-45</v>
      </c>
      <c r="N48">
        <v>0.92523364485981308</v>
      </c>
      <c r="O48">
        <v>5.8823529411764705E-2</v>
      </c>
      <c r="T48" s="10">
        <f t="shared" ca="1" si="1"/>
        <v>7.7493885301449803E-3</v>
      </c>
      <c r="U48" s="150">
        <f t="shared" ca="1" si="2"/>
        <v>0.19618267218966398</v>
      </c>
      <c r="V48" s="10">
        <f t="shared" si="3"/>
        <v>-2.2532672374943989E-3</v>
      </c>
      <c r="W48" s="150">
        <f t="shared" si="4"/>
        <v>-2.2187175136518879E-2</v>
      </c>
    </row>
    <row r="49" spans="1:23">
      <c r="A49" s="1">
        <v>41891</v>
      </c>
      <c r="B49">
        <v>43.08</v>
      </c>
      <c r="C49">
        <v>8458700</v>
      </c>
      <c r="D49">
        <v>5.3299999999999912</v>
      </c>
      <c r="E49">
        <v>27</v>
      </c>
      <c r="F49">
        <v>0.91294245571865984</v>
      </c>
      <c r="G49">
        <v>0.14005157245800209</v>
      </c>
      <c r="H49">
        <v>2</v>
      </c>
      <c r="I49">
        <v>1</v>
      </c>
      <c r="J49">
        <v>-1.2000000000000028</v>
      </c>
      <c r="K49">
        <v>52.080000000000105</v>
      </c>
      <c r="L49">
        <v>190</v>
      </c>
      <c r="M49">
        <v>-46</v>
      </c>
      <c r="N49">
        <v>0.92990654205607481</v>
      </c>
      <c r="O49">
        <v>4.4117647058823532E-2</v>
      </c>
      <c r="T49" s="10">
        <f t="shared" ca="1" si="1"/>
        <v>7.7493885301449803E-3</v>
      </c>
      <c r="U49" s="150">
        <f t="shared" ca="1" si="2"/>
        <v>0.20393206071980896</v>
      </c>
      <c r="V49" s="10">
        <f t="shared" si="3"/>
        <v>-2.7100271002710091E-2</v>
      </c>
      <c r="W49" s="150">
        <f t="shared" si="4"/>
        <v>-4.9287446139228974E-2</v>
      </c>
    </row>
    <row r="50" spans="1:23">
      <c r="A50" s="1">
        <v>41892</v>
      </c>
      <c r="B50">
        <v>43.37</v>
      </c>
      <c r="C50">
        <v>8300000</v>
      </c>
      <c r="D50">
        <v>5.039999999999992</v>
      </c>
      <c r="E50">
        <v>28</v>
      </c>
      <c r="F50">
        <v>0.91352762755029049</v>
      </c>
      <c r="G50">
        <v>0.1555790839660596</v>
      </c>
      <c r="H50">
        <v>1</v>
      </c>
      <c r="I50">
        <v>1</v>
      </c>
      <c r="J50">
        <v>0.28999999999999915</v>
      </c>
      <c r="K50">
        <v>52.370000000000104</v>
      </c>
      <c r="L50">
        <v>191</v>
      </c>
      <c r="M50">
        <v>-45</v>
      </c>
      <c r="N50">
        <v>0.93457943925233644</v>
      </c>
      <c r="O50">
        <v>5.8823529411764705E-2</v>
      </c>
      <c r="T50" s="10">
        <f t="shared" ca="1" si="1"/>
        <v>1.5321762978881804E-3</v>
      </c>
      <c r="U50" s="150">
        <f t="shared" ca="1" si="2"/>
        <v>0.20546423701769714</v>
      </c>
      <c r="V50" s="10">
        <f t="shared" si="3"/>
        <v>6.731662024141113E-3</v>
      </c>
      <c r="W50" s="150">
        <f t="shared" si="4"/>
        <v>-4.2555784115087862E-2</v>
      </c>
    </row>
    <row r="51" spans="1:23">
      <c r="A51" s="1">
        <v>41893</v>
      </c>
      <c r="B51">
        <v>43.49</v>
      </c>
      <c r="C51">
        <v>7422700</v>
      </c>
      <c r="D51">
        <v>4.9199999999999875</v>
      </c>
      <c r="E51">
        <v>29</v>
      </c>
      <c r="F51">
        <v>0.91445045354393806</v>
      </c>
      <c r="G51">
        <v>0.14594875475009483</v>
      </c>
      <c r="H51">
        <v>1</v>
      </c>
      <c r="I51">
        <v>1</v>
      </c>
      <c r="J51">
        <v>0.12000000000000455</v>
      </c>
      <c r="K51">
        <v>52.490000000000109</v>
      </c>
      <c r="L51">
        <v>192</v>
      </c>
      <c r="M51">
        <v>-44</v>
      </c>
      <c r="N51">
        <v>0.93925233644859818</v>
      </c>
      <c r="O51">
        <v>7.3529411764705885E-2</v>
      </c>
      <c r="T51" s="10">
        <f t="shared" ca="1" si="1"/>
        <v>4.7291636291043951E-3</v>
      </c>
      <c r="U51" s="150">
        <f t="shared" ca="1" si="2"/>
        <v>0.21019340064680153</v>
      </c>
      <c r="V51" s="10">
        <f t="shared" si="3"/>
        <v>2.7668895549920348E-3</v>
      </c>
      <c r="W51" s="150">
        <f t="shared" si="4"/>
        <v>-3.9788894560095829E-2</v>
      </c>
    </row>
    <row r="52" spans="1:23">
      <c r="A52" s="1">
        <v>41894</v>
      </c>
      <c r="B52">
        <v>42.5</v>
      </c>
      <c r="C52">
        <v>13833700</v>
      </c>
      <c r="D52">
        <v>5.9099999999999895</v>
      </c>
      <c r="E52">
        <v>30</v>
      </c>
      <c r="F52">
        <v>0.91335307751738382</v>
      </c>
      <c r="G52">
        <v>0.197388284462821</v>
      </c>
      <c r="H52">
        <v>4</v>
      </c>
      <c r="I52">
        <v>-1</v>
      </c>
      <c r="J52">
        <v>-0.99000000000000199</v>
      </c>
      <c r="K52">
        <v>51.500000000000107</v>
      </c>
      <c r="L52">
        <v>191</v>
      </c>
      <c r="M52">
        <v>-45</v>
      </c>
      <c r="N52">
        <v>0.93457943925233644</v>
      </c>
      <c r="O52">
        <v>5.8823529411764705E-2</v>
      </c>
      <c r="T52" s="10">
        <f t="shared" ca="1" si="1"/>
        <v>4.7291636291043951E-3</v>
      </c>
      <c r="U52" s="150">
        <f t="shared" ca="1" si="2"/>
        <v>0.21492256427590592</v>
      </c>
      <c r="V52" s="10">
        <f t="shared" si="3"/>
        <v>-2.2763853759484982E-2</v>
      </c>
      <c r="W52" s="150">
        <f t="shared" si="4"/>
        <v>-6.2552748319580811E-2</v>
      </c>
    </row>
    <row r="53" spans="1:23">
      <c r="A53" s="1">
        <v>41897</v>
      </c>
      <c r="B53">
        <v>41.42</v>
      </c>
      <c r="C53">
        <v>9551300</v>
      </c>
      <c r="D53">
        <v>4.8299999999999912</v>
      </c>
      <c r="E53">
        <v>31</v>
      </c>
      <c r="F53">
        <v>0.90948293129596258</v>
      </c>
      <c r="G53">
        <v>0.21717507864149149</v>
      </c>
      <c r="H53">
        <v>3</v>
      </c>
      <c r="I53">
        <v>1</v>
      </c>
      <c r="J53">
        <v>1.0799999999999983</v>
      </c>
      <c r="K53">
        <v>52.580000000000105</v>
      </c>
      <c r="L53">
        <v>190</v>
      </c>
      <c r="M53">
        <v>-44</v>
      </c>
      <c r="N53">
        <v>0.92990654205607481</v>
      </c>
      <c r="O53">
        <v>7.3529411764705885E-2</v>
      </c>
      <c r="T53" s="10">
        <f t="shared" ca="1" si="1"/>
        <v>4.709383387970301E-3</v>
      </c>
      <c r="U53" s="150">
        <f t="shared" ca="1" si="2"/>
        <v>0.21963194766387623</v>
      </c>
      <c r="V53" s="10">
        <f t="shared" si="3"/>
        <v>2.5411764705882314E-2</v>
      </c>
      <c r="W53" s="150">
        <f t="shared" si="4"/>
        <v>-3.7140983613698497E-2</v>
      </c>
    </row>
    <row r="54" spans="1:23">
      <c r="A54" s="1">
        <v>41898</v>
      </c>
      <c r="B54">
        <v>43.45</v>
      </c>
      <c r="C54">
        <v>11104500</v>
      </c>
      <c r="D54">
        <v>2.7999999999999901</v>
      </c>
      <c r="E54">
        <v>32</v>
      </c>
      <c r="F54">
        <v>0.90557415514922612</v>
      </c>
      <c r="G54">
        <v>0.19180529630924142</v>
      </c>
      <c r="H54">
        <v>3</v>
      </c>
      <c r="I54">
        <v>1</v>
      </c>
      <c r="J54">
        <v>2.0300000000000011</v>
      </c>
      <c r="K54">
        <v>54.610000000000106</v>
      </c>
      <c r="L54">
        <v>189</v>
      </c>
      <c r="M54">
        <v>-43</v>
      </c>
      <c r="N54">
        <v>0.92523364485981308</v>
      </c>
      <c r="O54">
        <v>8.8235294117647065E-2</v>
      </c>
      <c r="T54" s="10">
        <f t="shared" ca="1" si="1"/>
        <v>7.7493885301449803E-3</v>
      </c>
      <c r="U54" s="150">
        <f t="shared" ca="1" si="2"/>
        <v>0.22738133619402121</v>
      </c>
      <c r="V54" s="10">
        <f t="shared" si="3"/>
        <v>4.9010140028971534E-2</v>
      </c>
      <c r="W54" s="150">
        <f t="shared" si="4"/>
        <v>1.1869156415273037E-2</v>
      </c>
    </row>
    <row r="55" spans="1:23">
      <c r="A55" s="1">
        <v>41899</v>
      </c>
      <c r="B55">
        <v>43.84</v>
      </c>
      <c r="C55">
        <v>14109500</v>
      </c>
      <c r="D55">
        <v>2.4099999999999895</v>
      </c>
      <c r="E55">
        <v>33</v>
      </c>
      <c r="F55">
        <v>0.90281569233410597</v>
      </c>
      <c r="G55">
        <v>0.23417688572257217</v>
      </c>
      <c r="H55">
        <v>4</v>
      </c>
      <c r="I55">
        <v>-1</v>
      </c>
      <c r="J55">
        <v>0.39000000000000057</v>
      </c>
      <c r="K55">
        <v>55.000000000000107</v>
      </c>
      <c r="L55">
        <v>188</v>
      </c>
      <c r="M55">
        <v>-44</v>
      </c>
      <c r="N55">
        <v>0.92056074766355145</v>
      </c>
      <c r="O55">
        <v>7.3529411764705885E-2</v>
      </c>
      <c r="T55" s="10">
        <f t="shared" ca="1" si="1"/>
        <v>7.7493885301449803E-3</v>
      </c>
      <c r="U55" s="150">
        <f t="shared" ca="1" si="2"/>
        <v>0.23513072472416618</v>
      </c>
      <c r="V55" s="10">
        <f t="shared" si="3"/>
        <v>8.9758342922900015E-3</v>
      </c>
      <c r="W55" s="150">
        <f t="shared" si="4"/>
        <v>2.0844990707563037E-2</v>
      </c>
    </row>
    <row r="56" spans="1:23">
      <c r="A56" s="1">
        <v>41900</v>
      </c>
      <c r="B56">
        <v>44.49</v>
      </c>
      <c r="C56">
        <v>6135200</v>
      </c>
      <c r="D56">
        <v>3.0599999999999881</v>
      </c>
      <c r="E56">
        <v>34</v>
      </c>
      <c r="F56">
        <v>0.90180272984805587</v>
      </c>
      <c r="G56">
        <v>0.1879838403819411</v>
      </c>
      <c r="H56">
        <v>3</v>
      </c>
      <c r="I56">
        <v>1</v>
      </c>
      <c r="J56">
        <v>-0.64999999999999858</v>
      </c>
      <c r="K56">
        <v>54.350000000000108</v>
      </c>
      <c r="L56">
        <v>187</v>
      </c>
      <c r="M56">
        <v>-43</v>
      </c>
      <c r="N56">
        <v>0.91588785046728971</v>
      </c>
      <c r="O56">
        <v>8.8235294117647065E-2</v>
      </c>
      <c r="T56" s="10">
        <f t="shared" ca="1" si="1"/>
        <v>4.709383387970301E-3</v>
      </c>
      <c r="U56" s="150">
        <f t="shared" ca="1" si="2"/>
        <v>0.23984010811213649</v>
      </c>
      <c r="V56" s="10">
        <f t="shared" si="3"/>
        <v>-1.482664233576639E-2</v>
      </c>
      <c r="W56" s="150">
        <f t="shared" si="4"/>
        <v>6.018348371796647E-3</v>
      </c>
    </row>
    <row r="57" spans="1:23">
      <c r="A57" s="1">
        <v>41901</v>
      </c>
      <c r="B57">
        <v>44.47</v>
      </c>
      <c r="C57">
        <v>8869000</v>
      </c>
      <c r="D57">
        <v>3.0799999999999912</v>
      </c>
      <c r="E57">
        <v>35</v>
      </c>
      <c r="F57">
        <v>0.90362405928978196</v>
      </c>
      <c r="G57">
        <v>0.13926980538554784</v>
      </c>
      <c r="H57">
        <v>2</v>
      </c>
      <c r="I57">
        <v>1</v>
      </c>
      <c r="J57">
        <v>-2.0000000000003126E-2</v>
      </c>
      <c r="K57">
        <v>54.330000000000105</v>
      </c>
      <c r="L57">
        <v>188</v>
      </c>
      <c r="M57">
        <v>-44</v>
      </c>
      <c r="N57">
        <v>0.92056074766355145</v>
      </c>
      <c r="O57">
        <v>7.3529411764705885E-2</v>
      </c>
      <c r="T57" s="10">
        <f t="shared" ca="1" si="1"/>
        <v>7.7493885301449803E-3</v>
      </c>
      <c r="U57" s="150">
        <f t="shared" ca="1" si="2"/>
        <v>0.24758949664228147</v>
      </c>
      <c r="V57" s="10">
        <f t="shared" si="3"/>
        <v>-4.4953922229721568E-4</v>
      </c>
      <c r="W57" s="150">
        <f t="shared" si="4"/>
        <v>5.5688091494994311E-3</v>
      </c>
    </row>
  </sheetData>
  <conditionalFormatting sqref="E3:E6">
    <cfRule type="cellIs" dxfId="83" priority="1" operator="lessThan">
      <formula>0</formula>
    </cfRule>
    <cfRule type="cellIs" dxfId="82" priority="2" operator="greaterThan">
      <formula>0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85546875" bestFit="1" customWidth="1"/>
  </cols>
  <sheetData>
    <row r="1" spans="1:23">
      <c r="A1">
        <v>50</v>
      </c>
      <c r="B1">
        <v>8.4899999999999878</v>
      </c>
      <c r="C1">
        <v>95</v>
      </c>
      <c r="D1">
        <v>1.3627608346709503</v>
      </c>
      <c r="E1">
        <v>0.47996832100062919</v>
      </c>
      <c r="F1">
        <v>1.8544629137747577</v>
      </c>
      <c r="G1">
        <v>0.28550008619851885</v>
      </c>
      <c r="H1">
        <v>1.0982161323468702</v>
      </c>
      <c r="I1">
        <v>0.59294415050287352</v>
      </c>
      <c r="J1">
        <v>-1.2152652818134884</v>
      </c>
      <c r="K1">
        <v>-3.2537044819206676E-2</v>
      </c>
      <c r="L1">
        <v>-2.4374152913975988E-2</v>
      </c>
      <c r="M1">
        <v>2.1617403986388017E-2</v>
      </c>
      <c r="N1">
        <v>3.1232889733840224E-2</v>
      </c>
      <c r="O1">
        <v>0.12774750296318285</v>
      </c>
      <c r="P1">
        <v>0.34692066805845556</v>
      </c>
      <c r="Q1">
        <v>-0.24855949895615861</v>
      </c>
      <c r="R1">
        <v>0.55219206680584554</v>
      </c>
      <c r="S1">
        <v>1.3957248446161621</v>
      </c>
    </row>
    <row r="2" spans="1:23">
      <c r="A2">
        <v>4</v>
      </c>
      <c r="B2">
        <v>7</v>
      </c>
      <c r="C2">
        <v>3.7744186422486163</v>
      </c>
      <c r="E2">
        <v>0.4</v>
      </c>
    </row>
    <row r="3" spans="1:23">
      <c r="A3">
        <v>-1.3547796466480129E-3</v>
      </c>
      <c r="B3">
        <v>1.5907559341365198E-2</v>
      </c>
      <c r="C3">
        <v>0.71779767041802656</v>
      </c>
      <c r="D3">
        <v>258</v>
      </c>
      <c r="E3" s="2">
        <f>IF(C3&gt;=$E$2,SIGN(A3),0)</f>
        <v>-1</v>
      </c>
      <c r="F3" s="3" t="s">
        <v>0</v>
      </c>
      <c r="G3">
        <f ca="1">OFFSET(B1,($A$1+5),0)</f>
        <v>75.73</v>
      </c>
    </row>
    <row r="4" spans="1:23">
      <c r="A4">
        <v>1.1503731348353808E-3</v>
      </c>
      <c r="B4">
        <v>1.6537601126787572E-2</v>
      </c>
      <c r="C4">
        <v>0.58400058308066138</v>
      </c>
      <c r="D4">
        <v>256</v>
      </c>
      <c r="E4" s="2">
        <f>IF(C4&gt;=$E$2,SIGN(A4),0)</f>
        <v>1</v>
      </c>
      <c r="F4" s="4" t="s">
        <v>1</v>
      </c>
      <c r="G4">
        <f ca="1">OFFSET(D1,($A$1+6),0)</f>
        <v>4.0299999999999585</v>
      </c>
    </row>
    <row r="5" spans="1:23">
      <c r="A5">
        <v>4.7736611013215555E-3</v>
      </c>
      <c r="B5">
        <v>1.8206735697831482E-2</v>
      </c>
      <c r="C5">
        <v>1.9358832902202963</v>
      </c>
      <c r="D5">
        <v>198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0.36876103473116806</v>
      </c>
      <c r="U5">
        <v>-0.31408144446268565</v>
      </c>
    </row>
    <row r="6" spans="1:23">
      <c r="A6">
        <v>1.1821014425255887E-3</v>
      </c>
      <c r="B6">
        <v>1.6178872365832476E-2</v>
      </c>
      <c r="C6">
        <v>0.53673709852963214</v>
      </c>
      <c r="D6">
        <v>196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-0.3399999999999892</v>
      </c>
      <c r="K6">
        <f t="shared" ca="1" si="0"/>
        <v>94.230000000000118</v>
      </c>
      <c r="L6">
        <f t="shared" ca="1" si="0"/>
        <v>110</v>
      </c>
      <c r="M6">
        <f t="shared" ca="1" si="0"/>
        <v>2</v>
      </c>
      <c r="N6" s="9">
        <f ca="1">OFFSET(F1,($A$1+6),0)</f>
        <v>0.90096432015429118</v>
      </c>
      <c r="O6" s="10">
        <f ca="1">OFFSET(G1,($A$1+6),0)</f>
        <v>8.9267753426682722E-2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78.34</v>
      </c>
      <c r="C8">
        <v>2119700</v>
      </c>
      <c r="D8">
        <v>5.3999999999999915</v>
      </c>
      <c r="E8">
        <v>24</v>
      </c>
      <c r="F8">
        <v>0.95837994214079081</v>
      </c>
      <c r="G8">
        <v>4.7585479154190972E-2</v>
      </c>
      <c r="H8">
        <v>4</v>
      </c>
      <c r="I8">
        <v>1</v>
      </c>
      <c r="J8">
        <v>-0.25</v>
      </c>
      <c r="K8">
        <v>92.860000000000085</v>
      </c>
      <c r="L8">
        <v>119</v>
      </c>
      <c r="M8">
        <v>3</v>
      </c>
      <c r="N8">
        <v>0.984375</v>
      </c>
      <c r="O8">
        <v>0.51515151515151514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78.3</v>
      </c>
      <c r="C9">
        <v>2281000</v>
      </c>
      <c r="D9">
        <v>5.4399999999999977</v>
      </c>
      <c r="E9">
        <v>25</v>
      </c>
      <c r="F9">
        <v>0.95280617164898762</v>
      </c>
      <c r="G9">
        <v>3.9387748576212599E-2</v>
      </c>
      <c r="H9">
        <v>4</v>
      </c>
      <c r="I9">
        <v>1</v>
      </c>
      <c r="J9">
        <v>-4.0000000000006253E-2</v>
      </c>
      <c r="K9">
        <v>92.820000000000078</v>
      </c>
      <c r="L9">
        <v>118</v>
      </c>
      <c r="M9">
        <v>2</v>
      </c>
      <c r="N9">
        <v>0.9765625</v>
      </c>
      <c r="O9">
        <v>0.48484848484848486</v>
      </c>
      <c r="T9" s="10">
        <f ca="1">OFFSET($A$2,H8,0)*I8</f>
        <v>1.1821014425255887E-3</v>
      </c>
      <c r="U9" s="150">
        <f ca="1">U8+T9</f>
        <v>1.1821014425255887E-3</v>
      </c>
      <c r="V9" s="10">
        <f>J9/B8</f>
        <v>-5.1059484299216561E-4</v>
      </c>
      <c r="W9" s="150">
        <f>W8+V9</f>
        <v>-5.1059484299216561E-4</v>
      </c>
    </row>
    <row r="10" spans="1:23">
      <c r="A10" s="1">
        <v>41835</v>
      </c>
      <c r="B10">
        <v>78.63</v>
      </c>
      <c r="C10">
        <v>4152800</v>
      </c>
      <c r="D10">
        <v>5.1099999999999994</v>
      </c>
      <c r="E10">
        <v>26</v>
      </c>
      <c r="F10">
        <v>0.9529604628736742</v>
      </c>
      <c r="G10">
        <v>3.5527098264378859E-2</v>
      </c>
      <c r="H10">
        <v>2</v>
      </c>
      <c r="I10">
        <v>1</v>
      </c>
      <c r="J10">
        <v>0.32999999999999829</v>
      </c>
      <c r="K10">
        <v>93.150000000000077</v>
      </c>
      <c r="L10">
        <v>119</v>
      </c>
      <c r="M10">
        <v>1</v>
      </c>
      <c r="N10">
        <v>0.984375</v>
      </c>
      <c r="O10">
        <v>0.45454545454545453</v>
      </c>
      <c r="T10" s="10">
        <f t="shared" ref="T10:T57" ca="1" si="1">OFFSET($A$2,H9,0)*I9</f>
        <v>1.1821014425255887E-3</v>
      </c>
      <c r="U10" s="150">
        <f t="shared" ref="U10:U57" ca="1" si="2">U9+T10</f>
        <v>2.3642028850511775E-3</v>
      </c>
      <c r="V10" s="10">
        <f t="shared" ref="V10:V57" si="3">J10/B9</f>
        <v>4.214559386973158E-3</v>
      </c>
      <c r="W10" s="150">
        <f t="shared" ref="W10:W57" si="4">W9+V10</f>
        <v>3.7039645439809923E-3</v>
      </c>
    </row>
    <row r="11" spans="1:23">
      <c r="A11" s="1">
        <v>41836</v>
      </c>
      <c r="B11">
        <v>78.47</v>
      </c>
      <c r="C11">
        <v>4367100</v>
      </c>
      <c r="D11">
        <v>5.269999999999996</v>
      </c>
      <c r="E11">
        <v>27</v>
      </c>
      <c r="F11">
        <v>0.95434908389585327</v>
      </c>
      <c r="G11">
        <v>3.7439774021247374E-2</v>
      </c>
      <c r="H11">
        <v>2</v>
      </c>
      <c r="I11">
        <v>1</v>
      </c>
      <c r="J11">
        <v>-0.15999999999999659</v>
      </c>
      <c r="K11">
        <v>92.99000000000008</v>
      </c>
      <c r="L11">
        <v>120</v>
      </c>
      <c r="M11">
        <v>0</v>
      </c>
      <c r="N11">
        <v>0.9921875</v>
      </c>
      <c r="O11">
        <v>0.42424242424242425</v>
      </c>
      <c r="T11" s="10">
        <f t="shared" ca="1" si="1"/>
        <v>1.1503731348353808E-3</v>
      </c>
      <c r="U11" s="150">
        <f t="shared" ca="1" si="2"/>
        <v>3.5145760198865583E-3</v>
      </c>
      <c r="V11" s="10">
        <f t="shared" si="3"/>
        <v>-2.0348467506040519E-3</v>
      </c>
      <c r="W11" s="150">
        <f t="shared" si="4"/>
        <v>1.6691177933769404E-3</v>
      </c>
    </row>
    <row r="12" spans="1:23">
      <c r="A12" s="1">
        <v>41837</v>
      </c>
      <c r="B12">
        <v>76.98</v>
      </c>
      <c r="C12">
        <v>4223200</v>
      </c>
      <c r="D12">
        <v>6.7599999999999909</v>
      </c>
      <c r="E12">
        <v>28</v>
      </c>
      <c r="F12">
        <v>0.94640308582449384</v>
      </c>
      <c r="G12">
        <v>4.4751816226982086E-2</v>
      </c>
      <c r="H12">
        <v>3</v>
      </c>
      <c r="I12">
        <v>1</v>
      </c>
      <c r="J12">
        <v>-1.4899999999999949</v>
      </c>
      <c r="K12">
        <v>91.500000000000085</v>
      </c>
      <c r="L12">
        <v>119</v>
      </c>
      <c r="M12">
        <v>1</v>
      </c>
      <c r="N12">
        <v>0.984375</v>
      </c>
      <c r="O12">
        <v>0.45454545454545453</v>
      </c>
      <c r="T12" s="10">
        <f t="shared" ca="1" si="1"/>
        <v>1.1503731348353808E-3</v>
      </c>
      <c r="U12" s="150">
        <f t="shared" ca="1" si="2"/>
        <v>4.6649491547219391E-3</v>
      </c>
      <c r="V12" s="10">
        <f t="shared" si="3"/>
        <v>-1.898814833694399E-2</v>
      </c>
      <c r="W12" s="150">
        <f t="shared" si="4"/>
        <v>-1.7319030543567048E-2</v>
      </c>
    </row>
    <row r="13" spans="1:23">
      <c r="A13" s="1">
        <v>41838</v>
      </c>
      <c r="B13">
        <v>77.680000000000007</v>
      </c>
      <c r="C13">
        <v>3372300</v>
      </c>
      <c r="D13">
        <v>6.0599999999999881</v>
      </c>
      <c r="E13">
        <v>29</v>
      </c>
      <c r="F13">
        <v>0.93803278688524616</v>
      </c>
      <c r="G13">
        <v>5.4438221704691099E-2</v>
      </c>
      <c r="H13">
        <v>3</v>
      </c>
      <c r="I13">
        <v>1</v>
      </c>
      <c r="J13">
        <v>0.70000000000000284</v>
      </c>
      <c r="K13">
        <v>92.200000000000088</v>
      </c>
      <c r="L13">
        <v>118</v>
      </c>
      <c r="M13">
        <v>2</v>
      </c>
      <c r="N13">
        <v>0.9765625</v>
      </c>
      <c r="O13">
        <v>0.48484848484848486</v>
      </c>
      <c r="T13" s="10">
        <f t="shared" ca="1" si="1"/>
        <v>4.7736611013215555E-3</v>
      </c>
      <c r="U13" s="150">
        <f t="shared" ca="1" si="2"/>
        <v>9.4386102560434955E-3</v>
      </c>
      <c r="V13" s="10">
        <f t="shared" si="3"/>
        <v>9.0932709794752254E-3</v>
      </c>
      <c r="W13" s="150">
        <f t="shared" si="4"/>
        <v>-8.2257595640918228E-3</v>
      </c>
    </row>
    <row r="14" spans="1:23">
      <c r="A14" s="1">
        <v>41841</v>
      </c>
      <c r="B14">
        <v>77.349999999999994</v>
      </c>
      <c r="C14">
        <v>2510500</v>
      </c>
      <c r="D14">
        <v>6.3900000000000006</v>
      </c>
      <c r="E14">
        <v>30</v>
      </c>
      <c r="F14">
        <v>0.93290260366441657</v>
      </c>
      <c r="G14">
        <v>5.7994471792938089E-2</v>
      </c>
      <c r="H14">
        <v>3</v>
      </c>
      <c r="I14">
        <v>1</v>
      </c>
      <c r="J14">
        <v>-0.33000000000001251</v>
      </c>
      <c r="K14">
        <v>91.870000000000076</v>
      </c>
      <c r="L14">
        <v>117</v>
      </c>
      <c r="M14">
        <v>3</v>
      </c>
      <c r="N14">
        <v>0.96875</v>
      </c>
      <c r="O14">
        <v>0.51515151515151514</v>
      </c>
      <c r="T14" s="10">
        <f t="shared" ca="1" si="1"/>
        <v>4.7736611013215555E-3</v>
      </c>
      <c r="U14" s="150">
        <f t="shared" ca="1" si="2"/>
        <v>1.4212271357365051E-2</v>
      </c>
      <c r="V14" s="10">
        <f t="shared" si="3"/>
        <v>-4.2481977342947027E-3</v>
      </c>
      <c r="W14" s="150">
        <f t="shared" si="4"/>
        <v>-1.2473957298386525E-2</v>
      </c>
    </row>
    <row r="15" spans="1:23">
      <c r="A15" s="1">
        <v>41842</v>
      </c>
      <c r="B15">
        <v>78.48</v>
      </c>
      <c r="C15">
        <v>3228500</v>
      </c>
      <c r="D15">
        <v>5.2599999999999909</v>
      </c>
      <c r="E15">
        <v>31</v>
      </c>
      <c r="F15">
        <v>0.94094503375120531</v>
      </c>
      <c r="G15">
        <v>5.6502682293375371E-2</v>
      </c>
      <c r="H15">
        <v>1</v>
      </c>
      <c r="I15">
        <v>-1</v>
      </c>
      <c r="J15">
        <v>1.1300000000000097</v>
      </c>
      <c r="K15">
        <v>93.000000000000085</v>
      </c>
      <c r="L15">
        <v>118</v>
      </c>
      <c r="M15">
        <v>4</v>
      </c>
      <c r="N15">
        <v>0.9765625</v>
      </c>
      <c r="O15">
        <v>0.54545454545454541</v>
      </c>
      <c r="T15" s="10">
        <f t="shared" ca="1" si="1"/>
        <v>4.7736611013215555E-3</v>
      </c>
      <c r="U15" s="150">
        <f t="shared" ca="1" si="2"/>
        <v>1.8985932458686607E-2</v>
      </c>
      <c r="V15" s="10">
        <f t="shared" si="3"/>
        <v>1.4608920491273559E-2</v>
      </c>
      <c r="W15" s="150">
        <f t="shared" si="4"/>
        <v>2.1349631928870346E-3</v>
      </c>
    </row>
    <row r="16" spans="1:23">
      <c r="A16" s="1">
        <v>41843</v>
      </c>
      <c r="B16">
        <v>78.87</v>
      </c>
      <c r="C16">
        <v>3219900</v>
      </c>
      <c r="D16">
        <v>5.6499999999999915</v>
      </c>
      <c r="E16">
        <v>32</v>
      </c>
      <c r="F16">
        <v>0.9500096432015428</v>
      </c>
      <c r="G16">
        <v>4.9454758153399433E-2</v>
      </c>
      <c r="H16">
        <v>2</v>
      </c>
      <c r="I16">
        <v>1</v>
      </c>
      <c r="J16">
        <v>-0.39000000000000057</v>
      </c>
      <c r="K16">
        <v>92.610000000000085</v>
      </c>
      <c r="L16">
        <v>119</v>
      </c>
      <c r="M16">
        <v>3</v>
      </c>
      <c r="N16">
        <v>0.984375</v>
      </c>
      <c r="O16">
        <v>0.51515151515151514</v>
      </c>
      <c r="T16" s="10">
        <f t="shared" ca="1" si="1"/>
        <v>1.3547796466480129E-3</v>
      </c>
      <c r="U16" s="150">
        <f t="shared" ca="1" si="2"/>
        <v>2.034071210533462E-2</v>
      </c>
      <c r="V16" s="10">
        <f t="shared" si="3"/>
        <v>-4.9694189602446552E-3</v>
      </c>
      <c r="W16" s="150">
        <f t="shared" si="4"/>
        <v>-2.8344557673576206E-3</v>
      </c>
    </row>
    <row r="17" spans="1:23">
      <c r="A17" s="1">
        <v>41844</v>
      </c>
      <c r="B17">
        <v>80.180000000000007</v>
      </c>
      <c r="C17">
        <v>8064600</v>
      </c>
      <c r="D17">
        <v>4.3399999999999892</v>
      </c>
      <c r="E17">
        <v>33</v>
      </c>
      <c r="F17">
        <v>0.96713596914175526</v>
      </c>
      <c r="G17">
        <v>5.8738445872822995E-2</v>
      </c>
      <c r="H17">
        <v>2</v>
      </c>
      <c r="I17">
        <v>1</v>
      </c>
      <c r="J17">
        <v>1.3100000000000023</v>
      </c>
      <c r="K17">
        <v>93.920000000000087</v>
      </c>
      <c r="L17">
        <v>120</v>
      </c>
      <c r="M17">
        <v>2</v>
      </c>
      <c r="N17">
        <v>0.9921875</v>
      </c>
      <c r="O17">
        <v>0.48484848484848486</v>
      </c>
      <c r="T17" s="10">
        <f t="shared" ca="1" si="1"/>
        <v>1.1503731348353808E-3</v>
      </c>
      <c r="U17" s="150">
        <f t="shared" ca="1" si="2"/>
        <v>2.1491085240170002E-2</v>
      </c>
      <c r="V17" s="10">
        <f t="shared" si="3"/>
        <v>1.6609610751870195E-2</v>
      </c>
      <c r="W17" s="150">
        <f t="shared" si="4"/>
        <v>1.3775154984512573E-2</v>
      </c>
    </row>
    <row r="18" spans="1:23">
      <c r="A18" s="1">
        <v>41845</v>
      </c>
      <c r="B18">
        <v>78.48</v>
      </c>
      <c r="C18">
        <v>9487300</v>
      </c>
      <c r="D18">
        <v>6.039999999999992</v>
      </c>
      <c r="E18">
        <v>34</v>
      </c>
      <c r="F18">
        <v>0.96966248794599819</v>
      </c>
      <c r="G18">
        <v>8.5613601083714602E-2</v>
      </c>
      <c r="H18">
        <v>1</v>
      </c>
      <c r="I18">
        <v>-1</v>
      </c>
      <c r="J18">
        <v>-1.7000000000000028</v>
      </c>
      <c r="K18">
        <v>92.220000000000084</v>
      </c>
      <c r="L18">
        <v>121</v>
      </c>
      <c r="M18">
        <v>3</v>
      </c>
      <c r="N18">
        <v>1</v>
      </c>
      <c r="O18">
        <v>0.51515151515151514</v>
      </c>
      <c r="T18" s="10">
        <f t="shared" ca="1" si="1"/>
        <v>1.1503731348353808E-3</v>
      </c>
      <c r="U18" s="150">
        <f t="shared" ca="1" si="2"/>
        <v>2.2641458375005384E-2</v>
      </c>
      <c r="V18" s="10">
        <f t="shared" si="3"/>
        <v>-2.1202294836617643E-2</v>
      </c>
      <c r="W18" s="150">
        <f t="shared" si="4"/>
        <v>-7.4271398521050698E-3</v>
      </c>
    </row>
    <row r="19" spans="1:23">
      <c r="A19" s="1">
        <v>41848</v>
      </c>
      <c r="B19">
        <v>78.099999999999994</v>
      </c>
      <c r="C19">
        <v>4006500</v>
      </c>
      <c r="D19">
        <v>5.6599999999999824</v>
      </c>
      <c r="E19">
        <v>35</v>
      </c>
      <c r="F19">
        <v>0.96192864030858272</v>
      </c>
      <c r="G19">
        <v>0.10709634578536502</v>
      </c>
      <c r="H19">
        <v>3</v>
      </c>
      <c r="I19">
        <v>1</v>
      </c>
      <c r="J19">
        <v>0.38000000000000966</v>
      </c>
      <c r="K19">
        <v>92.600000000000094</v>
      </c>
      <c r="L19">
        <v>120</v>
      </c>
      <c r="M19">
        <v>4</v>
      </c>
      <c r="N19">
        <v>0.9921875</v>
      </c>
      <c r="O19">
        <v>0.54545454545454541</v>
      </c>
      <c r="T19" s="10">
        <f t="shared" ca="1" si="1"/>
        <v>1.3547796466480129E-3</v>
      </c>
      <c r="U19" s="150">
        <f t="shared" ca="1" si="2"/>
        <v>2.3996238021653397E-2</v>
      </c>
      <c r="V19" s="10">
        <f t="shared" si="3"/>
        <v>4.8419979612641393E-3</v>
      </c>
      <c r="W19" s="150">
        <f t="shared" si="4"/>
        <v>-2.5851418908409305E-3</v>
      </c>
    </row>
    <row r="20" spans="1:23">
      <c r="A20" s="1">
        <v>41849</v>
      </c>
      <c r="B20">
        <v>78.39</v>
      </c>
      <c r="C20">
        <v>3968000</v>
      </c>
      <c r="D20">
        <v>5.3699999999999761</v>
      </c>
      <c r="E20">
        <v>36</v>
      </c>
      <c r="F20">
        <v>0.95083895853423339</v>
      </c>
      <c r="G20">
        <v>0.1197581284826417</v>
      </c>
      <c r="H20">
        <v>3</v>
      </c>
      <c r="I20">
        <v>1</v>
      </c>
      <c r="J20">
        <v>0.29000000000000625</v>
      </c>
      <c r="K20">
        <v>92.8900000000001</v>
      </c>
      <c r="L20">
        <v>119</v>
      </c>
      <c r="M20">
        <v>5</v>
      </c>
      <c r="N20">
        <v>0.984375</v>
      </c>
      <c r="O20">
        <v>0.5757575757575758</v>
      </c>
      <c r="T20" s="10">
        <f t="shared" ca="1" si="1"/>
        <v>4.7736611013215555E-3</v>
      </c>
      <c r="U20" s="150">
        <f t="shared" ca="1" si="2"/>
        <v>2.8769899122974951E-2</v>
      </c>
      <c r="V20" s="10">
        <f t="shared" si="3"/>
        <v>3.7131882202305539E-3</v>
      </c>
      <c r="W20" s="150">
        <f t="shared" si="4"/>
        <v>1.1280463293896234E-3</v>
      </c>
    </row>
    <row r="21" spans="1:23">
      <c r="A21" s="1">
        <v>41850</v>
      </c>
      <c r="B21">
        <v>78.64</v>
      </c>
      <c r="C21">
        <v>4455500</v>
      </c>
      <c r="D21">
        <v>5.1199999999999761</v>
      </c>
      <c r="E21">
        <v>37</v>
      </c>
      <c r="F21">
        <v>0.95232401157184188</v>
      </c>
      <c r="G21">
        <v>0.12091997803999477</v>
      </c>
      <c r="H21">
        <v>1</v>
      </c>
      <c r="I21">
        <v>-1</v>
      </c>
      <c r="J21">
        <v>0.25</v>
      </c>
      <c r="K21">
        <v>93.1400000000001</v>
      </c>
      <c r="L21">
        <v>120</v>
      </c>
      <c r="M21">
        <v>6</v>
      </c>
      <c r="N21">
        <v>0.9921875</v>
      </c>
      <c r="O21">
        <v>0.60606060606060608</v>
      </c>
      <c r="T21" s="10">
        <f t="shared" ca="1" si="1"/>
        <v>4.7736611013215555E-3</v>
      </c>
      <c r="U21" s="150">
        <f t="shared" ca="1" si="2"/>
        <v>3.3543560224296505E-2</v>
      </c>
      <c r="V21" s="10">
        <f t="shared" si="3"/>
        <v>3.1891822936599055E-3</v>
      </c>
      <c r="W21" s="150">
        <f t="shared" si="4"/>
        <v>4.3172286230495288E-3</v>
      </c>
    </row>
    <row r="22" spans="1:23">
      <c r="A22" s="1">
        <v>41851</v>
      </c>
      <c r="B22">
        <v>77.42</v>
      </c>
      <c r="C22">
        <v>4073000</v>
      </c>
      <c r="D22">
        <v>3.8999999999999773</v>
      </c>
      <c r="E22">
        <v>38</v>
      </c>
      <c r="F22">
        <v>0.9488717454194795</v>
      </c>
      <c r="G22">
        <v>0.11035297136976778</v>
      </c>
      <c r="H22">
        <v>3</v>
      </c>
      <c r="I22">
        <v>1</v>
      </c>
      <c r="J22">
        <v>1.2199999999999989</v>
      </c>
      <c r="K22">
        <v>94.360000000000099</v>
      </c>
      <c r="L22">
        <v>119</v>
      </c>
      <c r="M22">
        <v>7</v>
      </c>
      <c r="N22">
        <v>0.984375</v>
      </c>
      <c r="O22">
        <v>0.63636363636363635</v>
      </c>
      <c r="T22" s="10">
        <f t="shared" ca="1" si="1"/>
        <v>1.3547796466480129E-3</v>
      </c>
      <c r="U22" s="150">
        <f t="shared" ca="1" si="2"/>
        <v>3.4898339870944518E-2</v>
      </c>
      <c r="V22" s="10">
        <f t="shared" si="3"/>
        <v>1.5513733468972519E-2</v>
      </c>
      <c r="W22" s="150">
        <f t="shared" si="4"/>
        <v>1.9830962092022047E-2</v>
      </c>
    </row>
    <row r="23" spans="1:23">
      <c r="A23" s="1">
        <v>41852</v>
      </c>
      <c r="B23">
        <v>76.72</v>
      </c>
      <c r="C23">
        <v>3898900</v>
      </c>
      <c r="D23">
        <v>4.5999999999999801</v>
      </c>
      <c r="E23">
        <v>39</v>
      </c>
      <c r="F23">
        <v>0.93685631629701083</v>
      </c>
      <c r="G23">
        <v>8.6602382710399523E-2</v>
      </c>
      <c r="H23">
        <v>4</v>
      </c>
      <c r="I23">
        <v>1</v>
      </c>
      <c r="J23">
        <v>-0.70000000000000284</v>
      </c>
      <c r="K23">
        <v>93.660000000000096</v>
      </c>
      <c r="L23">
        <v>118</v>
      </c>
      <c r="M23">
        <v>6</v>
      </c>
      <c r="N23">
        <v>0.9765625</v>
      </c>
      <c r="O23">
        <v>0.60606060606060608</v>
      </c>
      <c r="T23" s="10">
        <f t="shared" ca="1" si="1"/>
        <v>4.7736611013215555E-3</v>
      </c>
      <c r="U23" s="150">
        <f t="shared" ca="1" si="2"/>
        <v>3.9672000972266072E-2</v>
      </c>
      <c r="V23" s="10">
        <f t="shared" si="3"/>
        <v>-9.0415913200723695E-3</v>
      </c>
      <c r="W23" s="150">
        <f t="shared" si="4"/>
        <v>1.0789370771949677E-2</v>
      </c>
    </row>
    <row r="24" spans="1:23">
      <c r="A24" s="1">
        <v>41855</v>
      </c>
      <c r="B24">
        <v>77.27</v>
      </c>
      <c r="C24">
        <v>3141300</v>
      </c>
      <c r="D24">
        <v>4.0499999999999829</v>
      </c>
      <c r="E24">
        <v>40</v>
      </c>
      <c r="F24">
        <v>0.92757955641272904</v>
      </c>
      <c r="G24">
        <v>6.6722722542310806E-2</v>
      </c>
      <c r="H24">
        <v>4</v>
      </c>
      <c r="I24">
        <v>1</v>
      </c>
      <c r="J24">
        <v>0.54999999999999716</v>
      </c>
      <c r="K24">
        <v>94.210000000000093</v>
      </c>
      <c r="L24">
        <v>117</v>
      </c>
      <c r="M24">
        <v>5</v>
      </c>
      <c r="N24">
        <v>0.96875</v>
      </c>
      <c r="O24">
        <v>0.5757575757575758</v>
      </c>
      <c r="T24" s="10">
        <f t="shared" ca="1" si="1"/>
        <v>1.1821014425255887E-3</v>
      </c>
      <c r="U24" s="150">
        <f t="shared" ca="1" si="2"/>
        <v>4.0854102414791663E-2</v>
      </c>
      <c r="V24" s="10">
        <f t="shared" si="3"/>
        <v>7.168925964546366E-3</v>
      </c>
      <c r="W24" s="150">
        <f t="shared" si="4"/>
        <v>1.7958296736496043E-2</v>
      </c>
    </row>
    <row r="25" spans="1:23">
      <c r="A25" s="1">
        <v>41856</v>
      </c>
      <c r="B25">
        <v>76.790000000000006</v>
      </c>
      <c r="C25">
        <v>3347300</v>
      </c>
      <c r="D25">
        <v>4.5299999999999727</v>
      </c>
      <c r="E25">
        <v>41</v>
      </c>
      <c r="F25">
        <v>0.92499517839922873</v>
      </c>
      <c r="G25">
        <v>6.2375156456731563E-2</v>
      </c>
      <c r="H25">
        <v>4</v>
      </c>
      <c r="I25">
        <v>1</v>
      </c>
      <c r="J25">
        <v>-0.47999999999998977</v>
      </c>
      <c r="K25">
        <v>93.730000000000103</v>
      </c>
      <c r="L25">
        <v>116</v>
      </c>
      <c r="M25">
        <v>4</v>
      </c>
      <c r="N25">
        <v>0.9609375</v>
      </c>
      <c r="O25">
        <v>0.54545454545454541</v>
      </c>
      <c r="T25" s="10">
        <f t="shared" ca="1" si="1"/>
        <v>1.1821014425255887E-3</v>
      </c>
      <c r="U25" s="150">
        <f t="shared" ca="1" si="2"/>
        <v>4.2036203857317253E-2</v>
      </c>
      <c r="V25" s="10">
        <f t="shared" si="3"/>
        <v>-6.2119839523746574E-3</v>
      </c>
      <c r="W25" s="150">
        <f t="shared" si="4"/>
        <v>1.1746312784121386E-2</v>
      </c>
    </row>
    <row r="26" spans="1:23">
      <c r="A26" s="1">
        <v>41857</v>
      </c>
      <c r="B26">
        <v>77.13</v>
      </c>
      <c r="C26">
        <v>2967600</v>
      </c>
      <c r="D26">
        <v>4.1899999999999835</v>
      </c>
      <c r="E26">
        <v>42</v>
      </c>
      <c r="F26">
        <v>0.92644165863066541</v>
      </c>
      <c r="G26">
        <v>5.5990953540967774E-2</v>
      </c>
      <c r="H26">
        <v>2</v>
      </c>
      <c r="I26">
        <v>1</v>
      </c>
      <c r="J26">
        <v>0.3399999999999892</v>
      </c>
      <c r="K26">
        <v>94.070000000000093</v>
      </c>
      <c r="L26">
        <v>117</v>
      </c>
      <c r="M26">
        <v>3</v>
      </c>
      <c r="N26">
        <v>0.96875</v>
      </c>
      <c r="O26">
        <v>0.51515151515151514</v>
      </c>
      <c r="T26" s="10">
        <f t="shared" ca="1" si="1"/>
        <v>1.1821014425255887E-3</v>
      </c>
      <c r="U26" s="150">
        <f t="shared" ca="1" si="2"/>
        <v>4.3218305299842844E-2</v>
      </c>
      <c r="V26" s="10">
        <f t="shared" si="3"/>
        <v>4.4276598515430284E-3</v>
      </c>
      <c r="W26" s="150">
        <f t="shared" si="4"/>
        <v>1.6173972635664415E-2</v>
      </c>
    </row>
    <row r="27" spans="1:23">
      <c r="A27" s="1">
        <v>41858</v>
      </c>
      <c r="B27">
        <v>76.709999999999994</v>
      </c>
      <c r="C27">
        <v>2714000</v>
      </c>
      <c r="D27">
        <v>4.6099999999999852</v>
      </c>
      <c r="E27">
        <v>43</v>
      </c>
      <c r="F27">
        <v>0.92385728061716499</v>
      </c>
      <c r="G27">
        <v>4.7698954408072383E-2</v>
      </c>
      <c r="H27">
        <v>4</v>
      </c>
      <c r="I27">
        <v>1</v>
      </c>
      <c r="J27">
        <v>-0.42000000000000171</v>
      </c>
      <c r="K27">
        <v>93.650000000000091</v>
      </c>
      <c r="L27">
        <v>116</v>
      </c>
      <c r="M27">
        <v>2</v>
      </c>
      <c r="N27">
        <v>0.9609375</v>
      </c>
      <c r="O27">
        <v>0.48484848484848486</v>
      </c>
      <c r="T27" s="10">
        <f t="shared" ca="1" si="1"/>
        <v>1.1503731348353808E-3</v>
      </c>
      <c r="U27" s="150">
        <f t="shared" ca="1" si="2"/>
        <v>4.4368678434678226E-2</v>
      </c>
      <c r="V27" s="10">
        <f t="shared" si="3"/>
        <v>-5.4453520031116521E-3</v>
      </c>
      <c r="W27" s="150">
        <f t="shared" si="4"/>
        <v>1.0728620632552763E-2</v>
      </c>
    </row>
    <row r="28" spans="1:23">
      <c r="A28" s="1">
        <v>41859</v>
      </c>
      <c r="B28">
        <v>77.62</v>
      </c>
      <c r="C28">
        <v>2978600</v>
      </c>
      <c r="D28">
        <v>3.6999999999999744</v>
      </c>
      <c r="E28">
        <v>44</v>
      </c>
      <c r="F28">
        <v>0.9278495660559305</v>
      </c>
      <c r="G28">
        <v>4.1649674794249525E-2</v>
      </c>
      <c r="H28">
        <v>2</v>
      </c>
      <c r="I28">
        <v>1</v>
      </c>
      <c r="J28">
        <v>0.9100000000000108</v>
      </c>
      <c r="K28">
        <v>94.560000000000102</v>
      </c>
      <c r="L28">
        <v>117</v>
      </c>
      <c r="M28">
        <v>1</v>
      </c>
      <c r="N28">
        <v>0.96875</v>
      </c>
      <c r="O28">
        <v>0.45454545454545453</v>
      </c>
      <c r="T28" s="10">
        <f t="shared" ca="1" si="1"/>
        <v>1.1821014425255887E-3</v>
      </c>
      <c r="U28" s="150">
        <f t="shared" ca="1" si="2"/>
        <v>4.5550779877203816E-2</v>
      </c>
      <c r="V28" s="10">
        <f t="shared" si="3"/>
        <v>1.1862860122539577E-2</v>
      </c>
      <c r="W28" s="150">
        <f t="shared" si="4"/>
        <v>2.259148075509234E-2</v>
      </c>
    </row>
    <row r="29" spans="1:23">
      <c r="A29" s="1">
        <v>41862</v>
      </c>
      <c r="B29">
        <v>77.87</v>
      </c>
      <c r="C29">
        <v>2256700</v>
      </c>
      <c r="D29">
        <v>3.4499999999999744</v>
      </c>
      <c r="E29">
        <v>45</v>
      </c>
      <c r="F29">
        <v>0.93388621022179374</v>
      </c>
      <c r="G29">
        <v>3.5539556663707096E-2</v>
      </c>
      <c r="H29">
        <v>2</v>
      </c>
      <c r="I29">
        <v>1</v>
      </c>
      <c r="J29">
        <v>0.25</v>
      </c>
      <c r="K29">
        <v>94.810000000000102</v>
      </c>
      <c r="L29">
        <v>118</v>
      </c>
      <c r="M29">
        <v>0</v>
      </c>
      <c r="N29">
        <v>0.9765625</v>
      </c>
      <c r="O29">
        <v>0.42424242424242425</v>
      </c>
      <c r="T29" s="10">
        <f t="shared" ca="1" si="1"/>
        <v>1.1503731348353808E-3</v>
      </c>
      <c r="U29" s="150">
        <f t="shared" ca="1" si="2"/>
        <v>4.6701153012039198E-2</v>
      </c>
      <c r="V29" s="10">
        <f t="shared" si="3"/>
        <v>3.2208193764493684E-3</v>
      </c>
      <c r="W29" s="150">
        <f t="shared" si="4"/>
        <v>2.5812300131541708E-2</v>
      </c>
    </row>
    <row r="30" spans="1:23">
      <c r="A30" s="1">
        <v>41863</v>
      </c>
      <c r="B30">
        <v>77.819999999999993</v>
      </c>
      <c r="C30">
        <v>2361800</v>
      </c>
      <c r="D30">
        <v>3.4999999999999858</v>
      </c>
      <c r="E30">
        <v>46</v>
      </c>
      <c r="F30">
        <v>0.94079074252651895</v>
      </c>
      <c r="G30">
        <v>3.0858624576102958E-2</v>
      </c>
      <c r="H30">
        <v>2</v>
      </c>
      <c r="I30">
        <v>1</v>
      </c>
      <c r="J30">
        <v>-5.0000000000011369E-2</v>
      </c>
      <c r="K30">
        <v>94.76000000000009</v>
      </c>
      <c r="L30">
        <v>119</v>
      </c>
      <c r="M30">
        <v>-1</v>
      </c>
      <c r="N30">
        <v>0.984375</v>
      </c>
      <c r="O30">
        <v>0.39393939393939392</v>
      </c>
      <c r="T30" s="10">
        <f t="shared" ca="1" si="1"/>
        <v>1.1503731348353808E-3</v>
      </c>
      <c r="U30" s="150">
        <f t="shared" ca="1" si="2"/>
        <v>4.785152614687458E-2</v>
      </c>
      <c r="V30" s="10">
        <f t="shared" si="3"/>
        <v>-6.4209580069360948E-4</v>
      </c>
      <c r="W30" s="150">
        <f t="shared" si="4"/>
        <v>2.5170204330848097E-2</v>
      </c>
    </row>
    <row r="31" spans="1:23">
      <c r="A31" s="1">
        <v>41864</v>
      </c>
      <c r="B31">
        <v>77.239999999999995</v>
      </c>
      <c r="C31">
        <v>3467600</v>
      </c>
      <c r="D31">
        <v>4.0799999999999841</v>
      </c>
      <c r="E31">
        <v>47</v>
      </c>
      <c r="F31">
        <v>0.93849566055930578</v>
      </c>
      <c r="G31">
        <v>2.9500659049324463E-2</v>
      </c>
      <c r="H31">
        <v>4</v>
      </c>
      <c r="I31">
        <v>1</v>
      </c>
      <c r="J31">
        <v>-0.57999999999999829</v>
      </c>
      <c r="K31">
        <v>94.180000000000092</v>
      </c>
      <c r="L31">
        <v>118</v>
      </c>
      <c r="M31">
        <v>-2</v>
      </c>
      <c r="N31">
        <v>0.9765625</v>
      </c>
      <c r="O31">
        <v>0.36363636363636365</v>
      </c>
      <c r="T31" s="10">
        <f t="shared" ca="1" si="1"/>
        <v>1.1503731348353808E-3</v>
      </c>
      <c r="U31" s="150">
        <f t="shared" ca="1" si="2"/>
        <v>4.9001899281709962E-2</v>
      </c>
      <c r="V31" s="10">
        <f t="shared" si="3"/>
        <v>-7.453096890259552E-3</v>
      </c>
      <c r="W31" s="150">
        <f t="shared" si="4"/>
        <v>1.7717107440588544E-2</v>
      </c>
    </row>
    <row r="32" spans="1:23">
      <c r="A32" s="1">
        <v>41865</v>
      </c>
      <c r="B32">
        <v>76.62</v>
      </c>
      <c r="C32">
        <v>5445000</v>
      </c>
      <c r="D32">
        <v>4.6999999999999744</v>
      </c>
      <c r="E32">
        <v>48</v>
      </c>
      <c r="F32">
        <v>0.93014464802314367</v>
      </c>
      <c r="G32">
        <v>3.8141181903427475E-2</v>
      </c>
      <c r="H32">
        <v>4</v>
      </c>
      <c r="I32">
        <v>1</v>
      </c>
      <c r="J32">
        <v>-0.61999999999999034</v>
      </c>
      <c r="K32">
        <v>93.560000000000102</v>
      </c>
      <c r="L32">
        <v>117</v>
      </c>
      <c r="M32">
        <v>-3</v>
      </c>
      <c r="N32">
        <v>0.96875</v>
      </c>
      <c r="O32">
        <v>0.33333333333333331</v>
      </c>
      <c r="T32" s="10">
        <f t="shared" ca="1" si="1"/>
        <v>1.1821014425255887E-3</v>
      </c>
      <c r="U32" s="150">
        <f t="shared" ca="1" si="2"/>
        <v>5.0184000724235553E-2</v>
      </c>
      <c r="V32" s="10">
        <f t="shared" si="3"/>
        <v>-8.0269290523043817E-3</v>
      </c>
      <c r="W32" s="150">
        <f t="shared" si="4"/>
        <v>9.6901783882841624E-3</v>
      </c>
    </row>
    <row r="33" spans="1:23">
      <c r="A33" s="1">
        <v>41866</v>
      </c>
      <c r="B33">
        <v>76.91</v>
      </c>
      <c r="C33">
        <v>4045000</v>
      </c>
      <c r="D33">
        <v>4.4099999999999824</v>
      </c>
      <c r="E33">
        <v>49</v>
      </c>
      <c r="F33">
        <v>0.92368370298939262</v>
      </c>
      <c r="G33">
        <v>4.8665103275977631E-2</v>
      </c>
      <c r="H33">
        <v>3</v>
      </c>
      <c r="I33">
        <v>1</v>
      </c>
      <c r="J33">
        <v>0.28999999999999204</v>
      </c>
      <c r="K33">
        <v>93.850000000000094</v>
      </c>
      <c r="L33">
        <v>116</v>
      </c>
      <c r="M33">
        <v>-2</v>
      </c>
      <c r="N33">
        <v>0.9609375</v>
      </c>
      <c r="O33">
        <v>0.36363636363636365</v>
      </c>
      <c r="T33" s="10">
        <f t="shared" ca="1" si="1"/>
        <v>1.1821014425255887E-3</v>
      </c>
      <c r="U33" s="150">
        <f t="shared" ca="1" si="2"/>
        <v>5.1366102166761143E-2</v>
      </c>
      <c r="V33" s="10">
        <f t="shared" si="3"/>
        <v>3.7849125554684422E-3</v>
      </c>
      <c r="W33" s="150">
        <f t="shared" si="4"/>
        <v>1.3475090943752604E-2</v>
      </c>
    </row>
    <row r="34" spans="1:23">
      <c r="A34" s="1">
        <v>41869</v>
      </c>
      <c r="B34">
        <v>77.59</v>
      </c>
      <c r="C34">
        <v>3415400</v>
      </c>
      <c r="D34">
        <v>3.7299999999999756</v>
      </c>
      <c r="E34">
        <v>50</v>
      </c>
      <c r="F34">
        <v>0.92626808100289326</v>
      </c>
      <c r="G34">
        <v>5.6939764469807898E-2</v>
      </c>
      <c r="H34">
        <v>1</v>
      </c>
      <c r="I34">
        <v>-1</v>
      </c>
      <c r="J34">
        <v>0.68000000000000682</v>
      </c>
      <c r="K34">
        <v>94.530000000000101</v>
      </c>
      <c r="L34">
        <v>117</v>
      </c>
      <c r="M34">
        <v>-1</v>
      </c>
      <c r="N34">
        <v>0.96875</v>
      </c>
      <c r="O34">
        <v>0.39393939393939392</v>
      </c>
      <c r="T34" s="10">
        <f t="shared" ca="1" si="1"/>
        <v>4.7736611013215555E-3</v>
      </c>
      <c r="U34" s="150">
        <f t="shared" ca="1" si="2"/>
        <v>5.6139763268082697E-2</v>
      </c>
      <c r="V34" s="10">
        <f t="shared" si="3"/>
        <v>8.841503055519527E-3</v>
      </c>
      <c r="W34" s="150">
        <f t="shared" si="4"/>
        <v>2.2316593999272133E-2</v>
      </c>
    </row>
    <row r="35" spans="1:23">
      <c r="A35" s="1">
        <v>41870</v>
      </c>
      <c r="B35">
        <v>78.12</v>
      </c>
      <c r="C35">
        <v>2453500</v>
      </c>
      <c r="D35">
        <v>4.2599999999999767</v>
      </c>
      <c r="E35">
        <v>51</v>
      </c>
      <c r="F35">
        <v>0.9362584378013501</v>
      </c>
      <c r="G35">
        <v>6.0339869286474238E-2</v>
      </c>
      <c r="H35">
        <v>1</v>
      </c>
      <c r="I35">
        <v>-1</v>
      </c>
      <c r="J35">
        <v>-0.53000000000000114</v>
      </c>
      <c r="K35">
        <v>94.000000000000099</v>
      </c>
      <c r="L35">
        <v>118</v>
      </c>
      <c r="M35">
        <v>0</v>
      </c>
      <c r="N35">
        <v>0.9765625</v>
      </c>
      <c r="O35">
        <v>0.42424242424242425</v>
      </c>
      <c r="T35" s="10">
        <f t="shared" ca="1" si="1"/>
        <v>1.3547796466480129E-3</v>
      </c>
      <c r="U35" s="150">
        <f t="shared" ca="1" si="2"/>
        <v>5.749454291473071E-2</v>
      </c>
      <c r="V35" s="10">
        <f t="shared" si="3"/>
        <v>-6.8307771620054279E-3</v>
      </c>
      <c r="W35" s="150">
        <f t="shared" si="4"/>
        <v>1.5485816837266705E-2</v>
      </c>
    </row>
    <row r="36" spans="1:23">
      <c r="A36" s="1">
        <v>41871</v>
      </c>
      <c r="B36">
        <v>78.03</v>
      </c>
      <c r="C36">
        <v>2334400</v>
      </c>
      <c r="D36">
        <v>4.1699999999999733</v>
      </c>
      <c r="E36">
        <v>52</v>
      </c>
      <c r="F36">
        <v>0.94376084860173592</v>
      </c>
      <c r="G36">
        <v>5.6041721518230378E-2</v>
      </c>
      <c r="H36">
        <v>1</v>
      </c>
      <c r="I36">
        <v>-1</v>
      </c>
      <c r="J36">
        <v>9.0000000000003411E-2</v>
      </c>
      <c r="K36">
        <v>94.090000000000103</v>
      </c>
      <c r="L36">
        <v>119</v>
      </c>
      <c r="M36">
        <v>1</v>
      </c>
      <c r="N36">
        <v>0.984375</v>
      </c>
      <c r="O36">
        <v>0.45454545454545453</v>
      </c>
      <c r="T36" s="10">
        <f t="shared" ca="1" si="1"/>
        <v>1.3547796466480129E-3</v>
      </c>
      <c r="U36" s="150">
        <f t="shared" ca="1" si="2"/>
        <v>5.8849322561378724E-2</v>
      </c>
      <c r="V36" s="10">
        <f t="shared" si="3"/>
        <v>1.1520737327189376E-3</v>
      </c>
      <c r="W36" s="150">
        <f t="shared" si="4"/>
        <v>1.6637890569985644E-2</v>
      </c>
    </row>
    <row r="37" spans="1:23">
      <c r="A37" s="1">
        <v>41872</v>
      </c>
      <c r="B37">
        <v>77.47</v>
      </c>
      <c r="C37">
        <v>2394700</v>
      </c>
      <c r="D37">
        <v>3.609999999999971</v>
      </c>
      <c r="E37">
        <v>53</v>
      </c>
      <c r="F37">
        <v>0.94289296046287374</v>
      </c>
      <c r="G37">
        <v>4.4588922655765272E-2</v>
      </c>
      <c r="H37">
        <v>4</v>
      </c>
      <c r="I37">
        <v>1</v>
      </c>
      <c r="J37">
        <v>0.56000000000000227</v>
      </c>
      <c r="K37">
        <v>94.650000000000105</v>
      </c>
      <c r="L37">
        <v>118</v>
      </c>
      <c r="M37">
        <v>0</v>
      </c>
      <c r="N37">
        <v>0.9765625</v>
      </c>
      <c r="O37">
        <v>0.42424242424242425</v>
      </c>
      <c r="T37" s="10">
        <f t="shared" ca="1" si="1"/>
        <v>1.3547796466480129E-3</v>
      </c>
      <c r="U37" s="150">
        <f t="shared" ca="1" si="2"/>
        <v>6.0204102208026737E-2</v>
      </c>
      <c r="V37" s="10">
        <f t="shared" si="3"/>
        <v>7.1767268999103203E-3</v>
      </c>
      <c r="W37" s="150">
        <f t="shared" si="4"/>
        <v>2.3814617469895966E-2</v>
      </c>
    </row>
    <row r="38" spans="1:23">
      <c r="A38" s="1">
        <v>41873</v>
      </c>
      <c r="B38">
        <v>77.28</v>
      </c>
      <c r="C38">
        <v>2269400</v>
      </c>
      <c r="D38">
        <v>3.7999999999999687</v>
      </c>
      <c r="E38">
        <v>54</v>
      </c>
      <c r="F38">
        <v>0.9369527483124398</v>
      </c>
      <c r="G38">
        <v>3.0149222554353917E-2</v>
      </c>
      <c r="H38">
        <v>4</v>
      </c>
      <c r="I38">
        <v>1</v>
      </c>
      <c r="J38">
        <v>-0.18999999999999773</v>
      </c>
      <c r="K38">
        <v>94.460000000000107</v>
      </c>
      <c r="L38">
        <v>117</v>
      </c>
      <c r="M38">
        <v>-1</v>
      </c>
      <c r="N38">
        <v>0.96875</v>
      </c>
      <c r="O38">
        <v>0.39393939393939392</v>
      </c>
      <c r="T38" s="10">
        <f t="shared" ca="1" si="1"/>
        <v>1.1821014425255887E-3</v>
      </c>
      <c r="U38" s="150">
        <f t="shared" ca="1" si="2"/>
        <v>6.1386203650552328E-2</v>
      </c>
      <c r="V38" s="10">
        <f t="shared" si="3"/>
        <v>-2.4525622821737155E-3</v>
      </c>
      <c r="W38" s="150">
        <f t="shared" si="4"/>
        <v>2.1362055187722249E-2</v>
      </c>
    </row>
    <row r="39" spans="1:23">
      <c r="A39" s="1">
        <v>41876</v>
      </c>
      <c r="B39">
        <v>77.97</v>
      </c>
      <c r="C39">
        <v>2837900</v>
      </c>
      <c r="D39">
        <v>3.109999999999971</v>
      </c>
      <c r="E39">
        <v>55</v>
      </c>
      <c r="F39">
        <v>0.9362391513982643</v>
      </c>
      <c r="G39">
        <v>2.3948988668670533E-2</v>
      </c>
      <c r="H39">
        <v>4</v>
      </c>
      <c r="I39">
        <v>1</v>
      </c>
      <c r="J39">
        <v>0.68999999999999773</v>
      </c>
      <c r="K39">
        <v>95.150000000000105</v>
      </c>
      <c r="L39">
        <v>116</v>
      </c>
      <c r="M39">
        <v>-2</v>
      </c>
      <c r="N39">
        <v>0.9609375</v>
      </c>
      <c r="O39">
        <v>0.36363636363636365</v>
      </c>
      <c r="T39" s="10">
        <f t="shared" ca="1" si="1"/>
        <v>1.1821014425255887E-3</v>
      </c>
      <c r="U39" s="150">
        <f t="shared" ca="1" si="2"/>
        <v>6.2568305093077911E-2</v>
      </c>
      <c r="V39" s="10">
        <f t="shared" si="3"/>
        <v>8.9285714285713986E-3</v>
      </c>
      <c r="W39" s="150">
        <f t="shared" si="4"/>
        <v>3.0290626616293649E-2</v>
      </c>
    </row>
    <row r="40" spans="1:23">
      <c r="A40" s="1">
        <v>41877</v>
      </c>
      <c r="B40">
        <v>77.790000000000006</v>
      </c>
      <c r="C40">
        <v>2750800</v>
      </c>
      <c r="D40">
        <v>3.2899999999999636</v>
      </c>
      <c r="E40">
        <v>56</v>
      </c>
      <c r="F40">
        <v>0.93942140790742523</v>
      </c>
      <c r="G40">
        <v>2.2609710740884394E-2</v>
      </c>
      <c r="H40">
        <v>2</v>
      </c>
      <c r="I40">
        <v>1</v>
      </c>
      <c r="J40">
        <v>-0.17999999999999261</v>
      </c>
      <c r="K40">
        <v>94.970000000000113</v>
      </c>
      <c r="L40">
        <v>117</v>
      </c>
      <c r="M40">
        <v>-3</v>
      </c>
      <c r="N40">
        <v>0.96875</v>
      </c>
      <c r="O40">
        <v>0.33333333333333331</v>
      </c>
      <c r="T40" s="10">
        <f t="shared" ca="1" si="1"/>
        <v>1.1821014425255887E-3</v>
      </c>
      <c r="U40" s="150">
        <f t="shared" ca="1" si="2"/>
        <v>6.3750406535603502E-2</v>
      </c>
      <c r="V40" s="10">
        <f t="shared" si="3"/>
        <v>-2.30858022316266E-3</v>
      </c>
      <c r="W40" s="150">
        <f t="shared" si="4"/>
        <v>2.798204639313099E-2</v>
      </c>
    </row>
    <row r="41" spans="1:23">
      <c r="A41" s="1">
        <v>41878</v>
      </c>
      <c r="B41">
        <v>77.92</v>
      </c>
      <c r="C41">
        <v>2451800</v>
      </c>
      <c r="D41">
        <v>3.1599999999999682</v>
      </c>
      <c r="E41">
        <v>57</v>
      </c>
      <c r="F41">
        <v>0.94277724204435887</v>
      </c>
      <c r="G41">
        <v>2.3929159049739742E-2</v>
      </c>
      <c r="H41">
        <v>2</v>
      </c>
      <c r="I41">
        <v>1</v>
      </c>
      <c r="J41">
        <v>0.12999999999999545</v>
      </c>
      <c r="K41">
        <v>95.100000000000108</v>
      </c>
      <c r="L41">
        <v>118</v>
      </c>
      <c r="M41">
        <v>-4</v>
      </c>
      <c r="N41">
        <v>0.9765625</v>
      </c>
      <c r="O41">
        <v>0.30303030303030304</v>
      </c>
      <c r="T41" s="10">
        <f t="shared" ca="1" si="1"/>
        <v>1.1503731348353808E-3</v>
      </c>
      <c r="U41" s="150">
        <f t="shared" ca="1" si="2"/>
        <v>6.4900779670438877E-2</v>
      </c>
      <c r="V41" s="10">
        <f t="shared" si="3"/>
        <v>1.671165959634856E-3</v>
      </c>
      <c r="W41" s="150">
        <f t="shared" si="4"/>
        <v>2.9653212352765846E-2</v>
      </c>
    </row>
    <row r="42" spans="1:23">
      <c r="A42" s="1">
        <v>41879</v>
      </c>
      <c r="B42">
        <v>77.81</v>
      </c>
      <c r="C42">
        <v>1978400</v>
      </c>
      <c r="D42">
        <v>3.2699999999999676</v>
      </c>
      <c r="E42">
        <v>58</v>
      </c>
      <c r="F42">
        <v>0.94210221793635485</v>
      </c>
      <c r="G42">
        <v>2.3438713396184571E-2</v>
      </c>
      <c r="H42">
        <v>3</v>
      </c>
      <c r="I42">
        <v>1</v>
      </c>
      <c r="J42">
        <v>-0.10999999999999943</v>
      </c>
      <c r="K42">
        <v>94.990000000000109</v>
      </c>
      <c r="L42">
        <v>117</v>
      </c>
      <c r="M42">
        <v>-3</v>
      </c>
      <c r="N42">
        <v>0.96875</v>
      </c>
      <c r="O42">
        <v>0.33333333333333331</v>
      </c>
      <c r="T42" s="10">
        <f t="shared" ca="1" si="1"/>
        <v>1.1503731348353808E-3</v>
      </c>
      <c r="U42" s="150">
        <f t="shared" ca="1" si="2"/>
        <v>6.6051152805274252E-2</v>
      </c>
      <c r="V42" s="10">
        <f t="shared" si="3"/>
        <v>-1.4117043121149825E-3</v>
      </c>
      <c r="W42" s="150">
        <f t="shared" si="4"/>
        <v>2.8241508040650863E-2</v>
      </c>
    </row>
    <row r="43" spans="1:23">
      <c r="A43" s="1">
        <v>41880</v>
      </c>
      <c r="B43">
        <v>77.81</v>
      </c>
      <c r="C43">
        <v>2328700</v>
      </c>
      <c r="D43">
        <v>3.2699999999999676</v>
      </c>
      <c r="E43">
        <v>59</v>
      </c>
      <c r="F43">
        <v>0.94200578592092588</v>
      </c>
      <c r="G43">
        <v>2.2228068441462547E-2</v>
      </c>
      <c r="H43">
        <v>4</v>
      </c>
      <c r="I43">
        <v>1</v>
      </c>
      <c r="J43">
        <v>0</v>
      </c>
      <c r="K43">
        <v>94.990000000000109</v>
      </c>
      <c r="L43">
        <v>116</v>
      </c>
      <c r="M43">
        <v>-4</v>
      </c>
      <c r="N43">
        <v>0.9609375</v>
      </c>
      <c r="O43">
        <v>0.30303030303030304</v>
      </c>
      <c r="T43" s="10">
        <f t="shared" ca="1" si="1"/>
        <v>4.7736611013215555E-3</v>
      </c>
      <c r="U43" s="150">
        <f t="shared" ca="1" si="2"/>
        <v>7.0824813906595813E-2</v>
      </c>
      <c r="V43" s="10">
        <f t="shared" si="3"/>
        <v>0</v>
      </c>
      <c r="W43" s="150">
        <f t="shared" si="4"/>
        <v>2.8241508040650863E-2</v>
      </c>
    </row>
    <row r="44" spans="1:23">
      <c r="A44" s="1">
        <v>41884</v>
      </c>
      <c r="B44">
        <v>77.48</v>
      </c>
      <c r="C44">
        <v>3098100</v>
      </c>
      <c r="D44">
        <v>3.5999999999999659</v>
      </c>
      <c r="E44">
        <v>60</v>
      </c>
      <c r="F44">
        <v>0.93945998071359715</v>
      </c>
      <c r="G44">
        <v>2.2949928862539833E-2</v>
      </c>
      <c r="H44">
        <v>4</v>
      </c>
      <c r="I44">
        <v>1</v>
      </c>
      <c r="J44">
        <v>-0.32999999999999829</v>
      </c>
      <c r="K44">
        <v>94.66000000000011</v>
      </c>
      <c r="L44">
        <v>115</v>
      </c>
      <c r="M44">
        <v>-5</v>
      </c>
      <c r="N44">
        <v>0.953125</v>
      </c>
      <c r="O44">
        <v>0.27272727272727271</v>
      </c>
      <c r="T44" s="10">
        <f t="shared" ca="1" si="1"/>
        <v>1.1821014425255887E-3</v>
      </c>
      <c r="U44" s="150">
        <f t="shared" ca="1" si="2"/>
        <v>7.2006915349121403E-2</v>
      </c>
      <c r="V44" s="10">
        <f t="shared" si="3"/>
        <v>-4.2411001156663448E-3</v>
      </c>
      <c r="W44" s="150">
        <f t="shared" si="4"/>
        <v>2.4000407924984517E-2</v>
      </c>
    </row>
    <row r="45" spans="1:23">
      <c r="A45" s="1">
        <v>41885</v>
      </c>
      <c r="B45">
        <v>76.790000000000006</v>
      </c>
      <c r="C45">
        <v>3388100</v>
      </c>
      <c r="D45">
        <v>4.2899999999999636</v>
      </c>
      <c r="E45">
        <v>61</v>
      </c>
      <c r="F45">
        <v>0.9329218900675027</v>
      </c>
      <c r="G45">
        <v>2.5256912958147245E-2</v>
      </c>
      <c r="H45">
        <v>3</v>
      </c>
      <c r="I45">
        <v>1</v>
      </c>
      <c r="J45">
        <v>-0.68999999999999773</v>
      </c>
      <c r="K45">
        <v>93.970000000000113</v>
      </c>
      <c r="L45">
        <v>114</v>
      </c>
      <c r="M45">
        <v>-4</v>
      </c>
      <c r="N45">
        <v>0.9453125</v>
      </c>
      <c r="O45">
        <v>0.30303030303030304</v>
      </c>
      <c r="T45" s="10">
        <f t="shared" ca="1" si="1"/>
        <v>1.1821014425255887E-3</v>
      </c>
      <c r="U45" s="150">
        <f t="shared" ca="1" si="2"/>
        <v>7.3189016791646994E-2</v>
      </c>
      <c r="V45" s="10">
        <f t="shared" si="3"/>
        <v>-8.9055240061951171E-3</v>
      </c>
      <c r="W45" s="150">
        <f t="shared" si="4"/>
        <v>1.50948839187894E-2</v>
      </c>
    </row>
    <row r="46" spans="1:23">
      <c r="A46" s="1">
        <v>41886</v>
      </c>
      <c r="B46">
        <v>77.16</v>
      </c>
      <c r="C46">
        <v>2870500</v>
      </c>
      <c r="D46">
        <v>3.9199999999999733</v>
      </c>
      <c r="E46">
        <v>62</v>
      </c>
      <c r="F46">
        <v>0.92783027965284504</v>
      </c>
      <c r="G46">
        <v>2.8736336250536742E-2</v>
      </c>
      <c r="H46">
        <v>3</v>
      </c>
      <c r="I46">
        <v>1</v>
      </c>
      <c r="J46">
        <v>0.36999999999999034</v>
      </c>
      <c r="K46">
        <v>94.340000000000103</v>
      </c>
      <c r="L46">
        <v>113</v>
      </c>
      <c r="M46">
        <v>-3</v>
      </c>
      <c r="N46">
        <v>0.9375</v>
      </c>
      <c r="O46">
        <v>0.33333333333333331</v>
      </c>
      <c r="T46" s="10">
        <f t="shared" ca="1" si="1"/>
        <v>4.7736611013215555E-3</v>
      </c>
      <c r="U46" s="150">
        <f t="shared" ca="1" si="2"/>
        <v>7.7962677892968554E-2</v>
      </c>
      <c r="V46" s="10">
        <f t="shared" si="3"/>
        <v>4.8183357207968527E-3</v>
      </c>
      <c r="W46" s="150">
        <f t="shared" si="4"/>
        <v>1.9913219639586255E-2</v>
      </c>
    </row>
    <row r="47" spans="1:23">
      <c r="A47" s="1">
        <v>41887</v>
      </c>
      <c r="B47">
        <v>77.95</v>
      </c>
      <c r="C47">
        <v>4002500</v>
      </c>
      <c r="D47">
        <v>3.129999999999967</v>
      </c>
      <c r="E47">
        <v>63</v>
      </c>
      <c r="F47">
        <v>0.93126325940212162</v>
      </c>
      <c r="G47">
        <v>3.6518371570929402E-2</v>
      </c>
      <c r="H47">
        <v>1</v>
      </c>
      <c r="I47">
        <v>-1</v>
      </c>
      <c r="J47">
        <v>0.79000000000000625</v>
      </c>
      <c r="K47">
        <v>95.130000000000109</v>
      </c>
      <c r="L47">
        <v>114</v>
      </c>
      <c r="M47">
        <v>-2</v>
      </c>
      <c r="N47">
        <v>0.9453125</v>
      </c>
      <c r="O47">
        <v>0.36363636363636365</v>
      </c>
      <c r="T47" s="10">
        <f t="shared" ca="1" si="1"/>
        <v>4.7736611013215555E-3</v>
      </c>
      <c r="U47" s="150">
        <f t="shared" ca="1" si="2"/>
        <v>8.2736338994290115E-2</v>
      </c>
      <c r="V47" s="10">
        <f t="shared" si="3"/>
        <v>1.0238465526179449E-2</v>
      </c>
      <c r="W47" s="150">
        <f t="shared" si="4"/>
        <v>3.0151685165765704E-2</v>
      </c>
    </row>
    <row r="48" spans="1:23">
      <c r="A48" s="1">
        <v>41890</v>
      </c>
      <c r="B48">
        <v>77.67</v>
      </c>
      <c r="C48">
        <v>2246400</v>
      </c>
      <c r="D48">
        <v>2.8499999999999659</v>
      </c>
      <c r="E48">
        <v>64</v>
      </c>
      <c r="F48">
        <v>0.93787849566055914</v>
      </c>
      <c r="G48">
        <v>4.0592268151264897E-2</v>
      </c>
      <c r="H48">
        <v>1</v>
      </c>
      <c r="I48">
        <v>-1</v>
      </c>
      <c r="J48">
        <v>0.28000000000000114</v>
      </c>
      <c r="K48">
        <v>95.41000000000011</v>
      </c>
      <c r="L48">
        <v>115</v>
      </c>
      <c r="M48">
        <v>-1</v>
      </c>
      <c r="N48">
        <v>0.953125</v>
      </c>
      <c r="O48">
        <v>0.39393939393939392</v>
      </c>
      <c r="T48" s="10">
        <f t="shared" ca="1" si="1"/>
        <v>1.3547796466480129E-3</v>
      </c>
      <c r="U48" s="150">
        <f t="shared" ca="1" si="2"/>
        <v>8.4091118640938128E-2</v>
      </c>
      <c r="V48" s="10">
        <f t="shared" si="3"/>
        <v>3.5920461834509443E-3</v>
      </c>
      <c r="W48" s="150">
        <f t="shared" si="4"/>
        <v>3.3743731349216648E-2</v>
      </c>
    </row>
    <row r="49" spans="1:23">
      <c r="A49" s="1">
        <v>41891</v>
      </c>
      <c r="B49">
        <v>77.12</v>
      </c>
      <c r="C49">
        <v>2544800</v>
      </c>
      <c r="D49">
        <v>2.2999999999999687</v>
      </c>
      <c r="E49">
        <v>65</v>
      </c>
      <c r="F49">
        <v>0.9371070395371266</v>
      </c>
      <c r="G49">
        <v>4.0134733435935176E-2</v>
      </c>
      <c r="H49">
        <v>3</v>
      </c>
      <c r="I49">
        <v>1</v>
      </c>
      <c r="J49">
        <v>0.54999999999999716</v>
      </c>
      <c r="K49">
        <v>95.960000000000107</v>
      </c>
      <c r="L49">
        <v>114</v>
      </c>
      <c r="M49">
        <v>0</v>
      </c>
      <c r="N49">
        <v>0.9453125</v>
      </c>
      <c r="O49">
        <v>0.42424242424242425</v>
      </c>
      <c r="T49" s="10">
        <f t="shared" ca="1" si="1"/>
        <v>1.3547796466480129E-3</v>
      </c>
      <c r="U49" s="150">
        <f t="shared" ca="1" si="2"/>
        <v>8.5445898287586142E-2</v>
      </c>
      <c r="V49" s="10">
        <f t="shared" si="3"/>
        <v>7.081241148448528E-3</v>
      </c>
      <c r="W49" s="150">
        <f t="shared" si="4"/>
        <v>4.0824972497665174E-2</v>
      </c>
    </row>
    <row r="50" spans="1:23">
      <c r="A50" s="1">
        <v>41892</v>
      </c>
      <c r="B50">
        <v>77.209999999999994</v>
      </c>
      <c r="C50">
        <v>2959300</v>
      </c>
      <c r="D50">
        <v>2.2099999999999795</v>
      </c>
      <c r="E50">
        <v>66</v>
      </c>
      <c r="F50">
        <v>0.93176470588235316</v>
      </c>
      <c r="G50">
        <v>3.7303458368597525E-2</v>
      </c>
      <c r="H50">
        <v>4</v>
      </c>
      <c r="I50">
        <v>1</v>
      </c>
      <c r="J50">
        <v>8.99999999999892E-2</v>
      </c>
      <c r="K50">
        <v>96.050000000000097</v>
      </c>
      <c r="L50">
        <v>113</v>
      </c>
      <c r="M50">
        <v>-1</v>
      </c>
      <c r="N50">
        <v>0.9375</v>
      </c>
      <c r="O50">
        <v>0.39393939393939392</v>
      </c>
      <c r="T50" s="10">
        <f t="shared" ca="1" si="1"/>
        <v>4.7736611013215555E-3</v>
      </c>
      <c r="U50" s="150">
        <f t="shared" ca="1" si="2"/>
        <v>9.0219559388907702E-2</v>
      </c>
      <c r="V50" s="10">
        <f t="shared" si="3"/>
        <v>1.16701244813264E-3</v>
      </c>
      <c r="W50" s="150">
        <f t="shared" si="4"/>
        <v>4.1991984945797811E-2</v>
      </c>
    </row>
    <row r="51" spans="1:23">
      <c r="A51" s="1">
        <v>41893</v>
      </c>
      <c r="B51">
        <v>76.12</v>
      </c>
      <c r="C51">
        <v>4676700</v>
      </c>
      <c r="D51">
        <v>3.2999999999999687</v>
      </c>
      <c r="E51">
        <v>67</v>
      </c>
      <c r="F51">
        <v>0.92297010607521712</v>
      </c>
      <c r="G51">
        <v>3.9987931963850698E-2</v>
      </c>
      <c r="H51">
        <v>4</v>
      </c>
      <c r="I51">
        <v>1</v>
      </c>
      <c r="J51">
        <v>-1.0899999999999892</v>
      </c>
      <c r="K51">
        <v>94.960000000000107</v>
      </c>
      <c r="L51">
        <v>112</v>
      </c>
      <c r="M51">
        <v>-2</v>
      </c>
      <c r="N51">
        <v>0.9296875</v>
      </c>
      <c r="O51">
        <v>0.36363636363636365</v>
      </c>
      <c r="T51" s="10">
        <f t="shared" ca="1" si="1"/>
        <v>1.1821014425255887E-3</v>
      </c>
      <c r="U51" s="150">
        <f t="shared" ca="1" si="2"/>
        <v>9.1401660831433293E-2</v>
      </c>
      <c r="V51" s="10">
        <f t="shared" si="3"/>
        <v>-1.411734231317173E-2</v>
      </c>
      <c r="W51" s="150">
        <f t="shared" si="4"/>
        <v>2.7874642632626082E-2</v>
      </c>
    </row>
    <row r="52" spans="1:23">
      <c r="A52" s="1">
        <v>41894</v>
      </c>
      <c r="B52">
        <v>75.47</v>
      </c>
      <c r="C52">
        <v>7307400</v>
      </c>
      <c r="D52">
        <v>3.9499999999999744</v>
      </c>
      <c r="E52">
        <v>68</v>
      </c>
      <c r="F52">
        <v>0.91132111861137888</v>
      </c>
      <c r="G52">
        <v>5.5947141503330119E-2</v>
      </c>
      <c r="H52">
        <v>3</v>
      </c>
      <c r="I52">
        <v>1</v>
      </c>
      <c r="J52">
        <v>-0.65000000000000568</v>
      </c>
      <c r="K52">
        <v>94.310000000000102</v>
      </c>
      <c r="L52">
        <v>111</v>
      </c>
      <c r="M52">
        <v>-1</v>
      </c>
      <c r="N52">
        <v>0.921875</v>
      </c>
      <c r="O52">
        <v>0.39393939393939392</v>
      </c>
      <c r="T52" s="10">
        <f t="shared" ca="1" si="1"/>
        <v>1.1821014425255887E-3</v>
      </c>
      <c r="U52" s="150">
        <f t="shared" ca="1" si="2"/>
        <v>9.2583762273958883E-2</v>
      </c>
      <c r="V52" s="10">
        <f t="shared" si="3"/>
        <v>-8.5391487125591921E-3</v>
      </c>
      <c r="W52" s="150">
        <f t="shared" si="4"/>
        <v>1.9335493920066889E-2</v>
      </c>
    </row>
    <row r="53" spans="1:23">
      <c r="A53" s="1">
        <v>41897</v>
      </c>
      <c r="B53">
        <v>74.92</v>
      </c>
      <c r="C53">
        <v>5412800</v>
      </c>
      <c r="D53">
        <v>4.4999999999999716</v>
      </c>
      <c r="E53">
        <v>69</v>
      </c>
      <c r="F53">
        <v>0.89681774349083887</v>
      </c>
      <c r="G53">
        <v>7.3061659940515292E-2</v>
      </c>
      <c r="H53">
        <v>3</v>
      </c>
      <c r="I53">
        <v>1</v>
      </c>
      <c r="J53">
        <v>-0.54999999999999716</v>
      </c>
      <c r="K53">
        <v>93.760000000000105</v>
      </c>
      <c r="L53">
        <v>110</v>
      </c>
      <c r="M53">
        <v>0</v>
      </c>
      <c r="N53">
        <v>0.9140625</v>
      </c>
      <c r="O53">
        <v>0.42424242424242425</v>
      </c>
      <c r="T53" s="10">
        <f t="shared" ca="1" si="1"/>
        <v>4.7736611013215555E-3</v>
      </c>
      <c r="U53" s="150">
        <f t="shared" ca="1" si="2"/>
        <v>9.7357423375280444E-2</v>
      </c>
      <c r="V53" s="10">
        <f t="shared" si="3"/>
        <v>-7.2876639724393424E-3</v>
      </c>
      <c r="W53" s="150">
        <f t="shared" si="4"/>
        <v>1.2047829947627547E-2</v>
      </c>
    </row>
    <row r="54" spans="1:23">
      <c r="A54" s="1">
        <v>41898</v>
      </c>
      <c r="B54">
        <v>75.09</v>
      </c>
      <c r="C54">
        <v>4020100</v>
      </c>
      <c r="D54">
        <v>4.3299999999999699</v>
      </c>
      <c r="E54">
        <v>70</v>
      </c>
      <c r="F54">
        <v>0.88979749276759901</v>
      </c>
      <c r="G54">
        <v>8.9055337718136188E-2</v>
      </c>
      <c r="H54">
        <v>3</v>
      </c>
      <c r="I54">
        <v>1</v>
      </c>
      <c r="J54">
        <v>0.17000000000000171</v>
      </c>
      <c r="K54">
        <v>93.930000000000106</v>
      </c>
      <c r="L54">
        <v>109</v>
      </c>
      <c r="M54">
        <v>1</v>
      </c>
      <c r="N54">
        <v>0.90625</v>
      </c>
      <c r="O54">
        <v>0.45454545454545453</v>
      </c>
      <c r="T54" s="10">
        <f t="shared" ca="1" si="1"/>
        <v>4.7736611013215555E-3</v>
      </c>
      <c r="U54" s="150">
        <f t="shared" ca="1" si="2"/>
        <v>0.102131084476602</v>
      </c>
      <c r="V54" s="10">
        <f t="shared" si="3"/>
        <v>2.2690870261612615E-3</v>
      </c>
      <c r="W54" s="150">
        <f t="shared" si="4"/>
        <v>1.4316916973788809E-2</v>
      </c>
    </row>
    <row r="55" spans="1:23">
      <c r="A55" s="1">
        <v>41899</v>
      </c>
      <c r="B55">
        <v>75.34</v>
      </c>
      <c r="C55">
        <v>3737900</v>
      </c>
      <c r="D55">
        <v>4.0799999999999699</v>
      </c>
      <c r="E55">
        <v>71</v>
      </c>
      <c r="F55">
        <v>0.88937319189971098</v>
      </c>
      <c r="G55">
        <v>9.5738230757794585E-2</v>
      </c>
      <c r="H55">
        <v>3</v>
      </c>
      <c r="I55">
        <v>1</v>
      </c>
      <c r="J55">
        <v>0.25</v>
      </c>
      <c r="K55">
        <v>94.180000000000106</v>
      </c>
      <c r="L55">
        <v>108</v>
      </c>
      <c r="M55">
        <v>2</v>
      </c>
      <c r="N55">
        <v>0.8984375</v>
      </c>
      <c r="O55">
        <v>0.48484848484848486</v>
      </c>
      <c r="T55" s="10">
        <f t="shared" ca="1" si="1"/>
        <v>4.7736611013215555E-3</v>
      </c>
      <c r="U55" s="150">
        <f t="shared" ca="1" si="2"/>
        <v>0.10690474557792357</v>
      </c>
      <c r="V55" s="10">
        <f t="shared" si="3"/>
        <v>3.329338127580237E-3</v>
      </c>
      <c r="W55" s="150">
        <f t="shared" si="4"/>
        <v>1.7646255101369045E-2</v>
      </c>
    </row>
    <row r="56" spans="1:23">
      <c r="A56" s="1">
        <v>41900</v>
      </c>
      <c r="B56">
        <v>75.73</v>
      </c>
      <c r="C56">
        <v>4013800</v>
      </c>
      <c r="D56">
        <v>3.6899999999999693</v>
      </c>
      <c r="E56">
        <v>72</v>
      </c>
      <c r="F56">
        <v>0.89454194792671171</v>
      </c>
      <c r="G56">
        <v>9.3660377389832461E-2</v>
      </c>
      <c r="H56">
        <v>1</v>
      </c>
      <c r="I56">
        <v>-1</v>
      </c>
      <c r="J56">
        <v>0.39000000000000057</v>
      </c>
      <c r="K56">
        <v>94.570000000000107</v>
      </c>
      <c r="L56">
        <v>109</v>
      </c>
      <c r="M56">
        <v>3</v>
      </c>
      <c r="N56">
        <v>0.90625</v>
      </c>
      <c r="O56">
        <v>0.51515151515151514</v>
      </c>
      <c r="T56" s="10">
        <f t="shared" ca="1" si="1"/>
        <v>4.7736611013215555E-3</v>
      </c>
      <c r="U56" s="150">
        <f t="shared" ca="1" si="2"/>
        <v>0.11167840667924513</v>
      </c>
      <c r="V56" s="10">
        <f t="shared" si="3"/>
        <v>5.1765330501725585E-3</v>
      </c>
      <c r="W56" s="150">
        <f t="shared" si="4"/>
        <v>2.2822788151541602E-2</v>
      </c>
    </row>
    <row r="57" spans="1:23">
      <c r="A57" s="1">
        <v>41901</v>
      </c>
      <c r="B57">
        <v>76.069999999999993</v>
      </c>
      <c r="C57">
        <v>6020400</v>
      </c>
      <c r="D57">
        <v>4.0299999999999585</v>
      </c>
      <c r="E57">
        <v>73</v>
      </c>
      <c r="F57">
        <v>0.90096432015429118</v>
      </c>
      <c r="G57">
        <v>8.9267753426682722E-2</v>
      </c>
      <c r="H57">
        <v>2</v>
      </c>
      <c r="I57">
        <v>1</v>
      </c>
      <c r="J57">
        <v>-0.3399999999999892</v>
      </c>
      <c r="K57">
        <v>94.230000000000118</v>
      </c>
      <c r="L57">
        <v>110</v>
      </c>
      <c r="M57">
        <v>2</v>
      </c>
      <c r="N57">
        <v>0.9140625</v>
      </c>
      <c r="O57">
        <v>0.48484848484848486</v>
      </c>
      <c r="T57" s="10">
        <f t="shared" ca="1" si="1"/>
        <v>1.3547796466480129E-3</v>
      </c>
      <c r="U57" s="150">
        <f t="shared" ca="1" si="2"/>
        <v>0.11303318632589314</v>
      </c>
      <c r="V57" s="10">
        <f t="shared" si="3"/>
        <v>-4.4896342268584332E-3</v>
      </c>
      <c r="W57" s="150">
        <f t="shared" si="4"/>
        <v>1.8333153924683168E-2</v>
      </c>
    </row>
  </sheetData>
  <conditionalFormatting sqref="E3:E6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2.5703125" customWidth="1"/>
  </cols>
  <sheetData>
    <row r="1" spans="1:23">
      <c r="A1">
        <v>50</v>
      </c>
      <c r="B1">
        <v>47.620000000000061</v>
      </c>
      <c r="C1">
        <v>89</v>
      </c>
      <c r="D1">
        <v>0.13350528470100129</v>
      </c>
      <c r="E1">
        <v>0.29515662416244126</v>
      </c>
      <c r="F1">
        <v>1.6623025083279728</v>
      </c>
      <c r="G1">
        <v>0.20057406669659258</v>
      </c>
      <c r="H1">
        <v>1.1262707159720882</v>
      </c>
      <c r="I1">
        <v>-0.5598453637905022</v>
      </c>
      <c r="J1">
        <v>-0.49985263144000158</v>
      </c>
      <c r="K1">
        <v>-2.2293494712693269E-2</v>
      </c>
      <c r="L1">
        <v>-1.6046001871359773E-2</v>
      </c>
      <c r="M1">
        <v>1.5590960881782598E-2</v>
      </c>
      <c r="N1">
        <v>2.1558882784816182E-2</v>
      </c>
      <c r="O1">
        <v>0.12715282570011149</v>
      </c>
      <c r="P1">
        <v>1.8001983298538631</v>
      </c>
      <c r="Q1">
        <v>-1.3489770354906054</v>
      </c>
      <c r="R1">
        <v>0.54070981210855951</v>
      </c>
      <c r="S1">
        <v>1.3344914572242175</v>
      </c>
    </row>
    <row r="2" spans="1:23">
      <c r="A2">
        <v>11</v>
      </c>
      <c r="B2">
        <v>3</v>
      </c>
      <c r="C2">
        <v>3.4861559561474196</v>
      </c>
      <c r="E2">
        <v>0.4</v>
      </c>
    </row>
    <row r="3" spans="1:23">
      <c r="A3">
        <v>9.0962437997165412E-4</v>
      </c>
      <c r="B3">
        <v>9.8065698704256962E-3</v>
      </c>
      <c r="C3">
        <v>0.77873918386160623</v>
      </c>
      <c r="D3">
        <v>256</v>
      </c>
      <c r="E3" s="2">
        <f>IF(C3&gt;=$E$2,SIGN(A3),0)</f>
        <v>1</v>
      </c>
      <c r="F3" s="3" t="s">
        <v>0</v>
      </c>
      <c r="G3">
        <f ca="1">OFFSET(B1,($A$1+5),0)</f>
        <v>532.30999999999995</v>
      </c>
    </row>
    <row r="4" spans="1:23">
      <c r="A4">
        <v>-6.1016563454767663E-4</v>
      </c>
      <c r="B4">
        <v>9.8678097716414382E-3</v>
      </c>
      <c r="C4">
        <v>0.56197200648489987</v>
      </c>
      <c r="D4">
        <v>300</v>
      </c>
      <c r="E4" s="2">
        <f>IF(C4&gt;=$E$2,SIGN(A4),0)</f>
        <v>-1</v>
      </c>
      <c r="F4" s="4" t="s">
        <v>1</v>
      </c>
      <c r="G4">
        <f ca="1">OFFSET(D1,($A$1+6),0)</f>
        <v>22.239999999999782</v>
      </c>
    </row>
    <row r="5" spans="1:23">
      <c r="A5">
        <v>2.7466601515386806E-3</v>
      </c>
      <c r="B5">
        <v>1.3371112133076799E-2</v>
      </c>
      <c r="C5">
        <v>1.4461079995406914</v>
      </c>
      <c r="D5">
        <v>180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-0.28224542549848336</v>
      </c>
      <c r="U5">
        <v>-0.27945549271575748</v>
      </c>
    </row>
    <row r="6" spans="1:23">
      <c r="A6">
        <v>1.3722958436685514E-3</v>
      </c>
      <c r="B6">
        <v>1.3503697184139749E-2</v>
      </c>
      <c r="C6">
        <v>0.69933676626022201</v>
      </c>
      <c r="D6">
        <v>172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3</v>
      </c>
      <c r="I6">
        <f t="shared" ca="1" si="0"/>
        <v>1</v>
      </c>
      <c r="J6">
        <f t="shared" ca="1" si="0"/>
        <v>-5.8699999999998909</v>
      </c>
      <c r="K6">
        <f t="shared" ca="1" si="0"/>
        <v>432.26999999999953</v>
      </c>
      <c r="L6">
        <f t="shared" ca="1" si="0"/>
        <v>202</v>
      </c>
      <c r="M6">
        <f t="shared" ca="1" si="0"/>
        <v>-36</v>
      </c>
      <c r="N6" s="9">
        <f ca="1">OFFSET(F1,($A$1+6),0)</f>
        <v>0.96019731775983064</v>
      </c>
      <c r="O6" s="10">
        <f ca="1">OFFSET(G1,($A$1+6),0)</f>
        <v>0.12661227838293607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533.45000000000005</v>
      </c>
      <c r="C8">
        <v>109600</v>
      </c>
      <c r="D8">
        <v>13.5300000000002</v>
      </c>
      <c r="E8">
        <v>13</v>
      </c>
      <c r="F8">
        <v>0.97569504765072967</v>
      </c>
      <c r="G8">
        <v>1.6225331571031402E-2</v>
      </c>
      <c r="H8">
        <v>2</v>
      </c>
      <c r="I8">
        <v>-1</v>
      </c>
      <c r="J8">
        <v>0.56999999999993634</v>
      </c>
      <c r="K8">
        <v>440.97999999999911</v>
      </c>
      <c r="L8">
        <v>205</v>
      </c>
      <c r="M8">
        <v>-37</v>
      </c>
      <c r="N8">
        <v>0.9641255605381166</v>
      </c>
      <c r="O8">
        <v>0.1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533.66</v>
      </c>
      <c r="C9">
        <v>105200</v>
      </c>
      <c r="D9">
        <v>13.740000000000123</v>
      </c>
      <c r="E9">
        <v>14</v>
      </c>
      <c r="F9">
        <v>0.97490928804203891</v>
      </c>
      <c r="G9">
        <v>1.00268902967048E-2</v>
      </c>
      <c r="H9">
        <v>4</v>
      </c>
      <c r="I9">
        <v>1</v>
      </c>
      <c r="J9">
        <v>-0.20999999999992269</v>
      </c>
      <c r="K9">
        <v>440.76999999999919</v>
      </c>
      <c r="L9">
        <v>204</v>
      </c>
      <c r="M9">
        <v>-38</v>
      </c>
      <c r="N9">
        <v>0.95964125560538116</v>
      </c>
      <c r="O9">
        <v>7.4999999999999997E-2</v>
      </c>
      <c r="T9" s="10">
        <f ca="1">OFFSET($A$2,H8,0)*I8</f>
        <v>6.1016563454767663E-4</v>
      </c>
      <c r="U9" s="150">
        <f ca="1">U8+T9</f>
        <v>6.1016563454767663E-4</v>
      </c>
      <c r="V9" s="10">
        <f>J9/B8</f>
        <v>-3.9366388602478711E-4</v>
      </c>
      <c r="W9" s="150">
        <f>W8+V9</f>
        <v>-3.9366388602478711E-4</v>
      </c>
    </row>
    <row r="10" spans="1:23">
      <c r="A10" s="1">
        <v>41835</v>
      </c>
      <c r="B10">
        <v>533.51</v>
      </c>
      <c r="C10">
        <v>251800</v>
      </c>
      <c r="D10">
        <v>13.8900000000001</v>
      </c>
      <c r="E10">
        <v>15</v>
      </c>
      <c r="F10">
        <v>0.97360543840519442</v>
      </c>
      <c r="G10">
        <v>4.2431976664691673E-2</v>
      </c>
      <c r="H10">
        <v>4</v>
      </c>
      <c r="I10">
        <v>1</v>
      </c>
      <c r="J10">
        <v>-0.14999999999997726</v>
      </c>
      <c r="K10">
        <v>440.61999999999921</v>
      </c>
      <c r="L10">
        <v>203</v>
      </c>
      <c r="M10">
        <v>-39</v>
      </c>
      <c r="N10">
        <v>0.95515695067264572</v>
      </c>
      <c r="O10">
        <v>0.05</v>
      </c>
      <c r="T10" s="10">
        <f t="shared" ref="T10:T57" ca="1" si="1">OFFSET($A$2,H9,0)*I9</f>
        <v>1.3722958436685514E-3</v>
      </c>
      <c r="U10" s="150">
        <f t="shared" ref="U10:U57" ca="1" si="2">U9+T10</f>
        <v>1.9824614782162279E-3</v>
      </c>
      <c r="V10" s="10">
        <f t="shared" ref="V10:V57" si="3">J10/B9</f>
        <v>-2.8107783982306576E-4</v>
      </c>
      <c r="W10" s="150">
        <f t="shared" ref="W10:W57" si="4">W9+V10</f>
        <v>-6.7474172584785293E-4</v>
      </c>
    </row>
    <row r="11" spans="1:23">
      <c r="A11" s="1">
        <v>41836</v>
      </c>
      <c r="B11">
        <v>531.82000000000005</v>
      </c>
      <c r="C11">
        <v>236500</v>
      </c>
      <c r="D11">
        <v>15.580000000000041</v>
      </c>
      <c r="E11">
        <v>16</v>
      </c>
      <c r="F11">
        <v>0.97174900047435109</v>
      </c>
      <c r="G11">
        <v>7.2353128845540307E-2</v>
      </c>
      <c r="H11">
        <v>3</v>
      </c>
      <c r="I11">
        <v>1</v>
      </c>
      <c r="J11">
        <v>-1.6899999999999409</v>
      </c>
      <c r="K11">
        <v>438.92999999999927</v>
      </c>
      <c r="L11">
        <v>202</v>
      </c>
      <c r="M11">
        <v>-38</v>
      </c>
      <c r="N11">
        <v>0.95067264573991028</v>
      </c>
      <c r="O11">
        <v>7.4999999999999997E-2</v>
      </c>
      <c r="T11" s="10">
        <f t="shared" ca="1" si="1"/>
        <v>1.3722958436685514E-3</v>
      </c>
      <c r="U11" s="150">
        <f t="shared" ca="1" si="2"/>
        <v>3.3547573218847791E-3</v>
      </c>
      <c r="V11" s="10">
        <f t="shared" si="3"/>
        <v>-3.1677006991432978E-3</v>
      </c>
      <c r="W11" s="150">
        <f t="shared" si="4"/>
        <v>-3.8424424249911505E-3</v>
      </c>
    </row>
    <row r="12" spans="1:23">
      <c r="A12" s="1">
        <v>41837</v>
      </c>
      <c r="B12">
        <v>524.69000000000005</v>
      </c>
      <c r="C12">
        <v>149000</v>
      </c>
      <c r="D12">
        <v>22.710000000000036</v>
      </c>
      <c r="E12">
        <v>17</v>
      </c>
      <c r="F12">
        <v>0.96848521810912547</v>
      </c>
      <c r="G12">
        <v>4.8926666970511831E-2</v>
      </c>
      <c r="H12">
        <v>3</v>
      </c>
      <c r="I12">
        <v>1</v>
      </c>
      <c r="J12">
        <v>-7.1299999999999955</v>
      </c>
      <c r="K12">
        <v>431.79999999999927</v>
      </c>
      <c r="L12">
        <v>201</v>
      </c>
      <c r="M12">
        <v>-37</v>
      </c>
      <c r="N12">
        <v>0.94618834080717484</v>
      </c>
      <c r="O12">
        <v>0.1</v>
      </c>
      <c r="T12" s="10">
        <f t="shared" ca="1" si="1"/>
        <v>2.7466601515386806E-3</v>
      </c>
      <c r="U12" s="150">
        <f t="shared" ca="1" si="2"/>
        <v>6.1014174734234598E-3</v>
      </c>
      <c r="V12" s="10">
        <f t="shared" si="3"/>
        <v>-1.3406791771652053E-2</v>
      </c>
      <c r="W12" s="150">
        <f t="shared" si="4"/>
        <v>-1.7249234196643204E-2</v>
      </c>
    </row>
    <row r="13" spans="1:23">
      <c r="A13" s="1">
        <v>41838</v>
      </c>
      <c r="B13">
        <v>520.55999999999995</v>
      </c>
      <c r="C13">
        <v>345600</v>
      </c>
      <c r="D13">
        <v>26.840000000000146</v>
      </c>
      <c r="E13">
        <v>18</v>
      </c>
      <c r="F13">
        <v>0.96327259174382551</v>
      </c>
      <c r="G13">
        <v>7.378879722893214E-2</v>
      </c>
      <c r="H13">
        <v>4</v>
      </c>
      <c r="I13">
        <v>1</v>
      </c>
      <c r="J13">
        <v>-4.1300000000001091</v>
      </c>
      <c r="K13">
        <v>427.66999999999916</v>
      </c>
      <c r="L13">
        <v>200</v>
      </c>
      <c r="M13">
        <v>-38</v>
      </c>
      <c r="N13">
        <v>0.94170403587443952</v>
      </c>
      <c r="O13">
        <v>7.4999999999999997E-2</v>
      </c>
      <c r="T13" s="10">
        <f t="shared" ca="1" si="1"/>
        <v>2.7466601515386806E-3</v>
      </c>
      <c r="U13" s="150">
        <f t="shared" ca="1" si="2"/>
        <v>8.8480776249621404E-3</v>
      </c>
      <c r="V13" s="10">
        <f t="shared" si="3"/>
        <v>-7.8713144904612418E-3</v>
      </c>
      <c r="W13" s="150">
        <f t="shared" si="4"/>
        <v>-2.5120548687104446E-2</v>
      </c>
    </row>
    <row r="14" spans="1:23">
      <c r="A14" s="1">
        <v>41841</v>
      </c>
      <c r="B14">
        <v>515.16999999999996</v>
      </c>
      <c r="C14">
        <v>220600</v>
      </c>
      <c r="D14">
        <v>32.230000000000132</v>
      </c>
      <c r="E14">
        <v>19</v>
      </c>
      <c r="F14">
        <v>0.95650230707152839</v>
      </c>
      <c r="G14">
        <v>9.0105282348115406E-2</v>
      </c>
      <c r="H14">
        <v>3</v>
      </c>
      <c r="I14">
        <v>1</v>
      </c>
      <c r="J14">
        <v>-5.3899999999999864</v>
      </c>
      <c r="K14">
        <v>422.27999999999918</v>
      </c>
      <c r="L14">
        <v>199</v>
      </c>
      <c r="M14">
        <v>-37</v>
      </c>
      <c r="N14">
        <v>0.93721973094170408</v>
      </c>
      <c r="O14">
        <v>0.1</v>
      </c>
      <c r="T14" s="10">
        <f t="shared" ca="1" si="1"/>
        <v>1.3722958436685514E-3</v>
      </c>
      <c r="U14" s="150">
        <f t="shared" ca="1" si="2"/>
        <v>1.0220373468630691E-2</v>
      </c>
      <c r="V14" s="10">
        <f t="shared" si="3"/>
        <v>-1.0354233901951719E-2</v>
      </c>
      <c r="W14" s="150">
        <f t="shared" si="4"/>
        <v>-3.5474782589056161E-2</v>
      </c>
    </row>
    <row r="15" spans="1:23">
      <c r="A15" s="1">
        <v>41842</v>
      </c>
      <c r="B15">
        <v>511.92</v>
      </c>
      <c r="C15">
        <v>332500</v>
      </c>
      <c r="D15">
        <v>35.480000000000075</v>
      </c>
      <c r="E15">
        <v>20</v>
      </c>
      <c r="F15">
        <v>0.9481965415488488</v>
      </c>
      <c r="G15">
        <v>8.7120003646141919E-2</v>
      </c>
      <c r="H15">
        <v>3</v>
      </c>
      <c r="I15">
        <v>1</v>
      </c>
      <c r="J15">
        <v>-3.2499999999999432</v>
      </c>
      <c r="K15">
        <v>419.02999999999923</v>
      </c>
      <c r="L15">
        <v>198</v>
      </c>
      <c r="M15">
        <v>-36</v>
      </c>
      <c r="N15">
        <v>0.93273542600896864</v>
      </c>
      <c r="O15">
        <v>0.125</v>
      </c>
      <c r="T15" s="10">
        <f t="shared" ca="1" si="1"/>
        <v>2.7466601515386806E-3</v>
      </c>
      <c r="U15" s="150">
        <f t="shared" ca="1" si="2"/>
        <v>1.2967033620169372E-2</v>
      </c>
      <c r="V15" s="10">
        <f t="shared" si="3"/>
        <v>-6.3085971621017209E-3</v>
      </c>
      <c r="W15" s="150">
        <f t="shared" si="4"/>
        <v>-4.1783379751157881E-2</v>
      </c>
    </row>
    <row r="16" spans="1:23">
      <c r="A16" s="1">
        <v>41843</v>
      </c>
      <c r="B16">
        <v>507.72</v>
      </c>
      <c r="C16">
        <v>263800</v>
      </c>
      <c r="D16">
        <v>39.680000000000064</v>
      </c>
      <c r="E16">
        <v>21</v>
      </c>
      <c r="F16">
        <v>0.93794069994517237</v>
      </c>
      <c r="G16">
        <v>9.6964586846543022E-2</v>
      </c>
      <c r="H16">
        <v>4</v>
      </c>
      <c r="I16">
        <v>1</v>
      </c>
      <c r="J16">
        <v>-4.1999999999999886</v>
      </c>
      <c r="K16">
        <v>414.82999999999925</v>
      </c>
      <c r="L16">
        <v>197</v>
      </c>
      <c r="M16">
        <v>-37</v>
      </c>
      <c r="N16">
        <v>0.9282511210762332</v>
      </c>
      <c r="O16">
        <v>0.1</v>
      </c>
      <c r="T16" s="10">
        <f t="shared" ca="1" si="1"/>
        <v>2.7466601515386806E-3</v>
      </c>
      <c r="U16" s="150">
        <f t="shared" ca="1" si="2"/>
        <v>1.5713693771708052E-2</v>
      </c>
      <c r="V16" s="10">
        <f t="shared" si="3"/>
        <v>-8.2044069385841314E-3</v>
      </c>
      <c r="W16" s="150">
        <f t="shared" si="4"/>
        <v>-4.9987786689742013E-2</v>
      </c>
    </row>
    <row r="17" spans="1:23">
      <c r="A17" s="1">
        <v>41844</v>
      </c>
      <c r="B17">
        <v>514.82000000000005</v>
      </c>
      <c r="C17">
        <v>242000</v>
      </c>
      <c r="D17">
        <v>32.580000000000041</v>
      </c>
      <c r="E17">
        <v>22</v>
      </c>
      <c r="F17">
        <v>0.92832800458334075</v>
      </c>
      <c r="G17">
        <v>7.634109657718427E-2</v>
      </c>
      <c r="H17">
        <v>3</v>
      </c>
      <c r="I17">
        <v>1</v>
      </c>
      <c r="J17">
        <v>7.1000000000000227</v>
      </c>
      <c r="K17">
        <v>421.92999999999927</v>
      </c>
      <c r="L17">
        <v>196</v>
      </c>
      <c r="M17">
        <v>-36</v>
      </c>
      <c r="N17">
        <v>0.92376681614349776</v>
      </c>
      <c r="O17">
        <v>0.125</v>
      </c>
      <c r="T17" s="10">
        <f t="shared" ca="1" si="1"/>
        <v>1.3722958436685514E-3</v>
      </c>
      <c r="U17" s="150">
        <f t="shared" ca="1" si="2"/>
        <v>1.7085989615376603E-2</v>
      </c>
      <c r="V17" s="10">
        <f t="shared" si="3"/>
        <v>1.3984085716536717E-2</v>
      </c>
      <c r="W17" s="150">
        <f t="shared" si="4"/>
        <v>-3.6003700973205294E-2</v>
      </c>
    </row>
    <row r="18" spans="1:23">
      <c r="A18" s="1">
        <v>41845</v>
      </c>
      <c r="B18">
        <v>514.57000000000005</v>
      </c>
      <c r="C18">
        <v>149100</v>
      </c>
      <c r="D18">
        <v>32.830000000000041</v>
      </c>
      <c r="E18">
        <v>23</v>
      </c>
      <c r="F18">
        <v>0.91919674484220115</v>
      </c>
      <c r="G18">
        <v>5.0202816644637889E-2</v>
      </c>
      <c r="H18">
        <v>4</v>
      </c>
      <c r="I18">
        <v>1</v>
      </c>
      <c r="J18">
        <v>-0.25</v>
      </c>
      <c r="K18">
        <v>421.67999999999927</v>
      </c>
      <c r="L18">
        <v>195</v>
      </c>
      <c r="M18">
        <v>-37</v>
      </c>
      <c r="N18">
        <v>0.91928251121076232</v>
      </c>
      <c r="O18">
        <v>0.1</v>
      </c>
      <c r="T18" s="10">
        <f t="shared" ca="1" si="1"/>
        <v>2.7466601515386806E-3</v>
      </c>
      <c r="U18" s="150">
        <f t="shared" ca="1" si="2"/>
        <v>1.9832649766915282E-2</v>
      </c>
      <c r="V18" s="10">
        <f t="shared" si="3"/>
        <v>-4.8560661978944093E-4</v>
      </c>
      <c r="W18" s="150">
        <f t="shared" si="4"/>
        <v>-3.6489307592994735E-2</v>
      </c>
    </row>
    <row r="19" spans="1:23">
      <c r="A19" s="1">
        <v>41848</v>
      </c>
      <c r="B19">
        <v>513.22</v>
      </c>
      <c r="C19">
        <v>133900</v>
      </c>
      <c r="D19">
        <v>34.180000000000064</v>
      </c>
      <c r="E19">
        <v>24</v>
      </c>
      <c r="F19">
        <v>0.91083276349590647</v>
      </c>
      <c r="G19">
        <v>2.5568570256597242E-2</v>
      </c>
      <c r="H19">
        <v>4</v>
      </c>
      <c r="I19">
        <v>1</v>
      </c>
      <c r="J19">
        <v>-1.3500000000000227</v>
      </c>
      <c r="K19">
        <v>420.32999999999925</v>
      </c>
      <c r="L19">
        <v>194</v>
      </c>
      <c r="M19">
        <v>-38</v>
      </c>
      <c r="N19">
        <v>0.91479820627802688</v>
      </c>
      <c r="O19">
        <v>7.4999999999999997E-2</v>
      </c>
      <c r="T19" s="10">
        <f t="shared" ca="1" si="1"/>
        <v>1.3722958436685514E-3</v>
      </c>
      <c r="U19" s="150">
        <f t="shared" ca="1" si="2"/>
        <v>2.1204945610583833E-2</v>
      </c>
      <c r="V19" s="10">
        <f t="shared" si="3"/>
        <v>-2.623549759993825E-3</v>
      </c>
      <c r="W19" s="150">
        <f t="shared" si="4"/>
        <v>-3.9112857352988563E-2</v>
      </c>
    </row>
    <row r="20" spans="1:23">
      <c r="A20" s="1">
        <v>41849</v>
      </c>
      <c r="B20">
        <v>510.04</v>
      </c>
      <c r="C20">
        <v>170700</v>
      </c>
      <c r="D20">
        <v>37.36000000000007</v>
      </c>
      <c r="E20">
        <v>25</v>
      </c>
      <c r="F20">
        <v>0.90340824385345642</v>
      </c>
      <c r="G20">
        <v>3.0490861856797776E-2</v>
      </c>
      <c r="H20">
        <v>4</v>
      </c>
      <c r="I20">
        <v>1</v>
      </c>
      <c r="J20">
        <v>-3.1800000000000068</v>
      </c>
      <c r="K20">
        <v>417.14999999999924</v>
      </c>
      <c r="L20">
        <v>193</v>
      </c>
      <c r="M20">
        <v>-39</v>
      </c>
      <c r="N20">
        <v>0.91031390134529144</v>
      </c>
      <c r="O20">
        <v>0.05</v>
      </c>
      <c r="T20" s="10">
        <f t="shared" ca="1" si="1"/>
        <v>1.3722958436685514E-3</v>
      </c>
      <c r="U20" s="150">
        <f t="shared" ca="1" si="2"/>
        <v>2.2577241454252384E-2</v>
      </c>
      <c r="V20" s="10">
        <f t="shared" si="3"/>
        <v>-6.1961731810919419E-3</v>
      </c>
      <c r="W20" s="150">
        <f t="shared" si="4"/>
        <v>-4.5309030534080502E-2</v>
      </c>
    </row>
    <row r="21" spans="1:23">
      <c r="A21" s="1">
        <v>41850</v>
      </c>
      <c r="B21">
        <v>521.84</v>
      </c>
      <c r="C21">
        <v>261900</v>
      </c>
      <c r="D21">
        <v>25.560000000000059</v>
      </c>
      <c r="E21">
        <v>26</v>
      </c>
      <c r="F21">
        <v>0.89944032724069312</v>
      </c>
      <c r="G21">
        <v>5.9659997265393554E-2</v>
      </c>
      <c r="H21">
        <v>3</v>
      </c>
      <c r="I21">
        <v>1</v>
      </c>
      <c r="J21">
        <v>11.800000000000011</v>
      </c>
      <c r="K21">
        <v>428.94999999999925</v>
      </c>
      <c r="L21">
        <v>192</v>
      </c>
      <c r="M21">
        <v>-38</v>
      </c>
      <c r="N21">
        <v>0.905829596412556</v>
      </c>
      <c r="O21">
        <v>7.4999999999999997E-2</v>
      </c>
      <c r="T21" s="10">
        <f t="shared" ca="1" si="1"/>
        <v>1.3722958436685514E-3</v>
      </c>
      <c r="U21" s="150">
        <f t="shared" ca="1" si="2"/>
        <v>2.3949537297920934E-2</v>
      </c>
      <c r="V21" s="10">
        <f t="shared" si="3"/>
        <v>2.3135440357619032E-2</v>
      </c>
      <c r="W21" s="150">
        <f t="shared" si="4"/>
        <v>-2.217359017646147E-2</v>
      </c>
    </row>
    <row r="22" spans="1:23">
      <c r="A22" s="1">
        <v>41851</v>
      </c>
      <c r="B22">
        <v>517.03</v>
      </c>
      <c r="C22">
        <v>284700</v>
      </c>
      <c r="D22">
        <v>30.370000000000118</v>
      </c>
      <c r="E22">
        <v>27</v>
      </c>
      <c r="F22">
        <v>0.8982353520979256</v>
      </c>
      <c r="G22">
        <v>8.563875848867418E-2</v>
      </c>
      <c r="H22">
        <v>3</v>
      </c>
      <c r="I22">
        <v>1</v>
      </c>
      <c r="J22">
        <v>-4.8100000000000591</v>
      </c>
      <c r="K22">
        <v>424.13999999999919</v>
      </c>
      <c r="L22">
        <v>191</v>
      </c>
      <c r="M22">
        <v>-37</v>
      </c>
      <c r="N22">
        <v>0.90134529147982068</v>
      </c>
      <c r="O22">
        <v>0.1</v>
      </c>
      <c r="T22" s="10">
        <f t="shared" ca="1" si="1"/>
        <v>2.7466601515386806E-3</v>
      </c>
      <c r="U22" s="150">
        <f t="shared" ca="1" si="2"/>
        <v>2.6696197449459613E-2</v>
      </c>
      <c r="V22" s="10">
        <f t="shared" si="3"/>
        <v>-9.217384638969912E-3</v>
      </c>
      <c r="W22" s="150">
        <f t="shared" si="4"/>
        <v>-3.1390974815431384E-2</v>
      </c>
    </row>
    <row r="23" spans="1:23">
      <c r="A23" s="1">
        <v>41852</v>
      </c>
      <c r="B23">
        <v>514.41</v>
      </c>
      <c r="C23">
        <v>177800</v>
      </c>
      <c r="D23">
        <v>32.990000000000123</v>
      </c>
      <c r="E23">
        <v>28</v>
      </c>
      <c r="F23">
        <v>0.89852766329692535</v>
      </c>
      <c r="G23">
        <v>6.6473724989745214E-2</v>
      </c>
      <c r="H23">
        <v>1</v>
      </c>
      <c r="I23">
        <v>1</v>
      </c>
      <c r="J23">
        <v>-2.6200000000000045</v>
      </c>
      <c r="K23">
        <v>421.51999999999919</v>
      </c>
      <c r="L23">
        <v>192</v>
      </c>
      <c r="M23">
        <v>-36</v>
      </c>
      <c r="N23">
        <v>0.905829596412556</v>
      </c>
      <c r="O23">
        <v>0.125</v>
      </c>
      <c r="T23" s="10">
        <f t="shared" ca="1" si="1"/>
        <v>2.7466601515386806E-3</v>
      </c>
      <c r="U23" s="150">
        <f t="shared" ca="1" si="2"/>
        <v>2.9442857600998296E-2</v>
      </c>
      <c r="V23" s="10">
        <f t="shared" si="3"/>
        <v>-5.0674042125215266E-3</v>
      </c>
      <c r="W23" s="150">
        <f t="shared" si="4"/>
        <v>-3.645837902795291E-2</v>
      </c>
    </row>
    <row r="24" spans="1:23">
      <c r="A24" s="1">
        <v>41855</v>
      </c>
      <c r="B24">
        <v>519.49</v>
      </c>
      <c r="C24">
        <v>115300</v>
      </c>
      <c r="D24">
        <v>27.910000000000082</v>
      </c>
      <c r="E24">
        <v>29</v>
      </c>
      <c r="F24">
        <v>0.90065300288922967</v>
      </c>
      <c r="G24">
        <v>2.7870197347431749E-2</v>
      </c>
      <c r="H24">
        <v>2</v>
      </c>
      <c r="I24">
        <v>-1</v>
      </c>
      <c r="J24">
        <v>5.0800000000000409</v>
      </c>
      <c r="K24">
        <v>426.59999999999923</v>
      </c>
      <c r="L24">
        <v>193</v>
      </c>
      <c r="M24">
        <v>-37</v>
      </c>
      <c r="N24">
        <v>0.91031390134529144</v>
      </c>
      <c r="O24">
        <v>0.1</v>
      </c>
      <c r="T24" s="10">
        <f t="shared" ca="1" si="1"/>
        <v>9.0962437997165412E-4</v>
      </c>
      <c r="U24" s="150">
        <f t="shared" ca="1" si="2"/>
        <v>3.0352481980969948E-2</v>
      </c>
      <c r="V24" s="10">
        <f t="shared" si="3"/>
        <v>9.8753912248985068E-3</v>
      </c>
      <c r="W24" s="150">
        <f t="shared" si="4"/>
        <v>-2.6582987803054403E-2</v>
      </c>
    </row>
    <row r="25" spans="1:23">
      <c r="A25" s="1">
        <v>41856</v>
      </c>
      <c r="B25">
        <v>518.07000000000005</v>
      </c>
      <c r="C25">
        <v>173700</v>
      </c>
      <c r="D25">
        <v>26.490000000000123</v>
      </c>
      <c r="E25">
        <v>30</v>
      </c>
      <c r="F25">
        <v>0.90342949724937904</v>
      </c>
      <c r="G25">
        <v>2.6935873478875164E-2</v>
      </c>
      <c r="H25">
        <v>2</v>
      </c>
      <c r="I25">
        <v>-1</v>
      </c>
      <c r="J25">
        <v>1.4199999999999591</v>
      </c>
      <c r="K25">
        <v>428.01999999999919</v>
      </c>
      <c r="L25">
        <v>194</v>
      </c>
      <c r="M25">
        <v>-38</v>
      </c>
      <c r="N25">
        <v>0.91479820627802688</v>
      </c>
      <c r="O25">
        <v>7.4999999999999997E-2</v>
      </c>
      <c r="T25" s="10">
        <f t="shared" ca="1" si="1"/>
        <v>6.1016563454767663E-4</v>
      </c>
      <c r="U25" s="150">
        <f t="shared" ca="1" si="2"/>
        <v>3.0962647615517626E-2</v>
      </c>
      <c r="V25" s="10">
        <f t="shared" si="3"/>
        <v>2.733450114535331E-3</v>
      </c>
      <c r="W25" s="150">
        <f t="shared" si="4"/>
        <v>-2.3849537688519072E-2</v>
      </c>
    </row>
    <row r="26" spans="1:23">
      <c r="A26" s="1">
        <v>41857</v>
      </c>
      <c r="B26">
        <v>519.6</v>
      </c>
      <c r="C26">
        <v>133200</v>
      </c>
      <c r="D26">
        <v>28.020000000000095</v>
      </c>
      <c r="E26">
        <v>31</v>
      </c>
      <c r="F26">
        <v>0.90640281653699017</v>
      </c>
      <c r="G26">
        <v>3.1014994758670981E-2</v>
      </c>
      <c r="H26">
        <v>2</v>
      </c>
      <c r="I26">
        <v>-1</v>
      </c>
      <c r="J26">
        <v>-1.5299999999999727</v>
      </c>
      <c r="K26">
        <v>426.48999999999921</v>
      </c>
      <c r="L26">
        <v>195</v>
      </c>
      <c r="M26">
        <v>-39</v>
      </c>
      <c r="N26">
        <v>0.91928251121076232</v>
      </c>
      <c r="O26">
        <v>0.05</v>
      </c>
      <c r="T26" s="10">
        <f t="shared" ca="1" si="1"/>
        <v>6.1016563454767663E-4</v>
      </c>
      <c r="U26" s="150">
        <f t="shared" ca="1" si="2"/>
        <v>3.15728132500653E-2</v>
      </c>
      <c r="V26" s="10">
        <f t="shared" si="3"/>
        <v>-2.9532688632809708E-3</v>
      </c>
      <c r="W26" s="150">
        <f t="shared" si="4"/>
        <v>-2.6802806551800042E-2</v>
      </c>
    </row>
    <row r="27" spans="1:23">
      <c r="A27" s="1">
        <v>41858</v>
      </c>
      <c r="B27">
        <v>517.26</v>
      </c>
      <c r="C27">
        <v>203000</v>
      </c>
      <c r="D27">
        <v>25.680000000000064</v>
      </c>
      <c r="E27">
        <v>32</v>
      </c>
      <c r="F27">
        <v>0.90819980656329491</v>
      </c>
      <c r="G27">
        <v>3.7691992160794857E-2</v>
      </c>
      <c r="H27">
        <v>1</v>
      </c>
      <c r="I27">
        <v>1</v>
      </c>
      <c r="J27">
        <v>2.3400000000000318</v>
      </c>
      <c r="K27">
        <v>428.82999999999925</v>
      </c>
      <c r="L27">
        <v>196</v>
      </c>
      <c r="M27">
        <v>-38</v>
      </c>
      <c r="N27">
        <v>0.92376681614349776</v>
      </c>
      <c r="O27">
        <v>7.4999999999999997E-2</v>
      </c>
      <c r="T27" s="10">
        <f t="shared" ca="1" si="1"/>
        <v>6.1016563454767663E-4</v>
      </c>
      <c r="U27" s="150">
        <f t="shared" ca="1" si="2"/>
        <v>3.2182978884612974E-2</v>
      </c>
      <c r="V27" s="10">
        <f t="shared" si="3"/>
        <v>4.5034642032333178E-3</v>
      </c>
      <c r="W27" s="150">
        <f t="shared" si="4"/>
        <v>-2.2299342348566724E-2</v>
      </c>
    </row>
    <row r="28" spans="1:23">
      <c r="A28" s="1">
        <v>41859</v>
      </c>
      <c r="B28">
        <v>525.99</v>
      </c>
      <c r="C28">
        <v>162000</v>
      </c>
      <c r="D28">
        <v>16.950000000000045</v>
      </c>
      <c r="E28">
        <v>33</v>
      </c>
      <c r="F28">
        <v>0.91118329051852132</v>
      </c>
      <c r="G28">
        <v>4.4255047627728909E-2</v>
      </c>
      <c r="H28">
        <v>1</v>
      </c>
      <c r="I28">
        <v>1</v>
      </c>
      <c r="J28">
        <v>8.7300000000000182</v>
      </c>
      <c r="K28">
        <v>437.55999999999926</v>
      </c>
      <c r="L28">
        <v>197</v>
      </c>
      <c r="M28">
        <v>-37</v>
      </c>
      <c r="N28">
        <v>0.9282511210762332</v>
      </c>
      <c r="O28">
        <v>0.1</v>
      </c>
      <c r="T28" s="10">
        <f t="shared" ca="1" si="1"/>
        <v>9.0962437997165412E-4</v>
      </c>
      <c r="U28" s="150">
        <f t="shared" ca="1" si="2"/>
        <v>3.309260326458463E-2</v>
      </c>
      <c r="V28" s="10">
        <f t="shared" si="3"/>
        <v>1.6877392413873135E-2</v>
      </c>
      <c r="W28" s="150">
        <f t="shared" si="4"/>
        <v>-5.4219499346935887E-3</v>
      </c>
    </row>
    <row r="29" spans="1:23">
      <c r="A29" s="1">
        <v>41862</v>
      </c>
      <c r="B29">
        <v>525.47</v>
      </c>
      <c r="C29">
        <v>86700</v>
      </c>
      <c r="D29">
        <v>17.470000000000027</v>
      </c>
      <c r="E29">
        <v>34</v>
      </c>
      <c r="F29">
        <v>0.91488292151028472</v>
      </c>
      <c r="G29">
        <v>1.7752153502575085E-2</v>
      </c>
      <c r="H29">
        <v>1</v>
      </c>
      <c r="I29">
        <v>1</v>
      </c>
      <c r="J29">
        <v>-0.51999999999998181</v>
      </c>
      <c r="K29">
        <v>437.03999999999928</v>
      </c>
      <c r="L29">
        <v>198</v>
      </c>
      <c r="M29">
        <v>-36</v>
      </c>
      <c r="N29">
        <v>0.93273542600896864</v>
      </c>
      <c r="O29">
        <v>0.125</v>
      </c>
      <c r="T29" s="10">
        <f t="shared" ca="1" si="1"/>
        <v>9.0962437997165412E-4</v>
      </c>
      <c r="U29" s="150">
        <f t="shared" ca="1" si="2"/>
        <v>3.4002227644556286E-2</v>
      </c>
      <c r="V29" s="10">
        <f t="shared" si="3"/>
        <v>-9.88611950797509E-4</v>
      </c>
      <c r="W29" s="150">
        <f t="shared" si="4"/>
        <v>-6.4105618854910975E-3</v>
      </c>
    </row>
    <row r="30" spans="1:23">
      <c r="A30" s="1">
        <v>41863</v>
      </c>
      <c r="B30">
        <v>524.58000000000004</v>
      </c>
      <c r="C30">
        <v>116300</v>
      </c>
      <c r="D30">
        <v>18.360000000000014</v>
      </c>
      <c r="E30">
        <v>35</v>
      </c>
      <c r="F30">
        <v>0.91857639209743303</v>
      </c>
      <c r="G30">
        <v>7.3378606262248722E-3</v>
      </c>
      <c r="H30">
        <v>2</v>
      </c>
      <c r="I30">
        <v>-1</v>
      </c>
      <c r="J30">
        <v>-0.88999999999998636</v>
      </c>
      <c r="K30">
        <v>436.1499999999993</v>
      </c>
      <c r="L30">
        <v>199</v>
      </c>
      <c r="M30">
        <v>-37</v>
      </c>
      <c r="N30">
        <v>0.93721973094170408</v>
      </c>
      <c r="O30">
        <v>0.1</v>
      </c>
      <c r="T30" s="10">
        <f t="shared" ca="1" si="1"/>
        <v>9.0962437997165412E-4</v>
      </c>
      <c r="U30" s="150">
        <f t="shared" ca="1" si="2"/>
        <v>3.4911852024527942E-2</v>
      </c>
      <c r="V30" s="10">
        <f t="shared" si="3"/>
        <v>-1.693721810950171E-3</v>
      </c>
      <c r="W30" s="150">
        <f t="shared" si="4"/>
        <v>-8.1042836964412678E-3</v>
      </c>
    </row>
    <row r="31" spans="1:23">
      <c r="A31" s="1">
        <v>41864</v>
      </c>
      <c r="B31">
        <v>524.03</v>
      </c>
      <c r="C31">
        <v>140500</v>
      </c>
      <c r="D31">
        <v>17.809999999999945</v>
      </c>
      <c r="E31">
        <v>36</v>
      </c>
      <c r="F31">
        <v>0.92124138313404413</v>
      </c>
      <c r="G31">
        <v>1.9598012852650289E-2</v>
      </c>
      <c r="H31">
        <v>2</v>
      </c>
      <c r="I31">
        <v>-1</v>
      </c>
      <c r="J31">
        <v>0.55000000000006821</v>
      </c>
      <c r="K31">
        <v>436.69999999999936</v>
      </c>
      <c r="L31">
        <v>200</v>
      </c>
      <c r="M31">
        <v>-38</v>
      </c>
      <c r="N31">
        <v>0.94170403587443952</v>
      </c>
      <c r="O31">
        <v>7.4999999999999997E-2</v>
      </c>
      <c r="T31" s="10">
        <f t="shared" ca="1" si="1"/>
        <v>6.1016563454767663E-4</v>
      </c>
      <c r="U31" s="150">
        <f t="shared" ca="1" si="2"/>
        <v>3.5522017659075616E-2</v>
      </c>
      <c r="V31" s="10">
        <f t="shared" si="3"/>
        <v>1.0484578138702737E-3</v>
      </c>
      <c r="W31" s="150">
        <f t="shared" si="4"/>
        <v>-7.0558258825709937E-3</v>
      </c>
    </row>
    <row r="32" spans="1:23">
      <c r="A32" s="1">
        <v>41865</v>
      </c>
      <c r="B32">
        <v>530.66999999999996</v>
      </c>
      <c r="C32">
        <v>163100</v>
      </c>
      <c r="D32">
        <v>24.449999999999932</v>
      </c>
      <c r="E32">
        <v>37</v>
      </c>
      <c r="F32">
        <v>0.92565038471726813</v>
      </c>
      <c r="G32">
        <v>3.0262977986418124E-2</v>
      </c>
      <c r="H32">
        <v>1</v>
      </c>
      <c r="I32">
        <v>1</v>
      </c>
      <c r="J32">
        <v>-6.6399999999999864</v>
      </c>
      <c r="K32">
        <v>430.05999999999938</v>
      </c>
      <c r="L32">
        <v>201</v>
      </c>
      <c r="M32">
        <v>-37</v>
      </c>
      <c r="N32">
        <v>0.94618834080717484</v>
      </c>
      <c r="O32">
        <v>0.1</v>
      </c>
      <c r="T32" s="10">
        <f t="shared" ca="1" si="1"/>
        <v>6.1016563454767663E-4</v>
      </c>
      <c r="U32" s="150">
        <f t="shared" ca="1" si="2"/>
        <v>3.6132183293623291E-2</v>
      </c>
      <c r="V32" s="10">
        <f t="shared" si="3"/>
        <v>-1.267103028452567E-2</v>
      </c>
      <c r="W32" s="150">
        <f t="shared" si="4"/>
        <v>-1.9726856167096664E-2</v>
      </c>
    </row>
    <row r="33" spans="1:23">
      <c r="A33" s="1">
        <v>41866</v>
      </c>
      <c r="B33">
        <v>529.03</v>
      </c>
      <c r="C33">
        <v>148700</v>
      </c>
      <c r="D33">
        <v>26.089999999999918</v>
      </c>
      <c r="E33">
        <v>38</v>
      </c>
      <c r="F33">
        <v>0.93038989200810684</v>
      </c>
      <c r="G33">
        <v>3.2131625723531294E-2</v>
      </c>
      <c r="H33">
        <v>1</v>
      </c>
      <c r="I33">
        <v>1</v>
      </c>
      <c r="J33">
        <v>-1.6399999999999864</v>
      </c>
      <c r="K33">
        <v>428.41999999999939</v>
      </c>
      <c r="L33">
        <v>202</v>
      </c>
      <c r="M33">
        <v>-36</v>
      </c>
      <c r="N33">
        <v>0.95067264573991028</v>
      </c>
      <c r="O33">
        <v>0.125</v>
      </c>
      <c r="T33" s="10">
        <f t="shared" ca="1" si="1"/>
        <v>9.0962437997165412E-4</v>
      </c>
      <c r="U33" s="150">
        <f t="shared" ca="1" si="2"/>
        <v>3.7041807673594947E-2</v>
      </c>
      <c r="V33" s="10">
        <f t="shared" si="3"/>
        <v>-3.0904328490398677E-3</v>
      </c>
      <c r="W33" s="150">
        <f t="shared" si="4"/>
        <v>-2.2817289016136531E-2</v>
      </c>
    </row>
    <row r="34" spans="1:23">
      <c r="A34" s="1">
        <v>41869</v>
      </c>
      <c r="B34">
        <v>533.9</v>
      </c>
      <c r="C34">
        <v>126500</v>
      </c>
      <c r="D34">
        <v>21.219999999999914</v>
      </c>
      <c r="E34">
        <v>39</v>
      </c>
      <c r="F34">
        <v>0.93535610218879162</v>
      </c>
      <c r="G34">
        <v>2.3791076067635926E-2</v>
      </c>
      <c r="H34">
        <v>1</v>
      </c>
      <c r="I34">
        <v>1</v>
      </c>
      <c r="J34">
        <v>4.8700000000000045</v>
      </c>
      <c r="K34">
        <v>433.2899999999994</v>
      </c>
      <c r="L34">
        <v>203</v>
      </c>
      <c r="M34">
        <v>-35</v>
      </c>
      <c r="N34">
        <v>0.95515695067264572</v>
      </c>
      <c r="O34">
        <v>0.15</v>
      </c>
      <c r="T34" s="10">
        <f t="shared" ca="1" si="1"/>
        <v>9.0962437997165412E-4</v>
      </c>
      <c r="U34" s="150">
        <f t="shared" ca="1" si="2"/>
        <v>3.7951432053566603E-2</v>
      </c>
      <c r="V34" s="10">
        <f t="shared" si="3"/>
        <v>9.2055270967620079E-3</v>
      </c>
      <c r="W34" s="150">
        <f t="shared" si="4"/>
        <v>-1.3611761919374523E-2</v>
      </c>
    </row>
    <row r="35" spans="1:23">
      <c r="A35" s="1">
        <v>41870</v>
      </c>
      <c r="B35">
        <v>536.84</v>
      </c>
      <c r="C35">
        <v>115800</v>
      </c>
      <c r="D35">
        <v>18.279999999999859</v>
      </c>
      <c r="E35">
        <v>40</v>
      </c>
      <c r="F35">
        <v>0.9413403192321671</v>
      </c>
      <c r="G35">
        <v>1.6293696732145299E-2</v>
      </c>
      <c r="H35">
        <v>2</v>
      </c>
      <c r="I35">
        <v>-1</v>
      </c>
      <c r="J35">
        <v>2.9400000000000546</v>
      </c>
      <c r="K35">
        <v>436.22999999999945</v>
      </c>
      <c r="L35">
        <v>204</v>
      </c>
      <c r="M35">
        <v>-36</v>
      </c>
      <c r="N35">
        <v>0.95964125560538116</v>
      </c>
      <c r="O35">
        <v>0.125</v>
      </c>
      <c r="T35" s="10">
        <f t="shared" ca="1" si="1"/>
        <v>9.0962437997165412E-4</v>
      </c>
      <c r="U35" s="150">
        <f t="shared" ca="1" si="2"/>
        <v>3.8861056433538259E-2</v>
      </c>
      <c r="V35" s="10">
        <f t="shared" si="3"/>
        <v>5.5066491852407843E-3</v>
      </c>
      <c r="W35" s="150">
        <f t="shared" si="4"/>
        <v>-8.1051127341337376E-3</v>
      </c>
    </row>
    <row r="36" spans="1:23">
      <c r="A36" s="1">
        <v>41871</v>
      </c>
      <c r="B36">
        <v>537.96</v>
      </c>
      <c r="C36">
        <v>177600</v>
      </c>
      <c r="D36">
        <v>19.399999999999864</v>
      </c>
      <c r="E36">
        <v>41</v>
      </c>
      <c r="F36">
        <v>0.94771818613046499</v>
      </c>
      <c r="G36">
        <v>2.7938562508545647E-2</v>
      </c>
      <c r="H36">
        <v>2</v>
      </c>
      <c r="I36">
        <v>-1</v>
      </c>
      <c r="J36">
        <v>-1.1200000000000045</v>
      </c>
      <c r="K36">
        <v>435.10999999999945</v>
      </c>
      <c r="L36">
        <v>205</v>
      </c>
      <c r="M36">
        <v>-37</v>
      </c>
      <c r="N36">
        <v>0.9641255605381166</v>
      </c>
      <c r="O36">
        <v>0.1</v>
      </c>
      <c r="T36" s="10">
        <f t="shared" ca="1" si="1"/>
        <v>6.1016563454767663E-4</v>
      </c>
      <c r="U36" s="150">
        <f t="shared" ca="1" si="2"/>
        <v>3.9471222068085933E-2</v>
      </c>
      <c r="V36" s="10">
        <f t="shared" si="3"/>
        <v>-2.0862826913046802E-3</v>
      </c>
      <c r="W36" s="150">
        <f t="shared" si="4"/>
        <v>-1.0191395425438418E-2</v>
      </c>
    </row>
    <row r="37" spans="1:23">
      <c r="A37" s="1">
        <v>41872</v>
      </c>
      <c r="B37">
        <v>537.78</v>
      </c>
      <c r="C37">
        <v>145100</v>
      </c>
      <c r="D37">
        <v>19.2199999999998</v>
      </c>
      <c r="E37">
        <v>42</v>
      </c>
      <c r="F37">
        <v>0.9541320913957626</v>
      </c>
      <c r="G37">
        <v>3.4615559910669516E-2</v>
      </c>
      <c r="H37">
        <v>1</v>
      </c>
      <c r="I37">
        <v>1</v>
      </c>
      <c r="J37">
        <v>0.18000000000006366</v>
      </c>
      <c r="K37">
        <v>435.28999999999951</v>
      </c>
      <c r="L37">
        <v>206</v>
      </c>
      <c r="M37">
        <v>-36</v>
      </c>
      <c r="N37">
        <v>0.96860986547085204</v>
      </c>
      <c r="O37">
        <v>0.125</v>
      </c>
      <c r="T37" s="10">
        <f t="shared" ca="1" si="1"/>
        <v>6.1016563454767663E-4</v>
      </c>
      <c r="U37" s="150">
        <f t="shared" ca="1" si="2"/>
        <v>4.0081387702633607E-2</v>
      </c>
      <c r="V37" s="10">
        <f t="shared" si="3"/>
        <v>3.3459736783415805E-4</v>
      </c>
      <c r="W37" s="150">
        <f t="shared" si="4"/>
        <v>-9.8567980576042599E-3</v>
      </c>
    </row>
    <row r="38" spans="1:23">
      <c r="A38" s="1">
        <v>41873</v>
      </c>
      <c r="B38">
        <v>537.46</v>
      </c>
      <c r="C38">
        <v>161600</v>
      </c>
      <c r="D38">
        <v>19.539999999999736</v>
      </c>
      <c r="E38">
        <v>43</v>
      </c>
      <c r="F38">
        <v>0.95954031060760059</v>
      </c>
      <c r="G38">
        <v>3.096941798459505E-2</v>
      </c>
      <c r="H38">
        <v>1</v>
      </c>
      <c r="I38">
        <v>1</v>
      </c>
      <c r="J38">
        <v>-0.31999999999993634</v>
      </c>
      <c r="K38">
        <v>434.96999999999957</v>
      </c>
      <c r="L38">
        <v>207</v>
      </c>
      <c r="M38">
        <v>-35</v>
      </c>
      <c r="N38">
        <v>0.97309417040358748</v>
      </c>
      <c r="O38">
        <v>0.15</v>
      </c>
      <c r="T38" s="10">
        <f t="shared" ca="1" si="1"/>
        <v>9.0962437997165412E-4</v>
      </c>
      <c r="U38" s="150">
        <f t="shared" ca="1" si="2"/>
        <v>4.0991012082605263E-2</v>
      </c>
      <c r="V38" s="10">
        <f t="shared" si="3"/>
        <v>-5.9503886347565241E-4</v>
      </c>
      <c r="W38" s="150">
        <f t="shared" si="4"/>
        <v>-1.0451836921079913E-2</v>
      </c>
    </row>
    <row r="39" spans="1:23">
      <c r="A39" s="1">
        <v>41876</v>
      </c>
      <c r="B39">
        <v>540.92999999999995</v>
      </c>
      <c r="C39">
        <v>85400</v>
      </c>
      <c r="D39">
        <v>16.069999999999823</v>
      </c>
      <c r="E39">
        <v>44</v>
      </c>
      <c r="F39">
        <v>0.96546846796897612</v>
      </c>
      <c r="G39">
        <v>1.7364750922929675E-2</v>
      </c>
      <c r="H39">
        <v>2</v>
      </c>
      <c r="I39">
        <v>-1</v>
      </c>
      <c r="J39">
        <v>3.4699999999999136</v>
      </c>
      <c r="K39">
        <v>438.43999999999949</v>
      </c>
      <c r="L39">
        <v>208</v>
      </c>
      <c r="M39">
        <v>-36</v>
      </c>
      <c r="N39">
        <v>0.97757847533632292</v>
      </c>
      <c r="O39">
        <v>0.125</v>
      </c>
      <c r="T39" s="10">
        <f t="shared" ca="1" si="1"/>
        <v>9.0962437997165412E-4</v>
      </c>
      <c r="U39" s="150">
        <f t="shared" ca="1" si="2"/>
        <v>4.1900636462576919E-2</v>
      </c>
      <c r="V39" s="10">
        <f t="shared" si="3"/>
        <v>6.4562944219103066E-3</v>
      </c>
      <c r="W39" s="150">
        <f t="shared" si="4"/>
        <v>-3.9955424991696062E-3</v>
      </c>
    </row>
    <row r="40" spans="1:23">
      <c r="A40" s="1">
        <v>41877</v>
      </c>
      <c r="B40">
        <v>535.95000000000005</v>
      </c>
      <c r="C40">
        <v>169000</v>
      </c>
      <c r="D40">
        <v>11.089999999999918</v>
      </c>
      <c r="E40">
        <v>45</v>
      </c>
      <c r="F40">
        <v>0.97059330856850667</v>
      </c>
      <c r="G40">
        <v>1.9051091563739117E-2</v>
      </c>
      <c r="H40">
        <v>2</v>
      </c>
      <c r="I40">
        <v>-1</v>
      </c>
      <c r="J40">
        <v>4.9799999999999045</v>
      </c>
      <c r="K40">
        <v>443.41999999999939</v>
      </c>
      <c r="L40">
        <v>209</v>
      </c>
      <c r="M40">
        <v>-37</v>
      </c>
      <c r="N40">
        <v>0.98206278026905824</v>
      </c>
      <c r="O40">
        <v>0.1</v>
      </c>
      <c r="T40" s="10">
        <f t="shared" ca="1" si="1"/>
        <v>6.1016563454767663E-4</v>
      </c>
      <c r="U40" s="150">
        <f t="shared" ca="1" si="2"/>
        <v>4.2510802097124593E-2</v>
      </c>
      <c r="V40" s="10">
        <f t="shared" si="3"/>
        <v>9.2063668127112652E-3</v>
      </c>
      <c r="W40" s="150">
        <f t="shared" si="4"/>
        <v>5.210824313541659E-3</v>
      </c>
    </row>
    <row r="41" spans="1:23">
      <c r="A41" s="1">
        <v>41878</v>
      </c>
      <c r="B41">
        <v>538.48</v>
      </c>
      <c r="C41">
        <v>158800</v>
      </c>
      <c r="D41">
        <v>13.619999999999891</v>
      </c>
      <c r="E41">
        <v>46</v>
      </c>
      <c r="F41">
        <v>0.97481718999303879</v>
      </c>
      <c r="G41">
        <v>3.577776764960576E-2</v>
      </c>
      <c r="H41">
        <v>1</v>
      </c>
      <c r="I41">
        <v>1</v>
      </c>
      <c r="J41">
        <v>-2.5299999999999727</v>
      </c>
      <c r="K41">
        <v>440.88999999999942</v>
      </c>
      <c r="L41">
        <v>210</v>
      </c>
      <c r="M41">
        <v>-36</v>
      </c>
      <c r="N41">
        <v>0.98654708520179368</v>
      </c>
      <c r="O41">
        <v>0.125</v>
      </c>
      <c r="T41" s="10">
        <f t="shared" ca="1" si="1"/>
        <v>6.1016563454767663E-4</v>
      </c>
      <c r="U41" s="150">
        <f t="shared" ca="1" si="2"/>
        <v>4.3120967731672268E-2</v>
      </c>
      <c r="V41" s="10">
        <f t="shared" si="3"/>
        <v>-4.7205896072394296E-3</v>
      </c>
      <c r="W41" s="150">
        <f t="shared" si="4"/>
        <v>4.9023470630222936E-4</v>
      </c>
    </row>
    <row r="42" spans="1:23">
      <c r="A42" s="1">
        <v>41879</v>
      </c>
      <c r="B42">
        <v>538.77</v>
      </c>
      <c r="C42">
        <v>102500</v>
      </c>
      <c r="D42">
        <v>13.329999999999927</v>
      </c>
      <c r="E42">
        <v>47</v>
      </c>
      <c r="F42">
        <v>0.97765498037911125</v>
      </c>
      <c r="G42">
        <v>2.0623490269358738E-2</v>
      </c>
      <c r="H42">
        <v>1</v>
      </c>
      <c r="I42">
        <v>1</v>
      </c>
      <c r="J42">
        <v>0.28999999999996362</v>
      </c>
      <c r="K42">
        <v>441.17999999999938</v>
      </c>
      <c r="L42">
        <v>211</v>
      </c>
      <c r="M42">
        <v>-35</v>
      </c>
      <c r="N42">
        <v>0.99103139013452912</v>
      </c>
      <c r="O42">
        <v>0.15</v>
      </c>
      <c r="T42" s="10">
        <f t="shared" ca="1" si="1"/>
        <v>9.0962437997165412E-4</v>
      </c>
      <c r="U42" s="150">
        <f t="shared" ca="1" si="2"/>
        <v>4.4030592111643924E-2</v>
      </c>
      <c r="V42" s="10">
        <f t="shared" si="3"/>
        <v>5.3855296389831303E-4</v>
      </c>
      <c r="W42" s="150">
        <f t="shared" si="4"/>
        <v>1.0287876702005424E-3</v>
      </c>
    </row>
    <row r="43" spans="1:23">
      <c r="A43" s="1">
        <v>41880</v>
      </c>
      <c r="B43">
        <v>538.84</v>
      </c>
      <c r="C43">
        <v>130500</v>
      </c>
      <c r="D43">
        <v>13.259999999999877</v>
      </c>
      <c r="E43">
        <v>48</v>
      </c>
      <c r="F43">
        <v>0.97989059121403066</v>
      </c>
      <c r="G43">
        <v>1.417437673761451E-2</v>
      </c>
      <c r="H43">
        <v>2</v>
      </c>
      <c r="I43">
        <v>-1</v>
      </c>
      <c r="J43">
        <v>7.0000000000050022E-2</v>
      </c>
      <c r="K43">
        <v>441.24999999999943</v>
      </c>
      <c r="L43">
        <v>212</v>
      </c>
      <c r="M43">
        <v>-36</v>
      </c>
      <c r="N43">
        <v>0.99551569506726456</v>
      </c>
      <c r="O43">
        <v>0.125</v>
      </c>
      <c r="T43" s="10">
        <f t="shared" ca="1" si="1"/>
        <v>9.0962437997165412E-4</v>
      </c>
      <c r="U43" s="150">
        <f t="shared" ca="1" si="2"/>
        <v>4.494021649161558E-2</v>
      </c>
      <c r="V43" s="10">
        <f t="shared" si="3"/>
        <v>1.2992557120858626E-4</v>
      </c>
      <c r="W43" s="150">
        <f t="shared" si="4"/>
        <v>1.1587132414091286E-3</v>
      </c>
    </row>
    <row r="44" spans="1:23">
      <c r="A44" s="1">
        <v>41884</v>
      </c>
      <c r="B44">
        <v>536.55999999999995</v>
      </c>
      <c r="C44">
        <v>212500</v>
      </c>
      <c r="D44">
        <v>10.979999999999791</v>
      </c>
      <c r="E44">
        <v>49</v>
      </c>
      <c r="F44">
        <v>0.98061813499910644</v>
      </c>
      <c r="G44">
        <v>3.9241602479376511E-2</v>
      </c>
      <c r="H44">
        <v>2</v>
      </c>
      <c r="I44">
        <v>-1</v>
      </c>
      <c r="J44">
        <v>2.2800000000000864</v>
      </c>
      <c r="K44">
        <v>443.52999999999952</v>
      </c>
      <c r="L44">
        <v>213</v>
      </c>
      <c r="M44">
        <v>-37</v>
      </c>
      <c r="N44">
        <v>1</v>
      </c>
      <c r="O44">
        <v>0.1</v>
      </c>
      <c r="T44" s="10">
        <f t="shared" ca="1" si="1"/>
        <v>6.1016563454767663E-4</v>
      </c>
      <c r="U44" s="150">
        <f t="shared" ca="1" si="2"/>
        <v>4.5550382126163254E-2</v>
      </c>
      <c r="V44" s="10">
        <f t="shared" si="3"/>
        <v>4.231311706629215E-3</v>
      </c>
      <c r="W44" s="150">
        <f t="shared" si="4"/>
        <v>5.3900249480383433E-3</v>
      </c>
    </row>
    <row r="45" spans="1:23">
      <c r="A45" s="1">
        <v>41885</v>
      </c>
      <c r="B45">
        <v>537.13</v>
      </c>
      <c r="C45">
        <v>106800</v>
      </c>
      <c r="D45">
        <v>11.549999999999841</v>
      </c>
      <c r="E45">
        <v>50</v>
      </c>
      <c r="F45">
        <v>0.98059349338064539</v>
      </c>
      <c r="G45">
        <v>3.3840754751378696E-2</v>
      </c>
      <c r="H45">
        <v>3</v>
      </c>
      <c r="I45">
        <v>1</v>
      </c>
      <c r="J45">
        <v>-0.57000000000005002</v>
      </c>
      <c r="K45">
        <v>442.95999999999947</v>
      </c>
      <c r="L45">
        <v>212</v>
      </c>
      <c r="M45">
        <v>-36</v>
      </c>
      <c r="N45">
        <v>0.99551569506726456</v>
      </c>
      <c r="O45">
        <v>0.125</v>
      </c>
      <c r="T45" s="10">
        <f t="shared" ca="1" si="1"/>
        <v>6.1016563454767663E-4</v>
      </c>
      <c r="U45" s="150">
        <f t="shared" ca="1" si="2"/>
        <v>4.6160547760710928E-2</v>
      </c>
      <c r="V45" s="10">
        <f t="shared" si="3"/>
        <v>-1.0623229461757307E-3</v>
      </c>
      <c r="W45" s="150">
        <f t="shared" si="4"/>
        <v>4.3277020018626126E-3</v>
      </c>
    </row>
    <row r="46" spans="1:23">
      <c r="A46" s="1">
        <v>41886</v>
      </c>
      <c r="B46">
        <v>534.97</v>
      </c>
      <c r="C46">
        <v>144000</v>
      </c>
      <c r="D46">
        <v>13.709999999999809</v>
      </c>
      <c r="E46">
        <v>51</v>
      </c>
      <c r="F46">
        <v>0.97992786166195378</v>
      </c>
      <c r="G46">
        <v>1.8230709630372367E-2</v>
      </c>
      <c r="H46">
        <v>4</v>
      </c>
      <c r="I46">
        <v>1</v>
      </c>
      <c r="J46">
        <v>-2.1599999999999682</v>
      </c>
      <c r="K46">
        <v>440.7999999999995</v>
      </c>
      <c r="L46">
        <v>211</v>
      </c>
      <c r="M46">
        <v>-37</v>
      </c>
      <c r="N46">
        <v>0.99103139013452912</v>
      </c>
      <c r="O46">
        <v>0.1</v>
      </c>
      <c r="T46" s="10">
        <f t="shared" ca="1" si="1"/>
        <v>2.7466601515386806E-3</v>
      </c>
      <c r="U46" s="150">
        <f t="shared" ca="1" si="2"/>
        <v>4.890720791224961E-2</v>
      </c>
      <c r="V46" s="10">
        <f t="shared" si="3"/>
        <v>-4.0213728520096959E-3</v>
      </c>
      <c r="W46" s="150">
        <f t="shared" si="4"/>
        <v>3.0632914985291668E-4</v>
      </c>
    </row>
    <row r="47" spans="1:23">
      <c r="A47" s="1">
        <v>41887</v>
      </c>
      <c r="B47">
        <v>538.04</v>
      </c>
      <c r="C47">
        <v>154100</v>
      </c>
      <c r="D47">
        <v>10.639999999999873</v>
      </c>
      <c r="E47">
        <v>52</v>
      </c>
      <c r="F47">
        <v>0.97935864027549324</v>
      </c>
      <c r="G47">
        <v>2.9009616699330023E-2</v>
      </c>
      <c r="H47">
        <v>4</v>
      </c>
      <c r="I47">
        <v>1</v>
      </c>
      <c r="J47">
        <v>3.0699999999999363</v>
      </c>
      <c r="K47">
        <v>443.86999999999944</v>
      </c>
      <c r="L47">
        <v>210</v>
      </c>
      <c r="M47">
        <v>-38</v>
      </c>
      <c r="N47">
        <v>0.98654708520179368</v>
      </c>
      <c r="O47">
        <v>7.4999999999999997E-2</v>
      </c>
      <c r="T47" s="10">
        <f t="shared" ca="1" si="1"/>
        <v>1.3722958436685514E-3</v>
      </c>
      <c r="U47" s="150">
        <f t="shared" ca="1" si="2"/>
        <v>5.0279503755918165E-2</v>
      </c>
      <c r="V47" s="10">
        <f t="shared" si="3"/>
        <v>5.7386395498811825E-3</v>
      </c>
      <c r="W47" s="150">
        <f t="shared" si="4"/>
        <v>6.0449686997340992E-3</v>
      </c>
    </row>
    <row r="48" spans="1:23">
      <c r="A48" s="1">
        <v>41890</v>
      </c>
      <c r="B48">
        <v>536</v>
      </c>
      <c r="C48">
        <v>105200</v>
      </c>
      <c r="D48">
        <v>12.679999999999836</v>
      </c>
      <c r="E48">
        <v>53</v>
      </c>
      <c r="F48">
        <v>0.97853591823910979</v>
      </c>
      <c r="G48">
        <v>2.0167722528599424E-2</v>
      </c>
      <c r="H48">
        <v>3</v>
      </c>
      <c r="I48">
        <v>1</v>
      </c>
      <c r="J48">
        <v>-2.0399999999999636</v>
      </c>
      <c r="K48">
        <v>441.82999999999947</v>
      </c>
      <c r="L48">
        <v>209</v>
      </c>
      <c r="M48">
        <v>-37</v>
      </c>
      <c r="N48">
        <v>0.98206278026905824</v>
      </c>
      <c r="O48">
        <v>0.1</v>
      </c>
      <c r="T48" s="10">
        <f t="shared" ca="1" si="1"/>
        <v>1.3722958436685514E-3</v>
      </c>
      <c r="U48" s="150">
        <f t="shared" ca="1" si="2"/>
        <v>5.1651799599586719E-2</v>
      </c>
      <c r="V48" s="10">
        <f t="shared" si="3"/>
        <v>-3.7915396624785586E-3</v>
      </c>
      <c r="W48" s="150">
        <f t="shared" si="4"/>
        <v>2.2534290372555406E-3</v>
      </c>
    </row>
    <row r="49" spans="1:23">
      <c r="A49" s="1">
        <v>41891</v>
      </c>
      <c r="B49">
        <v>528.13</v>
      </c>
      <c r="C49">
        <v>200100</v>
      </c>
      <c r="D49">
        <v>20.549999999999841</v>
      </c>
      <c r="E49">
        <v>54</v>
      </c>
      <c r="F49">
        <v>0.97624332366149791</v>
      </c>
      <c r="G49">
        <v>3.0650380566063534E-2</v>
      </c>
      <c r="H49">
        <v>4</v>
      </c>
      <c r="I49">
        <v>1</v>
      </c>
      <c r="J49">
        <v>-7.8700000000000045</v>
      </c>
      <c r="K49">
        <v>433.95999999999947</v>
      </c>
      <c r="L49">
        <v>208</v>
      </c>
      <c r="M49">
        <v>-38</v>
      </c>
      <c r="N49">
        <v>0.97757847533632292</v>
      </c>
      <c r="O49">
        <v>7.4999999999999997E-2</v>
      </c>
      <c r="T49" s="10">
        <f t="shared" ca="1" si="1"/>
        <v>2.7466601515386806E-3</v>
      </c>
      <c r="U49" s="150">
        <f t="shared" ca="1" si="2"/>
        <v>5.4398459751125401E-2</v>
      </c>
      <c r="V49" s="10">
        <f t="shared" si="3"/>
        <v>-1.468283582089553E-2</v>
      </c>
      <c r="W49" s="150">
        <f t="shared" si="4"/>
        <v>-1.242940678363999E-2</v>
      </c>
    </row>
    <row r="50" spans="1:23">
      <c r="A50" s="1">
        <v>41892</v>
      </c>
      <c r="B50">
        <v>527.36</v>
      </c>
      <c r="C50">
        <v>217700</v>
      </c>
      <c r="D50">
        <v>21.319999999999823</v>
      </c>
      <c r="E50">
        <v>55</v>
      </c>
      <c r="F50">
        <v>0.9732909497495793</v>
      </c>
      <c r="G50">
        <v>5.6287315983774663E-2</v>
      </c>
      <c r="H50">
        <v>3</v>
      </c>
      <c r="I50">
        <v>1</v>
      </c>
      <c r="J50">
        <v>-0.76999999999998181</v>
      </c>
      <c r="K50">
        <v>433.18999999999949</v>
      </c>
      <c r="L50">
        <v>207</v>
      </c>
      <c r="M50">
        <v>-37</v>
      </c>
      <c r="N50">
        <v>0.97309417040358748</v>
      </c>
      <c r="O50">
        <v>0.1</v>
      </c>
      <c r="T50" s="10">
        <f t="shared" ca="1" si="1"/>
        <v>1.3722958436685514E-3</v>
      </c>
      <c r="U50" s="150">
        <f t="shared" ca="1" si="2"/>
        <v>5.5770755594793955E-2</v>
      </c>
      <c r="V50" s="10">
        <f t="shared" si="3"/>
        <v>-1.4579743623728662E-3</v>
      </c>
      <c r="W50" s="150">
        <f t="shared" si="4"/>
        <v>-1.3887381146012857E-2</v>
      </c>
    </row>
    <row r="51" spans="1:23">
      <c r="A51" s="1">
        <v>41893</v>
      </c>
      <c r="B51">
        <v>530.33000000000004</v>
      </c>
      <c r="C51">
        <v>166000</v>
      </c>
      <c r="D51">
        <v>18.349999999999795</v>
      </c>
      <c r="E51">
        <v>56</v>
      </c>
      <c r="F51">
        <v>0.96963382554966193</v>
      </c>
      <c r="G51">
        <v>4.851647600382844E-2</v>
      </c>
      <c r="H51">
        <v>3</v>
      </c>
      <c r="I51">
        <v>1</v>
      </c>
      <c r="J51">
        <v>2.9700000000000273</v>
      </c>
      <c r="K51">
        <v>436.15999999999951</v>
      </c>
      <c r="L51">
        <v>206</v>
      </c>
      <c r="M51">
        <v>-36</v>
      </c>
      <c r="N51">
        <v>0.96860986547085204</v>
      </c>
      <c r="O51">
        <v>0.125</v>
      </c>
      <c r="T51" s="10">
        <f t="shared" ca="1" si="1"/>
        <v>2.7466601515386806E-3</v>
      </c>
      <c r="U51" s="150">
        <f t="shared" ca="1" si="2"/>
        <v>5.8517415746332638E-2</v>
      </c>
      <c r="V51" s="10">
        <f t="shared" si="3"/>
        <v>5.6318264563107309E-3</v>
      </c>
      <c r="W51" s="150">
        <f t="shared" si="4"/>
        <v>-8.255554689702127E-3</v>
      </c>
    </row>
    <row r="52" spans="1:23">
      <c r="A52" s="1">
        <v>41894</v>
      </c>
      <c r="B52">
        <v>530</v>
      </c>
      <c r="C52">
        <v>153600</v>
      </c>
      <c r="D52">
        <v>18.679999999999836</v>
      </c>
      <c r="E52">
        <v>57</v>
      </c>
      <c r="F52">
        <v>0.96586180980366765</v>
      </c>
      <c r="G52">
        <v>3.3909119912492597E-2</v>
      </c>
      <c r="H52">
        <v>4</v>
      </c>
      <c r="I52">
        <v>1</v>
      </c>
      <c r="J52">
        <v>-0.33000000000004093</v>
      </c>
      <c r="K52">
        <v>435.82999999999947</v>
      </c>
      <c r="L52">
        <v>205</v>
      </c>
      <c r="M52">
        <v>-37</v>
      </c>
      <c r="N52">
        <v>0.9641255605381166</v>
      </c>
      <c r="O52">
        <v>0.1</v>
      </c>
      <c r="T52" s="10">
        <f t="shared" ca="1" si="1"/>
        <v>2.7466601515386806E-3</v>
      </c>
      <c r="U52" s="150">
        <f t="shared" ca="1" si="2"/>
        <v>6.126407589787132E-2</v>
      </c>
      <c r="V52" s="10">
        <f t="shared" si="3"/>
        <v>-6.2225406822175044E-4</v>
      </c>
      <c r="W52" s="150">
        <f t="shared" si="4"/>
        <v>-8.8778087579238774E-3</v>
      </c>
    </row>
    <row r="53" spans="1:23">
      <c r="A53" s="1">
        <v>41897</v>
      </c>
      <c r="B53">
        <v>530.57000000000005</v>
      </c>
      <c r="C53">
        <v>123700</v>
      </c>
      <c r="D53">
        <v>18.109999999999786</v>
      </c>
      <c r="E53">
        <v>58</v>
      </c>
      <c r="F53">
        <v>0.96237748495321151</v>
      </c>
      <c r="G53">
        <v>2.4269632195433207E-2</v>
      </c>
      <c r="H53">
        <v>4</v>
      </c>
      <c r="I53">
        <v>1</v>
      </c>
      <c r="J53">
        <v>0.57000000000005002</v>
      </c>
      <c r="K53">
        <v>436.39999999999952</v>
      </c>
      <c r="L53">
        <v>204</v>
      </c>
      <c r="M53">
        <v>-38</v>
      </c>
      <c r="N53">
        <v>0.95964125560538116</v>
      </c>
      <c r="O53">
        <v>7.4999999999999997E-2</v>
      </c>
      <c r="T53" s="10">
        <f t="shared" ca="1" si="1"/>
        <v>1.3722958436685514E-3</v>
      </c>
      <c r="U53" s="150">
        <f t="shared" ca="1" si="2"/>
        <v>6.2636371741539867E-2</v>
      </c>
      <c r="V53" s="10">
        <f t="shared" si="3"/>
        <v>1.0754716981133019E-3</v>
      </c>
      <c r="W53" s="150">
        <f t="shared" si="4"/>
        <v>-7.8023370598105752E-3</v>
      </c>
    </row>
    <row r="54" spans="1:23">
      <c r="A54" s="1">
        <v>41898</v>
      </c>
      <c r="B54">
        <v>540.85</v>
      </c>
      <c r="C54">
        <v>206600</v>
      </c>
      <c r="D54">
        <v>7.8299999999998136</v>
      </c>
      <c r="E54">
        <v>59</v>
      </c>
      <c r="F54">
        <v>0.96102958842336728</v>
      </c>
      <c r="G54">
        <v>3.6347477325554899E-2</v>
      </c>
      <c r="H54">
        <v>4</v>
      </c>
      <c r="I54">
        <v>1</v>
      </c>
      <c r="J54">
        <v>10.279999999999973</v>
      </c>
      <c r="K54">
        <v>446.6799999999995</v>
      </c>
      <c r="L54">
        <v>203</v>
      </c>
      <c r="M54">
        <v>-39</v>
      </c>
      <c r="N54">
        <v>0.95515695067264572</v>
      </c>
      <c r="O54">
        <v>0.05</v>
      </c>
      <c r="T54" s="10">
        <f t="shared" ca="1" si="1"/>
        <v>1.3722958436685514E-3</v>
      </c>
      <c r="U54" s="150">
        <f t="shared" ca="1" si="2"/>
        <v>6.4008667585208415E-2</v>
      </c>
      <c r="V54" s="10">
        <f t="shared" si="3"/>
        <v>1.9375388732872142E-2</v>
      </c>
      <c r="W54" s="150">
        <f t="shared" si="4"/>
        <v>1.1573051673061566E-2</v>
      </c>
    </row>
    <row r="55" spans="1:23">
      <c r="A55" s="1">
        <v>41899</v>
      </c>
      <c r="B55">
        <v>536.72</v>
      </c>
      <c r="C55">
        <v>170500</v>
      </c>
      <c r="D55">
        <v>11.959999999999809</v>
      </c>
      <c r="E55">
        <v>60</v>
      </c>
      <c r="F55">
        <v>0.9606987746955219</v>
      </c>
      <c r="G55">
        <v>4.7012442459322734E-2</v>
      </c>
      <c r="H55">
        <v>3</v>
      </c>
      <c r="I55">
        <v>1</v>
      </c>
      <c r="J55">
        <v>-4.1299999999999955</v>
      </c>
      <c r="K55">
        <v>442.5499999999995</v>
      </c>
      <c r="L55">
        <v>202</v>
      </c>
      <c r="M55">
        <v>-38</v>
      </c>
      <c r="N55">
        <v>0.95067264573991028</v>
      </c>
      <c r="O55">
        <v>7.4999999999999997E-2</v>
      </c>
      <c r="T55" s="10">
        <f t="shared" ca="1" si="1"/>
        <v>1.3722958436685514E-3</v>
      </c>
      <c r="U55" s="150">
        <f t="shared" ca="1" si="2"/>
        <v>6.5380963428876962E-2</v>
      </c>
      <c r="V55" s="10">
        <f t="shared" si="3"/>
        <v>-7.6361283165387725E-3</v>
      </c>
      <c r="W55" s="150">
        <f t="shared" si="4"/>
        <v>3.9369233565227932E-3</v>
      </c>
    </row>
    <row r="56" spans="1:23">
      <c r="A56" s="1">
        <v>41900</v>
      </c>
      <c r="B56">
        <v>532.30999999999995</v>
      </c>
      <c r="C56">
        <v>286000</v>
      </c>
      <c r="D56">
        <v>16.369999999999891</v>
      </c>
      <c r="E56">
        <v>61</v>
      </c>
      <c r="F56">
        <v>0.96080627375606009</v>
      </c>
      <c r="G56">
        <v>6.5106421767467296E-2</v>
      </c>
      <c r="H56">
        <v>1</v>
      </c>
      <c r="I56">
        <v>1</v>
      </c>
      <c r="J56">
        <v>-4.4100000000000819</v>
      </c>
      <c r="K56">
        <v>438.13999999999942</v>
      </c>
      <c r="L56">
        <v>203</v>
      </c>
      <c r="M56">
        <v>-37</v>
      </c>
      <c r="N56">
        <v>0.95515695067264572</v>
      </c>
      <c r="O56">
        <v>0.1</v>
      </c>
      <c r="T56" s="10">
        <f t="shared" ca="1" si="1"/>
        <v>2.7466601515386806E-3</v>
      </c>
      <c r="U56" s="150">
        <f t="shared" ca="1" si="2"/>
        <v>6.8127623580415644E-2</v>
      </c>
      <c r="V56" s="10">
        <f t="shared" si="3"/>
        <v>-8.2165747503355219E-3</v>
      </c>
      <c r="W56" s="150">
        <f t="shared" si="4"/>
        <v>-4.2796513938127287E-3</v>
      </c>
    </row>
    <row r="57" spans="1:23">
      <c r="A57" s="1">
        <v>41901</v>
      </c>
      <c r="B57">
        <v>526.44000000000005</v>
      </c>
      <c r="C57">
        <v>440400</v>
      </c>
      <c r="D57">
        <v>22.239999999999782</v>
      </c>
      <c r="E57">
        <v>62</v>
      </c>
      <c r="F57">
        <v>0.96019731775983064</v>
      </c>
      <c r="G57">
        <v>0.12661227838293607</v>
      </c>
      <c r="H57">
        <v>3</v>
      </c>
      <c r="I57">
        <v>1</v>
      </c>
      <c r="J57">
        <v>-5.8699999999998909</v>
      </c>
      <c r="K57">
        <v>432.26999999999953</v>
      </c>
      <c r="L57">
        <v>202</v>
      </c>
      <c r="M57">
        <v>-36</v>
      </c>
      <c r="N57">
        <v>0.95067264573991028</v>
      </c>
      <c r="O57">
        <v>0.125</v>
      </c>
      <c r="T57" s="10">
        <f t="shared" ca="1" si="1"/>
        <v>9.0962437997165412E-4</v>
      </c>
      <c r="U57" s="150">
        <f t="shared" ca="1" si="2"/>
        <v>6.9037247960387293E-2</v>
      </c>
      <c r="V57" s="10">
        <f t="shared" si="3"/>
        <v>-1.1027408840712915E-2</v>
      </c>
      <c r="W57" s="150">
        <f t="shared" si="4"/>
        <v>-1.5307060234525643E-2</v>
      </c>
    </row>
  </sheetData>
  <conditionalFormatting sqref="E3:E6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85546875" bestFit="1" customWidth="1"/>
  </cols>
  <sheetData>
    <row r="1" spans="1:23">
      <c r="A1">
        <v>50</v>
      </c>
      <c r="B1">
        <v>11.11999999999999</v>
      </c>
      <c r="C1">
        <v>136</v>
      </c>
      <c r="D1">
        <v>0.1271147690900776</v>
      </c>
      <c r="E1">
        <v>0.35519441194561496</v>
      </c>
      <c r="F1">
        <v>1.597465101398486</v>
      </c>
      <c r="G1">
        <v>0.22863289817950672</v>
      </c>
      <c r="H1">
        <v>1.0251988205255824</v>
      </c>
      <c r="I1">
        <v>-3.2153844427455534</v>
      </c>
      <c r="J1">
        <v>-1.8792323522145713</v>
      </c>
      <c r="K1">
        <v>-3.0871932922179188E-2</v>
      </c>
      <c r="L1">
        <v>-2.2127838952413426E-2</v>
      </c>
      <c r="M1">
        <v>1.9450502759391513E-2</v>
      </c>
      <c r="N1">
        <v>2.6694167702955116E-2</v>
      </c>
      <c r="O1">
        <v>0.13106207966582553</v>
      </c>
      <c r="P1">
        <v>0.3465553235908142</v>
      </c>
      <c r="Q1">
        <v>-0.26442588726513599</v>
      </c>
      <c r="R1">
        <v>0.54592901878914402</v>
      </c>
      <c r="S1">
        <v>1.3105952944891821</v>
      </c>
    </row>
    <row r="2" spans="1:23">
      <c r="A2">
        <v>7</v>
      </c>
      <c r="B2">
        <v>11</v>
      </c>
      <c r="C2">
        <v>3.6431053754467992</v>
      </c>
      <c r="E2">
        <v>0.4</v>
      </c>
    </row>
    <row r="3" spans="1:23">
      <c r="A3">
        <v>1.6109816928260715E-3</v>
      </c>
      <c r="B3">
        <v>1.2101047446535706E-2</v>
      </c>
      <c r="C3">
        <v>1.0911630086825157</v>
      </c>
      <c r="D3">
        <v>244</v>
      </c>
      <c r="E3" s="2">
        <f>IF(C3&gt;=$E$2,SIGN(A3),0)</f>
        <v>1</v>
      </c>
      <c r="F3" s="3" t="s">
        <v>0</v>
      </c>
      <c r="G3">
        <f ca="1">OFFSET(B1,($A$1+5),0)</f>
        <v>90.1</v>
      </c>
    </row>
    <row r="4" spans="1:23">
      <c r="A4">
        <v>-9.2409853181890482E-4</v>
      </c>
      <c r="B4">
        <v>1.2744818416592559E-2</v>
      </c>
      <c r="C4">
        <v>0.63777114756411857</v>
      </c>
      <c r="D4">
        <v>281</v>
      </c>
      <c r="E4" s="2">
        <f>IF(C4&gt;=$E$2,SIGN(A4),0)</f>
        <v>-1</v>
      </c>
      <c r="F4" s="4" t="s">
        <v>1</v>
      </c>
      <c r="G4">
        <f ca="1">OFFSET(D1,($A$1+6),0)</f>
        <v>8.7999999999999829</v>
      </c>
    </row>
    <row r="5" spans="1:23">
      <c r="A5">
        <v>1.2103353682305356E-3</v>
      </c>
      <c r="B5">
        <v>1.8127585543681511E-2</v>
      </c>
      <c r="C5">
        <v>0.4790861814847347</v>
      </c>
      <c r="D5">
        <v>187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-0.10496442879179649</v>
      </c>
      <c r="U5">
        <v>-0.39801063968485517</v>
      </c>
    </row>
    <row r="6" spans="1:23">
      <c r="A6">
        <v>2.8899220113960313E-3</v>
      </c>
      <c r="B6">
        <v>1.4793250184762683E-2</v>
      </c>
      <c r="C6">
        <v>1.4350850377154301</v>
      </c>
      <c r="D6">
        <v>196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-0.39999999999999147</v>
      </c>
      <c r="K6">
        <f t="shared" ca="1" si="0"/>
        <v>78.680000000000035</v>
      </c>
      <c r="L6">
        <f t="shared" ca="1" si="0"/>
        <v>134</v>
      </c>
      <c r="M6">
        <f t="shared" ca="1" si="0"/>
        <v>-38</v>
      </c>
      <c r="N6" s="9">
        <f ca="1">OFFSET(F1,($A$1+6),0)</f>
        <v>0.87555348403635513</v>
      </c>
      <c r="O6" s="10">
        <f ca="1">OFFSET(G1,($A$1+6),0)</f>
        <v>0.10735266133693616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94.47</v>
      </c>
      <c r="C8">
        <v>2108500</v>
      </c>
      <c r="D8">
        <v>1.0099999999999767</v>
      </c>
      <c r="E8">
        <v>16</v>
      </c>
      <c r="F8">
        <v>0.98459954944457384</v>
      </c>
      <c r="G8">
        <v>4.2139648532738355E-2</v>
      </c>
      <c r="H8">
        <v>4</v>
      </c>
      <c r="I8">
        <v>1</v>
      </c>
      <c r="J8">
        <v>1.0000000000005116E-2</v>
      </c>
      <c r="K8">
        <v>86.470000000000041</v>
      </c>
      <c r="L8">
        <v>141</v>
      </c>
      <c r="M8">
        <v>-47</v>
      </c>
      <c r="N8">
        <v>0.98039215686274506</v>
      </c>
      <c r="O8">
        <v>3.5714285714285712E-2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94.54</v>
      </c>
      <c r="C9">
        <v>2388000</v>
      </c>
      <c r="D9">
        <v>0.9399999999999693</v>
      </c>
      <c r="E9">
        <v>17</v>
      </c>
      <c r="F9">
        <v>0.98180947202154378</v>
      </c>
      <c r="G9">
        <v>3.9936228767700019E-2</v>
      </c>
      <c r="H9">
        <v>4</v>
      </c>
      <c r="I9">
        <v>1</v>
      </c>
      <c r="J9">
        <v>7.000000000000739E-2</v>
      </c>
      <c r="K9">
        <v>86.540000000000049</v>
      </c>
      <c r="L9">
        <v>140</v>
      </c>
      <c r="M9">
        <v>-48</v>
      </c>
      <c r="N9">
        <v>0.97385620915032678</v>
      </c>
      <c r="O9">
        <v>1.7857142857142856E-2</v>
      </c>
      <c r="T9" s="10">
        <f ca="1">OFFSET($A$2,H8,0)*I8</f>
        <v>2.8899220113960313E-3</v>
      </c>
      <c r="U9" s="150">
        <f ca="1">U8+T9</f>
        <v>2.8899220113960313E-3</v>
      </c>
      <c r="V9" s="10">
        <f>J9/B8</f>
        <v>7.4097597120786906E-4</v>
      </c>
      <c r="W9" s="150">
        <f>W8+V9</f>
        <v>7.4097597120786906E-4</v>
      </c>
    </row>
    <row r="10" spans="1:23">
      <c r="A10" s="1">
        <v>41835</v>
      </c>
      <c r="B10">
        <v>94.45</v>
      </c>
      <c r="C10">
        <v>3499200</v>
      </c>
      <c r="D10">
        <v>1.0299999999999727</v>
      </c>
      <c r="E10">
        <v>18</v>
      </c>
      <c r="F10">
        <v>0.98059245449131249</v>
      </c>
      <c r="G10">
        <v>4.1478001184560749E-2</v>
      </c>
      <c r="H10">
        <v>4</v>
      </c>
      <c r="I10">
        <v>1</v>
      </c>
      <c r="J10">
        <v>-9.0000000000003411E-2</v>
      </c>
      <c r="K10">
        <v>86.450000000000045</v>
      </c>
      <c r="L10">
        <v>139</v>
      </c>
      <c r="M10">
        <v>-49</v>
      </c>
      <c r="N10">
        <v>0.9673202614379085</v>
      </c>
      <c r="O10">
        <v>0</v>
      </c>
      <c r="T10" s="10">
        <f t="shared" ref="T10:T57" ca="1" si="1">OFFSET($A$2,H9,0)*I9</f>
        <v>2.8899220113960313E-3</v>
      </c>
      <c r="U10" s="150">
        <f t="shared" ref="U10:U57" ca="1" si="2">U9+T10</f>
        <v>5.7798440227920626E-3</v>
      </c>
      <c r="V10" s="10">
        <f t="shared" ref="V10:V57" si="3">J10/B9</f>
        <v>-9.5197799873073202E-4</v>
      </c>
      <c r="W10" s="150">
        <f t="shared" ref="W10:W57" si="4">W9+V10</f>
        <v>-2.1100202752286296E-4</v>
      </c>
    </row>
    <row r="11" spans="1:23">
      <c r="A11" s="1">
        <v>41836</v>
      </c>
      <c r="B11">
        <v>94.47</v>
      </c>
      <c r="C11">
        <v>2738000</v>
      </c>
      <c r="D11">
        <v>1.0099999999999767</v>
      </c>
      <c r="E11">
        <v>19</v>
      </c>
      <c r="F11">
        <v>0.98057950749631007</v>
      </c>
      <c r="G11">
        <v>4.3894873801464757E-2</v>
      </c>
      <c r="H11">
        <v>3</v>
      </c>
      <c r="I11">
        <v>1</v>
      </c>
      <c r="J11">
        <v>1.9999999999996021E-2</v>
      </c>
      <c r="K11">
        <v>86.470000000000041</v>
      </c>
      <c r="L11">
        <v>138</v>
      </c>
      <c r="M11">
        <v>-48</v>
      </c>
      <c r="N11">
        <v>0.96078431372549022</v>
      </c>
      <c r="O11">
        <v>1.7857142857142856E-2</v>
      </c>
      <c r="T11" s="10">
        <f t="shared" ca="1" si="1"/>
        <v>2.8899220113960313E-3</v>
      </c>
      <c r="U11" s="150">
        <f t="shared" ca="1" si="2"/>
        <v>8.669766034188094E-3</v>
      </c>
      <c r="V11" s="10">
        <f t="shared" si="3"/>
        <v>2.1175224986761271E-4</v>
      </c>
      <c r="W11" s="150">
        <f t="shared" si="4"/>
        <v>7.5022234474975353E-7</v>
      </c>
    </row>
    <row r="12" spans="1:23">
      <c r="A12" s="1">
        <v>41837</v>
      </c>
      <c r="B12">
        <v>92.99</v>
      </c>
      <c r="C12">
        <v>3110800</v>
      </c>
      <c r="D12">
        <v>2.4899999999999807</v>
      </c>
      <c r="E12">
        <v>20</v>
      </c>
      <c r="F12">
        <v>0.97718092130816436</v>
      </c>
      <c r="G12">
        <v>4.8409554743119192E-2</v>
      </c>
      <c r="H12">
        <v>3</v>
      </c>
      <c r="I12">
        <v>1</v>
      </c>
      <c r="J12">
        <v>-1.480000000000004</v>
      </c>
      <c r="K12">
        <v>84.990000000000038</v>
      </c>
      <c r="L12">
        <v>137</v>
      </c>
      <c r="M12">
        <v>-47</v>
      </c>
      <c r="N12">
        <v>0.95424836601307195</v>
      </c>
      <c r="O12">
        <v>3.5714285714285712E-2</v>
      </c>
      <c r="T12" s="10">
        <f t="shared" ca="1" si="1"/>
        <v>1.2103353682305356E-3</v>
      </c>
      <c r="U12" s="150">
        <f t="shared" ca="1" si="2"/>
        <v>9.8801014024186302E-3</v>
      </c>
      <c r="V12" s="10">
        <f t="shared" si="3"/>
        <v>-1.566634910553619E-2</v>
      </c>
      <c r="W12" s="150">
        <f t="shared" si="4"/>
        <v>-1.5665598883191439E-2</v>
      </c>
    </row>
    <row r="13" spans="1:23">
      <c r="A13" s="1">
        <v>41838</v>
      </c>
      <c r="B13">
        <v>93.53</v>
      </c>
      <c r="C13">
        <v>3363000</v>
      </c>
      <c r="D13">
        <v>1.9499999999999744</v>
      </c>
      <c r="E13">
        <v>21</v>
      </c>
      <c r="F13">
        <v>0.97341334576244842</v>
      </c>
      <c r="G13">
        <v>5.2819337835298491E-2</v>
      </c>
      <c r="H13">
        <v>3</v>
      </c>
      <c r="I13">
        <v>1</v>
      </c>
      <c r="J13">
        <v>0.54000000000000625</v>
      </c>
      <c r="K13">
        <v>85.530000000000044</v>
      </c>
      <c r="L13">
        <v>136</v>
      </c>
      <c r="M13">
        <v>-46</v>
      </c>
      <c r="N13">
        <v>0.94771241830065356</v>
      </c>
      <c r="O13">
        <v>5.3571428571428568E-2</v>
      </c>
      <c r="T13" s="10">
        <f t="shared" ca="1" si="1"/>
        <v>1.2103353682305356E-3</v>
      </c>
      <c r="U13" s="150">
        <f t="shared" ca="1" si="2"/>
        <v>1.1090436770649166E-2</v>
      </c>
      <c r="V13" s="10">
        <f t="shared" si="3"/>
        <v>5.8070760296806785E-3</v>
      </c>
      <c r="W13" s="150">
        <f t="shared" si="4"/>
        <v>-9.8585228535107601E-3</v>
      </c>
    </row>
    <row r="14" spans="1:23">
      <c r="A14" s="1">
        <v>41841</v>
      </c>
      <c r="B14">
        <v>92.88</v>
      </c>
      <c r="C14">
        <v>2321800</v>
      </c>
      <c r="D14">
        <v>2.5999999999999801</v>
      </c>
      <c r="E14">
        <v>22</v>
      </c>
      <c r="F14">
        <v>0.96807271032393383</v>
      </c>
      <c r="G14">
        <v>5.5119122093009426E-2</v>
      </c>
      <c r="H14">
        <v>3</v>
      </c>
      <c r="I14">
        <v>1</v>
      </c>
      <c r="J14">
        <v>-0.65000000000000568</v>
      </c>
      <c r="K14">
        <v>84.880000000000038</v>
      </c>
      <c r="L14">
        <v>135</v>
      </c>
      <c r="M14">
        <v>-45</v>
      </c>
      <c r="N14">
        <v>0.94117647058823528</v>
      </c>
      <c r="O14">
        <v>7.1428571428571425E-2</v>
      </c>
      <c r="T14" s="10">
        <f t="shared" ca="1" si="1"/>
        <v>1.2103353682305356E-3</v>
      </c>
      <c r="U14" s="150">
        <f t="shared" ca="1" si="2"/>
        <v>1.2300772138879703E-2</v>
      </c>
      <c r="V14" s="10">
        <f t="shared" si="3"/>
        <v>-6.9496418261520976E-3</v>
      </c>
      <c r="W14" s="150">
        <f t="shared" si="4"/>
        <v>-1.6808164679662858E-2</v>
      </c>
    </row>
    <row r="15" spans="1:23">
      <c r="A15" s="1">
        <v>41842</v>
      </c>
      <c r="B15">
        <v>93.37</v>
      </c>
      <c r="C15">
        <v>2411600</v>
      </c>
      <c r="D15">
        <v>2.109999999999971</v>
      </c>
      <c r="E15">
        <v>23</v>
      </c>
      <c r="F15">
        <v>0.96315932572050011</v>
      </c>
      <c r="G15">
        <v>5.5824774207973653E-2</v>
      </c>
      <c r="H15">
        <v>3</v>
      </c>
      <c r="I15">
        <v>1</v>
      </c>
      <c r="J15">
        <v>0.49000000000000909</v>
      </c>
      <c r="K15">
        <v>85.370000000000047</v>
      </c>
      <c r="L15">
        <v>134</v>
      </c>
      <c r="M15">
        <v>-44</v>
      </c>
      <c r="N15">
        <v>0.934640522875817</v>
      </c>
      <c r="O15">
        <v>8.9285714285714288E-2</v>
      </c>
      <c r="T15" s="10">
        <f t="shared" ca="1" si="1"/>
        <v>1.2103353682305356E-3</v>
      </c>
      <c r="U15" s="150">
        <f t="shared" ca="1" si="2"/>
        <v>1.3511107507110239E-2</v>
      </c>
      <c r="V15" s="10">
        <f t="shared" si="3"/>
        <v>5.2756244616710716E-3</v>
      </c>
      <c r="W15" s="150">
        <f t="shared" si="4"/>
        <v>-1.1532540217991785E-2</v>
      </c>
    </row>
    <row r="16" spans="1:23">
      <c r="A16" s="1">
        <v>41843</v>
      </c>
      <c r="B16">
        <v>93.28</v>
      </c>
      <c r="C16">
        <v>1984800</v>
      </c>
      <c r="D16">
        <v>2.1999999999999744</v>
      </c>
      <c r="E16">
        <v>24</v>
      </c>
      <c r="F16">
        <v>0.9593917501747844</v>
      </c>
      <c r="G16">
        <v>5.5713097245777332E-2</v>
      </c>
      <c r="H16">
        <v>3</v>
      </c>
      <c r="I16">
        <v>1</v>
      </c>
      <c r="J16">
        <v>-9.0000000000003411E-2</v>
      </c>
      <c r="K16">
        <v>85.280000000000044</v>
      </c>
      <c r="L16">
        <v>133</v>
      </c>
      <c r="M16">
        <v>-43</v>
      </c>
      <c r="N16">
        <v>0.92810457516339873</v>
      </c>
      <c r="O16">
        <v>0.10714285714285714</v>
      </c>
      <c r="T16" s="10">
        <f t="shared" ca="1" si="1"/>
        <v>1.2103353682305356E-3</v>
      </c>
      <c r="U16" s="150">
        <f t="shared" ca="1" si="2"/>
        <v>1.4721442875340775E-2</v>
      </c>
      <c r="V16" s="10">
        <f t="shared" si="3"/>
        <v>-9.6390703652140305E-4</v>
      </c>
      <c r="W16" s="150">
        <f t="shared" si="4"/>
        <v>-1.2496447254513189E-2</v>
      </c>
    </row>
    <row r="17" spans="1:23">
      <c r="A17" s="1">
        <v>41844</v>
      </c>
      <c r="B17">
        <v>93.15</v>
      </c>
      <c r="C17">
        <v>3023400</v>
      </c>
      <c r="D17">
        <v>2.3299999999999699</v>
      </c>
      <c r="E17">
        <v>25</v>
      </c>
      <c r="F17">
        <v>0.95710013205934918</v>
      </c>
      <c r="G17">
        <v>5.6252215104814596E-2</v>
      </c>
      <c r="H17">
        <v>4</v>
      </c>
      <c r="I17">
        <v>1</v>
      </c>
      <c r="J17">
        <v>-0.12999999999999545</v>
      </c>
      <c r="K17">
        <v>85.150000000000048</v>
      </c>
      <c r="L17">
        <v>132</v>
      </c>
      <c r="M17">
        <v>-44</v>
      </c>
      <c r="N17">
        <v>0.92156862745098034</v>
      </c>
      <c r="O17">
        <v>8.9285714285714288E-2</v>
      </c>
      <c r="T17" s="10">
        <f t="shared" ca="1" si="1"/>
        <v>1.2103353682305356E-3</v>
      </c>
      <c r="U17" s="150">
        <f t="shared" ca="1" si="2"/>
        <v>1.593177824357131E-2</v>
      </c>
      <c r="V17" s="10">
        <f t="shared" si="3"/>
        <v>-1.3936535162949769E-3</v>
      </c>
      <c r="W17" s="150">
        <f t="shared" si="4"/>
        <v>-1.3890100770808166E-2</v>
      </c>
    </row>
    <row r="18" spans="1:23">
      <c r="A18" s="1">
        <v>41845</v>
      </c>
      <c r="B18">
        <v>91.93</v>
      </c>
      <c r="C18">
        <v>3903500</v>
      </c>
      <c r="D18">
        <v>3.5499999999999687</v>
      </c>
      <c r="E18">
        <v>26</v>
      </c>
      <c r="F18">
        <v>0.95480851394391353</v>
      </c>
      <c r="G18">
        <v>5.7896922996415384E-2</v>
      </c>
      <c r="H18">
        <v>3</v>
      </c>
      <c r="I18">
        <v>1</v>
      </c>
      <c r="J18">
        <v>-1.2199999999999989</v>
      </c>
      <c r="K18">
        <v>83.930000000000049</v>
      </c>
      <c r="L18">
        <v>131</v>
      </c>
      <c r="M18">
        <v>-43</v>
      </c>
      <c r="N18">
        <v>0.91503267973856206</v>
      </c>
      <c r="O18">
        <v>0.10714285714285714</v>
      </c>
      <c r="T18" s="10">
        <f t="shared" ca="1" si="1"/>
        <v>2.8899220113960313E-3</v>
      </c>
      <c r="U18" s="150">
        <f t="shared" ca="1" si="2"/>
        <v>1.8821700254967343E-2</v>
      </c>
      <c r="V18" s="10">
        <f t="shared" si="3"/>
        <v>-1.309715512614062E-2</v>
      </c>
      <c r="W18" s="150">
        <f t="shared" si="4"/>
        <v>-2.6987255896948788E-2</v>
      </c>
    </row>
    <row r="19" spans="1:23">
      <c r="A19" s="1">
        <v>41848</v>
      </c>
      <c r="B19">
        <v>91.86</v>
      </c>
      <c r="C19">
        <v>4274000</v>
      </c>
      <c r="D19">
        <v>3.6199999999999761</v>
      </c>
      <c r="E19">
        <v>27</v>
      </c>
      <c r="F19">
        <v>0.95019291022553687</v>
      </c>
      <c r="G19">
        <v>6.0483689692656446E-2</v>
      </c>
      <c r="H19">
        <v>3</v>
      </c>
      <c r="I19">
        <v>1</v>
      </c>
      <c r="J19">
        <v>-7.000000000000739E-2</v>
      </c>
      <c r="K19">
        <v>83.860000000000042</v>
      </c>
      <c r="L19">
        <v>130</v>
      </c>
      <c r="M19">
        <v>-42</v>
      </c>
      <c r="N19">
        <v>0.90849673202614378</v>
      </c>
      <c r="O19">
        <v>0.125</v>
      </c>
      <c r="T19" s="10">
        <f t="shared" ca="1" si="1"/>
        <v>1.2103353682305356E-3</v>
      </c>
      <c r="U19" s="150">
        <f t="shared" ca="1" si="2"/>
        <v>2.0032035623197879E-2</v>
      </c>
      <c r="V19" s="10">
        <f t="shared" si="3"/>
        <v>-7.6144892853265947E-4</v>
      </c>
      <c r="W19" s="150">
        <f t="shared" si="4"/>
        <v>-2.7748704825481446E-2</v>
      </c>
    </row>
    <row r="20" spans="1:23">
      <c r="A20" s="1">
        <v>41849</v>
      </c>
      <c r="B20">
        <v>91.71</v>
      </c>
      <c r="C20">
        <v>4773300</v>
      </c>
      <c r="D20">
        <v>3.7699999999999818</v>
      </c>
      <c r="E20">
        <v>28</v>
      </c>
      <c r="F20">
        <v>0.94509179419456757</v>
      </c>
      <c r="G20">
        <v>6.4609552840210374E-2</v>
      </c>
      <c r="H20">
        <v>3</v>
      </c>
      <c r="I20">
        <v>1</v>
      </c>
      <c r="J20">
        <v>-0.15000000000000568</v>
      </c>
      <c r="K20">
        <v>83.710000000000036</v>
      </c>
      <c r="L20">
        <v>129</v>
      </c>
      <c r="M20">
        <v>-41</v>
      </c>
      <c r="N20">
        <v>0.90196078431372551</v>
      </c>
      <c r="O20">
        <v>0.14285714285714285</v>
      </c>
      <c r="T20" s="10">
        <f t="shared" ca="1" si="1"/>
        <v>1.2103353682305356E-3</v>
      </c>
      <c r="U20" s="150">
        <f t="shared" ca="1" si="2"/>
        <v>2.1242370991428415E-2</v>
      </c>
      <c r="V20" s="10">
        <f t="shared" si="3"/>
        <v>-1.6329196603527725E-3</v>
      </c>
      <c r="W20" s="150">
        <f t="shared" si="4"/>
        <v>-2.9381624485834219E-2</v>
      </c>
    </row>
    <row r="21" spans="1:23">
      <c r="A21" s="1">
        <v>41850</v>
      </c>
      <c r="B21">
        <v>90.91</v>
      </c>
      <c r="C21">
        <v>5069300</v>
      </c>
      <c r="D21">
        <v>4.569999999999979</v>
      </c>
      <c r="E21">
        <v>29</v>
      </c>
      <c r="F21">
        <v>0.937446593645615</v>
      </c>
      <c r="G21">
        <v>7.1987695315752054E-2</v>
      </c>
      <c r="H21">
        <v>3</v>
      </c>
      <c r="I21">
        <v>1</v>
      </c>
      <c r="J21">
        <v>-0.79999999999999716</v>
      </c>
      <c r="K21">
        <v>82.910000000000039</v>
      </c>
      <c r="L21">
        <v>128</v>
      </c>
      <c r="M21">
        <v>-40</v>
      </c>
      <c r="N21">
        <v>0.89542483660130723</v>
      </c>
      <c r="O21">
        <v>0.16071428571428573</v>
      </c>
      <c r="T21" s="10">
        <f t="shared" ca="1" si="1"/>
        <v>1.2103353682305356E-3</v>
      </c>
      <c r="U21" s="150">
        <f t="shared" ca="1" si="2"/>
        <v>2.2452706359658951E-2</v>
      </c>
      <c r="V21" s="10">
        <f t="shared" si="3"/>
        <v>-8.7231490568094785E-3</v>
      </c>
      <c r="W21" s="150">
        <f t="shared" si="4"/>
        <v>-3.8104773542643695E-2</v>
      </c>
    </row>
    <row r="22" spans="1:23">
      <c r="A22" s="1">
        <v>41851</v>
      </c>
      <c r="B22">
        <v>88</v>
      </c>
      <c r="C22">
        <v>7561100</v>
      </c>
      <c r="D22">
        <v>7.4799999999999756</v>
      </c>
      <c r="E22">
        <v>30</v>
      </c>
      <c r="F22">
        <v>0.92415002977808858</v>
      </c>
      <c r="G22">
        <v>8.4497745053031675E-2</v>
      </c>
      <c r="H22">
        <v>3</v>
      </c>
      <c r="I22">
        <v>1</v>
      </c>
      <c r="J22">
        <v>-2.9099999999999966</v>
      </c>
      <c r="K22">
        <v>80.000000000000043</v>
      </c>
      <c r="L22">
        <v>127</v>
      </c>
      <c r="M22">
        <v>-39</v>
      </c>
      <c r="N22">
        <v>0.88888888888888884</v>
      </c>
      <c r="O22">
        <v>0.17857142857142858</v>
      </c>
      <c r="T22" s="10">
        <f t="shared" ca="1" si="1"/>
        <v>1.2103353682305356E-3</v>
      </c>
      <c r="U22" s="150">
        <f t="shared" ca="1" si="2"/>
        <v>2.3663041727889488E-2</v>
      </c>
      <c r="V22" s="10">
        <f t="shared" si="3"/>
        <v>-3.200967990320093E-2</v>
      </c>
      <c r="W22" s="150">
        <f t="shared" si="4"/>
        <v>-7.0114453445844632E-2</v>
      </c>
    </row>
    <row r="23" spans="1:23">
      <c r="A23" s="1">
        <v>41852</v>
      </c>
      <c r="B23">
        <v>86.47</v>
      </c>
      <c r="C23">
        <v>12258300</v>
      </c>
      <c r="D23">
        <v>9.0099999999999767</v>
      </c>
      <c r="E23">
        <v>31</v>
      </c>
      <c r="F23">
        <v>0.90547398948703994</v>
      </c>
      <c r="G23">
        <v>0.10835379951428252</v>
      </c>
      <c r="H23">
        <v>3</v>
      </c>
      <c r="I23">
        <v>1</v>
      </c>
      <c r="J23">
        <v>-1.5300000000000011</v>
      </c>
      <c r="K23">
        <v>78.470000000000041</v>
      </c>
      <c r="L23">
        <v>126</v>
      </c>
      <c r="M23">
        <v>-38</v>
      </c>
      <c r="N23">
        <v>0.88235294117647056</v>
      </c>
      <c r="O23">
        <v>0.19642857142857142</v>
      </c>
      <c r="T23" s="10">
        <f t="shared" ca="1" si="1"/>
        <v>1.2103353682305356E-3</v>
      </c>
      <c r="U23" s="150">
        <f t="shared" ca="1" si="2"/>
        <v>2.4873377096120024E-2</v>
      </c>
      <c r="V23" s="10">
        <f t="shared" si="3"/>
        <v>-1.7386363636363648E-2</v>
      </c>
      <c r="W23" s="150">
        <f t="shared" si="4"/>
        <v>-8.7500817082208276E-2</v>
      </c>
    </row>
    <row r="24" spans="1:23">
      <c r="A24" s="1">
        <v>41855</v>
      </c>
      <c r="B24">
        <v>86.93</v>
      </c>
      <c r="C24">
        <v>5743800</v>
      </c>
      <c r="D24">
        <v>8.5499999999999687</v>
      </c>
      <c r="E24">
        <v>32</v>
      </c>
      <c r="F24">
        <v>0.88638364535591296</v>
      </c>
      <c r="G24">
        <v>0.13160119074520285</v>
      </c>
      <c r="H24">
        <v>3</v>
      </c>
      <c r="I24">
        <v>1</v>
      </c>
      <c r="J24">
        <v>0.46000000000000796</v>
      </c>
      <c r="K24">
        <v>78.930000000000049</v>
      </c>
      <c r="L24">
        <v>125</v>
      </c>
      <c r="M24">
        <v>-37</v>
      </c>
      <c r="N24">
        <v>0.87581699346405228</v>
      </c>
      <c r="O24">
        <v>0.21428571428571427</v>
      </c>
      <c r="T24" s="10">
        <f t="shared" ca="1" si="1"/>
        <v>1.2103353682305356E-3</v>
      </c>
      <c r="U24" s="150">
        <f t="shared" ca="1" si="2"/>
        <v>2.608371246435056E-2</v>
      </c>
      <c r="V24" s="10">
        <f t="shared" si="3"/>
        <v>5.3197640800278475E-3</v>
      </c>
      <c r="W24" s="150">
        <f t="shared" si="4"/>
        <v>-8.2181053002180426E-2</v>
      </c>
    </row>
    <row r="25" spans="1:23">
      <c r="A25" s="1">
        <v>41856</v>
      </c>
      <c r="B25">
        <v>86.36</v>
      </c>
      <c r="C25">
        <v>5004400</v>
      </c>
      <c r="D25">
        <v>9.1199999999999761</v>
      </c>
      <c r="E25">
        <v>33</v>
      </c>
      <c r="F25">
        <v>0.86663947797716168</v>
      </c>
      <c r="G25">
        <v>0.15057533259278463</v>
      </c>
      <c r="H25">
        <v>3</v>
      </c>
      <c r="I25">
        <v>1</v>
      </c>
      <c r="J25">
        <v>-0.57000000000000739</v>
      </c>
      <c r="K25">
        <v>78.360000000000042</v>
      </c>
      <c r="L25">
        <v>124</v>
      </c>
      <c r="M25">
        <v>-36</v>
      </c>
      <c r="N25">
        <v>0.86928104575163401</v>
      </c>
      <c r="O25">
        <v>0.23214285714285715</v>
      </c>
      <c r="T25" s="10">
        <f t="shared" ca="1" si="1"/>
        <v>1.2103353682305356E-3</v>
      </c>
      <c r="U25" s="150">
        <f t="shared" ca="1" si="2"/>
        <v>2.7294047832581096E-2</v>
      </c>
      <c r="V25" s="10">
        <f t="shared" si="3"/>
        <v>-6.5569998849649988E-3</v>
      </c>
      <c r="W25" s="150">
        <f t="shared" si="4"/>
        <v>-8.8738052887145424E-2</v>
      </c>
    </row>
    <row r="26" spans="1:23">
      <c r="A26" s="1">
        <v>41857</v>
      </c>
      <c r="B26">
        <v>86.4</v>
      </c>
      <c r="C26">
        <v>4805600</v>
      </c>
      <c r="D26">
        <v>9.0799999999999699</v>
      </c>
      <c r="E26">
        <v>34</v>
      </c>
      <c r="F26">
        <v>0.8497436494989512</v>
      </c>
      <c r="G26">
        <v>0.16434326453525017</v>
      </c>
      <c r="H26">
        <v>3</v>
      </c>
      <c r="I26">
        <v>1</v>
      </c>
      <c r="J26">
        <v>4.0000000000006253E-2</v>
      </c>
      <c r="K26">
        <v>78.400000000000048</v>
      </c>
      <c r="L26">
        <v>123</v>
      </c>
      <c r="M26">
        <v>-35</v>
      </c>
      <c r="N26">
        <v>0.86274509803921573</v>
      </c>
      <c r="O26">
        <v>0.25</v>
      </c>
      <c r="T26" s="10">
        <f t="shared" ca="1" si="1"/>
        <v>1.2103353682305356E-3</v>
      </c>
      <c r="U26" s="150">
        <f t="shared" ca="1" si="2"/>
        <v>2.8504383200811632E-2</v>
      </c>
      <c r="V26" s="10">
        <f t="shared" si="3"/>
        <v>4.631773969431016E-4</v>
      </c>
      <c r="W26" s="150">
        <f t="shared" si="4"/>
        <v>-8.8274875490202326E-2</v>
      </c>
    </row>
    <row r="27" spans="1:23">
      <c r="A27" s="1">
        <v>41858</v>
      </c>
      <c r="B27">
        <v>86.02</v>
      </c>
      <c r="C27">
        <v>4539100</v>
      </c>
      <c r="D27">
        <v>9.4599999999999795</v>
      </c>
      <c r="E27">
        <v>35</v>
      </c>
      <c r="F27">
        <v>0.83810430099173994</v>
      </c>
      <c r="G27">
        <v>0.17103558677383213</v>
      </c>
      <c r="H27">
        <v>3</v>
      </c>
      <c r="I27">
        <v>1</v>
      </c>
      <c r="J27">
        <v>-0.38000000000000966</v>
      </c>
      <c r="K27">
        <v>78.020000000000039</v>
      </c>
      <c r="L27">
        <v>122</v>
      </c>
      <c r="M27">
        <v>-34</v>
      </c>
      <c r="N27">
        <v>0.85620915032679734</v>
      </c>
      <c r="O27">
        <v>0.26785714285714285</v>
      </c>
      <c r="T27" s="10">
        <f t="shared" ca="1" si="1"/>
        <v>1.2103353682305356E-3</v>
      </c>
      <c r="U27" s="150">
        <f t="shared" ca="1" si="2"/>
        <v>2.9714718569042169E-2</v>
      </c>
      <c r="V27" s="10">
        <f t="shared" si="3"/>
        <v>-4.3981481481482594E-3</v>
      </c>
      <c r="W27" s="150">
        <f t="shared" si="4"/>
        <v>-9.2673023638350588E-2</v>
      </c>
    </row>
    <row r="28" spans="1:23">
      <c r="A28" s="1">
        <v>41859</v>
      </c>
      <c r="B28">
        <v>87.47</v>
      </c>
      <c r="C28">
        <v>4206700</v>
      </c>
      <c r="D28">
        <v>8.0099999999999767</v>
      </c>
      <c r="E28">
        <v>36</v>
      </c>
      <c r="F28">
        <v>0.8361493047463685</v>
      </c>
      <c r="G28">
        <v>0.17125150746059192</v>
      </c>
      <c r="H28">
        <v>3</v>
      </c>
      <c r="I28">
        <v>1</v>
      </c>
      <c r="J28">
        <v>1.4500000000000028</v>
      </c>
      <c r="K28">
        <v>79.470000000000041</v>
      </c>
      <c r="L28">
        <v>121</v>
      </c>
      <c r="M28">
        <v>-33</v>
      </c>
      <c r="N28">
        <v>0.84967320261437906</v>
      </c>
      <c r="O28">
        <v>0.2857142857142857</v>
      </c>
      <c r="T28" s="10">
        <f t="shared" ca="1" si="1"/>
        <v>1.2103353682305356E-3</v>
      </c>
      <c r="U28" s="150">
        <f t="shared" ca="1" si="2"/>
        <v>3.0925053937272705E-2</v>
      </c>
      <c r="V28" s="10">
        <f t="shared" si="3"/>
        <v>1.6856544989537352E-2</v>
      </c>
      <c r="W28" s="150">
        <f t="shared" si="4"/>
        <v>-7.5816478648813232E-2</v>
      </c>
    </row>
    <row r="29" spans="1:23">
      <c r="A29" s="1">
        <v>41862</v>
      </c>
      <c r="B29">
        <v>86.95</v>
      </c>
      <c r="C29">
        <v>3594400</v>
      </c>
      <c r="D29">
        <v>8.5299999999999727</v>
      </c>
      <c r="E29">
        <v>37</v>
      </c>
      <c r="F29">
        <v>0.83756052720163654</v>
      </c>
      <c r="G29">
        <v>0.16529900049713489</v>
      </c>
      <c r="H29">
        <v>1</v>
      </c>
      <c r="I29">
        <v>1</v>
      </c>
      <c r="J29">
        <v>-0.51999999999999602</v>
      </c>
      <c r="K29">
        <v>78.950000000000045</v>
      </c>
      <c r="L29">
        <v>122</v>
      </c>
      <c r="M29">
        <v>-32</v>
      </c>
      <c r="N29">
        <v>0.85620915032679734</v>
      </c>
      <c r="O29">
        <v>0.30357142857142855</v>
      </c>
      <c r="T29" s="10">
        <f t="shared" ca="1" si="1"/>
        <v>1.2103353682305356E-3</v>
      </c>
      <c r="U29" s="150">
        <f t="shared" ca="1" si="2"/>
        <v>3.2135389305503241E-2</v>
      </c>
      <c r="V29" s="10">
        <f t="shared" si="3"/>
        <v>-5.9448953927060252E-3</v>
      </c>
      <c r="W29" s="150">
        <f t="shared" si="4"/>
        <v>-8.1761374041519258E-2</v>
      </c>
    </row>
    <row r="30" spans="1:23">
      <c r="A30" s="1">
        <v>41863</v>
      </c>
      <c r="B30">
        <v>87.08</v>
      </c>
      <c r="C30">
        <v>3106600</v>
      </c>
      <c r="D30">
        <v>8.3999999999999773</v>
      </c>
      <c r="E30">
        <v>38</v>
      </c>
      <c r="F30">
        <v>0.83930837152696869</v>
      </c>
      <c r="G30">
        <v>0.15320574726040592</v>
      </c>
      <c r="H30">
        <v>2</v>
      </c>
      <c r="I30">
        <v>-1</v>
      </c>
      <c r="J30">
        <v>0.12999999999999545</v>
      </c>
      <c r="K30">
        <v>79.080000000000041</v>
      </c>
      <c r="L30">
        <v>123</v>
      </c>
      <c r="M30">
        <v>-33</v>
      </c>
      <c r="N30">
        <v>0.86274509803921573</v>
      </c>
      <c r="O30">
        <v>0.2857142857142857</v>
      </c>
      <c r="T30" s="10">
        <f t="shared" ca="1" si="1"/>
        <v>1.6109816928260715E-3</v>
      </c>
      <c r="U30" s="150">
        <f t="shared" ca="1" si="2"/>
        <v>3.3746370998329313E-2</v>
      </c>
      <c r="V30" s="10">
        <f t="shared" si="3"/>
        <v>1.4951121334099535E-3</v>
      </c>
      <c r="W30" s="150">
        <f t="shared" si="4"/>
        <v>-8.0266261908109302E-2</v>
      </c>
    </row>
    <row r="31" spans="1:23">
      <c r="A31" s="1">
        <v>41864</v>
      </c>
      <c r="B31">
        <v>87.4</v>
      </c>
      <c r="C31">
        <v>2590600</v>
      </c>
      <c r="D31">
        <v>8.7199999999999847</v>
      </c>
      <c r="E31">
        <v>39</v>
      </c>
      <c r="F31">
        <v>0.84281053367513403</v>
      </c>
      <c r="G31">
        <v>0.13544247982321977</v>
      </c>
      <c r="H31">
        <v>2</v>
      </c>
      <c r="I31">
        <v>-1</v>
      </c>
      <c r="J31">
        <v>-0.32000000000000739</v>
      </c>
      <c r="K31">
        <v>78.760000000000034</v>
      </c>
      <c r="L31">
        <v>124</v>
      </c>
      <c r="M31">
        <v>-34</v>
      </c>
      <c r="N31">
        <v>0.86928104575163401</v>
      </c>
      <c r="O31">
        <v>0.26785714285714285</v>
      </c>
      <c r="T31" s="10">
        <f t="shared" ca="1" si="1"/>
        <v>9.2409853181890482E-4</v>
      </c>
      <c r="U31" s="150">
        <f t="shared" ca="1" si="2"/>
        <v>3.4670469530148219E-2</v>
      </c>
      <c r="V31" s="10">
        <f t="shared" si="3"/>
        <v>-3.6747818098301264E-3</v>
      </c>
      <c r="W31" s="150">
        <f t="shared" si="4"/>
        <v>-8.3941043717939423E-2</v>
      </c>
    </row>
    <row r="32" spans="1:23">
      <c r="A32" s="1">
        <v>41865</v>
      </c>
      <c r="B32">
        <v>87.27</v>
      </c>
      <c r="C32">
        <v>3498800</v>
      </c>
      <c r="D32">
        <v>8.589999999999975</v>
      </c>
      <c r="E32">
        <v>40</v>
      </c>
      <c r="F32">
        <v>0.84603433543074635</v>
      </c>
      <c r="G32">
        <v>0.11453640978190287</v>
      </c>
      <c r="H32">
        <v>2</v>
      </c>
      <c r="I32">
        <v>-1</v>
      </c>
      <c r="J32">
        <v>0.13000000000000966</v>
      </c>
      <c r="K32">
        <v>78.890000000000043</v>
      </c>
      <c r="L32">
        <v>125</v>
      </c>
      <c r="M32">
        <v>-35</v>
      </c>
      <c r="N32">
        <v>0.87581699346405228</v>
      </c>
      <c r="O32">
        <v>0.25</v>
      </c>
      <c r="T32" s="10">
        <f t="shared" ca="1" si="1"/>
        <v>9.2409853181890482E-4</v>
      </c>
      <c r="U32" s="150">
        <f t="shared" ca="1" si="2"/>
        <v>3.5594568061967126E-2</v>
      </c>
      <c r="V32" s="10">
        <f t="shared" si="3"/>
        <v>1.4874141876431311E-3</v>
      </c>
      <c r="W32" s="150">
        <f t="shared" si="4"/>
        <v>-8.2453629530296293E-2</v>
      </c>
    </row>
    <row r="33" spans="1:23">
      <c r="A33" s="1">
        <v>41866</v>
      </c>
      <c r="B33">
        <v>86.6</v>
      </c>
      <c r="C33">
        <v>3290800</v>
      </c>
      <c r="D33">
        <v>7.9199999999999733</v>
      </c>
      <c r="E33">
        <v>41</v>
      </c>
      <c r="F33">
        <v>0.84719309148346689</v>
      </c>
      <c r="G33">
        <v>9.5090584407089285E-2</v>
      </c>
      <c r="H33">
        <v>2</v>
      </c>
      <c r="I33">
        <v>-1</v>
      </c>
      <c r="J33">
        <v>0.67000000000000171</v>
      </c>
      <c r="K33">
        <v>79.560000000000045</v>
      </c>
      <c r="L33">
        <v>126</v>
      </c>
      <c r="M33">
        <v>-36</v>
      </c>
      <c r="N33">
        <v>0.88235294117647056</v>
      </c>
      <c r="O33">
        <v>0.23214285714285715</v>
      </c>
      <c r="T33" s="10">
        <f t="shared" ca="1" si="1"/>
        <v>9.2409853181890482E-4</v>
      </c>
      <c r="U33" s="150">
        <f t="shared" ca="1" si="2"/>
        <v>3.6518666593786032E-2</v>
      </c>
      <c r="V33" s="10">
        <f t="shared" si="3"/>
        <v>7.6773232496849062E-3</v>
      </c>
      <c r="W33" s="150">
        <f t="shared" si="4"/>
        <v>-7.4776306280611382E-2</v>
      </c>
    </row>
    <row r="34" spans="1:23">
      <c r="A34" s="1">
        <v>41869</v>
      </c>
      <c r="B34">
        <v>87.16</v>
      </c>
      <c r="C34">
        <v>2662100</v>
      </c>
      <c r="D34">
        <v>8.4799999999999756</v>
      </c>
      <c r="E34">
        <v>42</v>
      </c>
      <c r="F34">
        <v>0.84626090784328967</v>
      </c>
      <c r="G34">
        <v>8.5819731499563526E-2</v>
      </c>
      <c r="H34">
        <v>4</v>
      </c>
      <c r="I34">
        <v>1</v>
      </c>
      <c r="J34">
        <v>-0.56000000000000227</v>
      </c>
      <c r="K34">
        <v>79.000000000000043</v>
      </c>
      <c r="L34">
        <v>125</v>
      </c>
      <c r="M34">
        <v>-37</v>
      </c>
      <c r="N34">
        <v>0.87581699346405228</v>
      </c>
      <c r="O34">
        <v>0.21428571428571427</v>
      </c>
      <c r="T34" s="10">
        <f t="shared" ca="1" si="1"/>
        <v>9.2409853181890482E-4</v>
      </c>
      <c r="U34" s="150">
        <f t="shared" ca="1" si="2"/>
        <v>3.7442765125604939E-2</v>
      </c>
      <c r="V34" s="10">
        <f t="shared" si="3"/>
        <v>-6.4665127020785487E-3</v>
      </c>
      <c r="W34" s="150">
        <f t="shared" si="4"/>
        <v>-8.1242818982689924E-2</v>
      </c>
    </row>
    <row r="35" spans="1:23">
      <c r="A35" s="1">
        <v>41870</v>
      </c>
      <c r="B35">
        <v>88.12</v>
      </c>
      <c r="C35">
        <v>3523700</v>
      </c>
      <c r="D35">
        <v>7.5199999999999676</v>
      </c>
      <c r="E35">
        <v>43</v>
      </c>
      <c r="F35">
        <v>0.8481188016261425</v>
      </c>
      <c r="G35">
        <v>7.923626159287743E-2</v>
      </c>
      <c r="H35">
        <v>2</v>
      </c>
      <c r="I35">
        <v>-1</v>
      </c>
      <c r="J35">
        <v>0.96000000000000796</v>
      </c>
      <c r="K35">
        <v>79.960000000000051</v>
      </c>
      <c r="L35">
        <v>126</v>
      </c>
      <c r="M35">
        <v>-38</v>
      </c>
      <c r="N35">
        <v>0.88235294117647056</v>
      </c>
      <c r="O35">
        <v>0.19642857142857142</v>
      </c>
      <c r="T35" s="10">
        <f t="shared" ca="1" si="1"/>
        <v>2.8899220113960313E-3</v>
      </c>
      <c r="U35" s="150">
        <f t="shared" ca="1" si="2"/>
        <v>4.0332687137000972E-2</v>
      </c>
      <c r="V35" s="10">
        <f t="shared" si="3"/>
        <v>1.1014226709499862E-2</v>
      </c>
      <c r="W35" s="150">
        <f t="shared" si="4"/>
        <v>-7.022859227319006E-2</v>
      </c>
    </row>
    <row r="36" spans="1:23">
      <c r="A36" s="1">
        <v>41871</v>
      </c>
      <c r="B36">
        <v>88.49</v>
      </c>
      <c r="C36">
        <v>3142900</v>
      </c>
      <c r="D36">
        <v>7.8899999999999579</v>
      </c>
      <c r="E36">
        <v>44</v>
      </c>
      <c r="F36">
        <v>0.85171806623682655</v>
      </c>
      <c r="G36">
        <v>7.4115087926281312E-2</v>
      </c>
      <c r="H36">
        <v>2</v>
      </c>
      <c r="I36">
        <v>-1</v>
      </c>
      <c r="J36">
        <v>-0.36999999999999034</v>
      </c>
      <c r="K36">
        <v>79.59000000000006</v>
      </c>
      <c r="L36">
        <v>127</v>
      </c>
      <c r="M36">
        <v>-39</v>
      </c>
      <c r="N36">
        <v>0.88888888888888884</v>
      </c>
      <c r="O36">
        <v>0.17857142857142858</v>
      </c>
      <c r="T36" s="10">
        <f t="shared" ca="1" si="1"/>
        <v>9.2409853181890482E-4</v>
      </c>
      <c r="U36" s="150">
        <f t="shared" ca="1" si="2"/>
        <v>4.1256785668819879E-2</v>
      </c>
      <c r="V36" s="10">
        <f t="shared" si="3"/>
        <v>-4.1988197911937168E-3</v>
      </c>
      <c r="W36" s="150">
        <f t="shared" si="4"/>
        <v>-7.4427412064383774E-2</v>
      </c>
    </row>
    <row r="37" spans="1:23">
      <c r="A37" s="1">
        <v>41872</v>
      </c>
      <c r="B37">
        <v>89.14</v>
      </c>
      <c r="C37">
        <v>3019300</v>
      </c>
      <c r="D37">
        <v>8.5399999999999636</v>
      </c>
      <c r="E37">
        <v>45</v>
      </c>
      <c r="F37">
        <v>0.85766073694295553</v>
      </c>
      <c r="G37">
        <v>7.0471285105694684E-2</v>
      </c>
      <c r="H37">
        <v>2</v>
      </c>
      <c r="I37">
        <v>-1</v>
      </c>
      <c r="J37">
        <v>-0.65000000000000568</v>
      </c>
      <c r="K37">
        <v>78.940000000000055</v>
      </c>
      <c r="L37">
        <v>128</v>
      </c>
      <c r="M37">
        <v>-40</v>
      </c>
      <c r="N37">
        <v>0.89542483660130723</v>
      </c>
      <c r="O37">
        <v>0.16071428571428573</v>
      </c>
      <c r="T37" s="10">
        <f t="shared" ca="1" si="1"/>
        <v>9.2409853181890482E-4</v>
      </c>
      <c r="U37" s="150">
        <f t="shared" ca="1" si="2"/>
        <v>4.2180884200638785E-2</v>
      </c>
      <c r="V37" s="10">
        <f t="shared" si="3"/>
        <v>-7.3454627641542066E-3</v>
      </c>
      <c r="W37" s="150">
        <f t="shared" si="4"/>
        <v>-8.1772874828537984E-2</v>
      </c>
    </row>
    <row r="38" spans="1:23">
      <c r="A38" s="1">
        <v>41873</v>
      </c>
      <c r="B38">
        <v>88.88</v>
      </c>
      <c r="C38">
        <v>2796200</v>
      </c>
      <c r="D38">
        <v>8.2799999999999585</v>
      </c>
      <c r="E38">
        <v>46</v>
      </c>
      <c r="F38">
        <v>0.86493694813433808</v>
      </c>
      <c r="G38">
        <v>6.8028871884284137E-2</v>
      </c>
      <c r="H38">
        <v>2</v>
      </c>
      <c r="I38">
        <v>-1</v>
      </c>
      <c r="J38">
        <v>0.26000000000000512</v>
      </c>
      <c r="K38">
        <v>79.20000000000006</v>
      </c>
      <c r="L38">
        <v>129</v>
      </c>
      <c r="M38">
        <v>-41</v>
      </c>
      <c r="N38">
        <v>0.90196078431372551</v>
      </c>
      <c r="O38">
        <v>0.14285714285714285</v>
      </c>
      <c r="T38" s="10">
        <f t="shared" ca="1" si="1"/>
        <v>9.2409853181890482E-4</v>
      </c>
      <c r="U38" s="150">
        <f t="shared" ca="1" si="2"/>
        <v>4.3104982732457692E-2</v>
      </c>
      <c r="V38" s="10">
        <f t="shared" si="3"/>
        <v>2.9167601525690499E-3</v>
      </c>
      <c r="W38" s="150">
        <f t="shared" si="4"/>
        <v>-7.8856114675968939E-2</v>
      </c>
    </row>
    <row r="39" spans="1:23">
      <c r="A39" s="1">
        <v>41876</v>
      </c>
      <c r="B39">
        <v>89.59</v>
      </c>
      <c r="C39">
        <v>3718600</v>
      </c>
      <c r="D39">
        <v>8.9899999999999665</v>
      </c>
      <c r="E39">
        <v>47</v>
      </c>
      <c r="F39">
        <v>0.87363085527849016</v>
      </c>
      <c r="G39">
        <v>6.80843535699759E-2</v>
      </c>
      <c r="H39">
        <v>2</v>
      </c>
      <c r="I39">
        <v>-1</v>
      </c>
      <c r="J39">
        <v>-0.71000000000000796</v>
      </c>
      <c r="K39">
        <v>78.490000000000052</v>
      </c>
      <c r="L39">
        <v>130</v>
      </c>
      <c r="M39">
        <v>-42</v>
      </c>
      <c r="N39">
        <v>0.90849673202614378</v>
      </c>
      <c r="O39">
        <v>0.125</v>
      </c>
      <c r="T39" s="10">
        <f t="shared" ca="1" si="1"/>
        <v>9.2409853181890482E-4</v>
      </c>
      <c r="U39" s="150">
        <f t="shared" ca="1" si="2"/>
        <v>4.4029081264276598E-2</v>
      </c>
      <c r="V39" s="10">
        <f t="shared" si="3"/>
        <v>-7.9882988298830785E-3</v>
      </c>
      <c r="W39" s="150">
        <f t="shared" si="4"/>
        <v>-8.6844413505852022E-2</v>
      </c>
    </row>
    <row r="40" spans="1:23">
      <c r="A40" s="1">
        <v>41877</v>
      </c>
      <c r="B40">
        <v>89.15</v>
      </c>
      <c r="C40">
        <v>2920600</v>
      </c>
      <c r="D40">
        <v>8.5499999999999687</v>
      </c>
      <c r="E40">
        <v>48</v>
      </c>
      <c r="F40">
        <v>0.87965120795463358</v>
      </c>
      <c r="G40">
        <v>6.8504182831480756E-2</v>
      </c>
      <c r="H40">
        <v>1</v>
      </c>
      <c r="I40">
        <v>1</v>
      </c>
      <c r="J40">
        <v>0.43999999999999773</v>
      </c>
      <c r="K40">
        <v>78.930000000000049</v>
      </c>
      <c r="L40">
        <v>131</v>
      </c>
      <c r="M40">
        <v>-41</v>
      </c>
      <c r="N40">
        <v>0.91503267973856206</v>
      </c>
      <c r="O40">
        <v>0.14285714285714285</v>
      </c>
      <c r="T40" s="10">
        <f t="shared" ca="1" si="1"/>
        <v>9.2409853181890482E-4</v>
      </c>
      <c r="U40" s="150">
        <f t="shared" ca="1" si="2"/>
        <v>4.4953179796095505E-2</v>
      </c>
      <c r="V40" s="10">
        <f t="shared" si="3"/>
        <v>4.9112624176805191E-3</v>
      </c>
      <c r="W40" s="150">
        <f t="shared" si="4"/>
        <v>-8.1933151088171507E-2</v>
      </c>
    </row>
    <row r="41" spans="1:23">
      <c r="A41" s="1">
        <v>41878</v>
      </c>
      <c r="B41">
        <v>89.24</v>
      </c>
      <c r="C41">
        <v>2632300</v>
      </c>
      <c r="D41">
        <v>8.4599999999999795</v>
      </c>
      <c r="E41">
        <v>49</v>
      </c>
      <c r="F41">
        <v>0.88297211217276483</v>
      </c>
      <c r="G41">
        <v>6.8189875811412226E-2</v>
      </c>
      <c r="H41">
        <v>1</v>
      </c>
      <c r="I41">
        <v>1</v>
      </c>
      <c r="J41">
        <v>8.99999999999892E-2</v>
      </c>
      <c r="K41">
        <v>79.020000000000039</v>
      </c>
      <c r="L41">
        <v>132</v>
      </c>
      <c r="M41">
        <v>-40</v>
      </c>
      <c r="N41">
        <v>0.92156862745098034</v>
      </c>
      <c r="O41">
        <v>0.16071428571428573</v>
      </c>
      <c r="T41" s="10">
        <f t="shared" ca="1" si="1"/>
        <v>1.6109816928260715E-3</v>
      </c>
      <c r="U41" s="150">
        <f t="shared" ca="1" si="2"/>
        <v>4.6564161488921577E-2</v>
      </c>
      <c r="V41" s="10">
        <f t="shared" si="3"/>
        <v>1.0095344924283701E-3</v>
      </c>
      <c r="W41" s="150">
        <f t="shared" si="4"/>
        <v>-8.0923616595743139E-2</v>
      </c>
    </row>
    <row r="42" spans="1:23">
      <c r="A42" s="1">
        <v>41879</v>
      </c>
      <c r="B42">
        <v>89.02</v>
      </c>
      <c r="C42">
        <v>3324900</v>
      </c>
      <c r="D42">
        <v>8.6799999999999784</v>
      </c>
      <c r="E42">
        <v>50</v>
      </c>
      <c r="F42">
        <v>0.88430565265801808</v>
      </c>
      <c r="G42">
        <v>6.7391575822591823E-2</v>
      </c>
      <c r="H42">
        <v>2</v>
      </c>
      <c r="I42">
        <v>-1</v>
      </c>
      <c r="J42">
        <v>-0.21999999999999886</v>
      </c>
      <c r="K42">
        <v>78.80000000000004</v>
      </c>
      <c r="L42">
        <v>133</v>
      </c>
      <c r="M42">
        <v>-41</v>
      </c>
      <c r="N42">
        <v>0.92810457516339873</v>
      </c>
      <c r="O42">
        <v>0.14285714285714285</v>
      </c>
      <c r="T42" s="10">
        <f t="shared" ca="1" si="1"/>
        <v>1.6109816928260715E-3</v>
      </c>
      <c r="U42" s="150">
        <f t="shared" ca="1" si="2"/>
        <v>4.8175143181747648E-2</v>
      </c>
      <c r="V42" s="10">
        <f t="shared" si="3"/>
        <v>-2.4652622142536853E-3</v>
      </c>
      <c r="W42" s="150">
        <f t="shared" si="4"/>
        <v>-8.3388878809996819E-2</v>
      </c>
    </row>
    <row r="43" spans="1:23">
      <c r="A43" s="1">
        <v>41880</v>
      </c>
      <c r="B43">
        <v>89.55</v>
      </c>
      <c r="C43">
        <v>2672700</v>
      </c>
      <c r="D43">
        <v>9.2099999999999795</v>
      </c>
      <c r="E43">
        <v>51</v>
      </c>
      <c r="F43">
        <v>0.88505657836816076</v>
      </c>
      <c r="G43">
        <v>6.6541570232797109E-2</v>
      </c>
      <c r="H43">
        <v>2</v>
      </c>
      <c r="I43">
        <v>-1</v>
      </c>
      <c r="J43">
        <v>-0.53000000000000114</v>
      </c>
      <c r="K43">
        <v>78.270000000000039</v>
      </c>
      <c r="L43">
        <v>134</v>
      </c>
      <c r="M43">
        <v>-42</v>
      </c>
      <c r="N43">
        <v>0.934640522875817</v>
      </c>
      <c r="O43">
        <v>0.125</v>
      </c>
      <c r="T43" s="10">
        <f t="shared" ca="1" si="1"/>
        <v>9.2409853181890482E-4</v>
      </c>
      <c r="U43" s="150">
        <f t="shared" ca="1" si="2"/>
        <v>4.9099241713566555E-2</v>
      </c>
      <c r="V43" s="10">
        <f t="shared" si="3"/>
        <v>-5.9537182655583143E-3</v>
      </c>
      <c r="W43" s="150">
        <f t="shared" si="4"/>
        <v>-8.9342597075555127E-2</v>
      </c>
    </row>
    <row r="44" spans="1:23">
      <c r="A44" s="1">
        <v>41884</v>
      </c>
      <c r="B44">
        <v>89.72</v>
      </c>
      <c r="C44">
        <v>3592100</v>
      </c>
      <c r="D44">
        <v>9.3799999999999812</v>
      </c>
      <c r="E44">
        <v>52</v>
      </c>
      <c r="F44">
        <v>0.88655195629094485</v>
      </c>
      <c r="G44">
        <v>6.6881239459669048E-2</v>
      </c>
      <c r="H44">
        <v>2</v>
      </c>
      <c r="I44">
        <v>-1</v>
      </c>
      <c r="J44">
        <v>-0.17000000000000171</v>
      </c>
      <c r="K44">
        <v>78.100000000000037</v>
      </c>
      <c r="L44">
        <v>135</v>
      </c>
      <c r="M44">
        <v>-43</v>
      </c>
      <c r="N44">
        <v>0.94117647058823528</v>
      </c>
      <c r="O44">
        <v>0.10714285714285714</v>
      </c>
      <c r="T44" s="10">
        <f t="shared" ca="1" si="1"/>
        <v>9.2409853181890482E-4</v>
      </c>
      <c r="U44" s="150">
        <f t="shared" ca="1" si="2"/>
        <v>5.0023340245385461E-2</v>
      </c>
      <c r="V44" s="10">
        <f t="shared" si="3"/>
        <v>-1.8983807928531738E-3</v>
      </c>
      <c r="W44" s="150">
        <f t="shared" si="4"/>
        <v>-9.1240977868408304E-2</v>
      </c>
    </row>
    <row r="45" spans="1:23">
      <c r="A45" s="1">
        <v>41885</v>
      </c>
      <c r="B45">
        <v>90.14</v>
      </c>
      <c r="C45">
        <v>2930800</v>
      </c>
      <c r="D45">
        <v>9.7999999999999829</v>
      </c>
      <c r="E45">
        <v>53</v>
      </c>
      <c r="F45">
        <v>0.88855874051632611</v>
      </c>
      <c r="G45">
        <v>6.6216291753982429E-2</v>
      </c>
      <c r="H45">
        <v>1</v>
      </c>
      <c r="I45">
        <v>1</v>
      </c>
      <c r="J45">
        <v>-0.42000000000000171</v>
      </c>
      <c r="K45">
        <v>77.680000000000035</v>
      </c>
      <c r="L45">
        <v>136</v>
      </c>
      <c r="M45">
        <v>-42</v>
      </c>
      <c r="N45">
        <v>0.94771241830065356</v>
      </c>
      <c r="O45">
        <v>0.125</v>
      </c>
      <c r="T45" s="10">
        <f t="shared" ca="1" si="1"/>
        <v>9.2409853181890482E-4</v>
      </c>
      <c r="U45" s="150">
        <f t="shared" ca="1" si="2"/>
        <v>5.0947438777204368E-2</v>
      </c>
      <c r="V45" s="10">
        <f t="shared" si="3"/>
        <v>-4.6812304948729575E-3</v>
      </c>
      <c r="W45" s="150">
        <f t="shared" si="4"/>
        <v>-9.5922208363281261E-2</v>
      </c>
    </row>
    <row r="46" spans="1:23">
      <c r="A46" s="1">
        <v>41886</v>
      </c>
      <c r="B46">
        <v>89.65</v>
      </c>
      <c r="C46">
        <v>2594100</v>
      </c>
      <c r="D46">
        <v>10.289999999999978</v>
      </c>
      <c r="E46">
        <v>54</v>
      </c>
      <c r="F46">
        <v>0.89114813951681804</v>
      </c>
      <c r="G46">
        <v>6.5503355066137969E-2</v>
      </c>
      <c r="H46">
        <v>2</v>
      </c>
      <c r="I46">
        <v>-1</v>
      </c>
      <c r="J46">
        <v>-0.48999999999999488</v>
      </c>
      <c r="K46">
        <v>77.19000000000004</v>
      </c>
      <c r="L46">
        <v>137</v>
      </c>
      <c r="M46">
        <v>-43</v>
      </c>
      <c r="N46">
        <v>0.95424836601307195</v>
      </c>
      <c r="O46">
        <v>0.10714285714285714</v>
      </c>
      <c r="T46" s="10">
        <f t="shared" ca="1" si="1"/>
        <v>1.6109816928260715E-3</v>
      </c>
      <c r="U46" s="150">
        <f t="shared" ca="1" si="2"/>
        <v>5.255842047003044E-2</v>
      </c>
      <c r="V46" s="10">
        <f t="shared" si="3"/>
        <v>-5.4359884623917777E-3</v>
      </c>
      <c r="W46" s="150">
        <f t="shared" si="4"/>
        <v>-0.10135819682567304</v>
      </c>
    </row>
    <row r="47" spans="1:23">
      <c r="A47" s="1">
        <v>41887</v>
      </c>
      <c r="B47">
        <v>89.61</v>
      </c>
      <c r="C47">
        <v>2571200</v>
      </c>
      <c r="D47">
        <v>10.249999999999972</v>
      </c>
      <c r="E47">
        <v>55</v>
      </c>
      <c r="F47">
        <v>0.8930642947771823</v>
      </c>
      <c r="G47">
        <v>6.4305444222174116E-2</v>
      </c>
      <c r="H47">
        <v>2</v>
      </c>
      <c r="I47">
        <v>-1</v>
      </c>
      <c r="J47">
        <v>4.0000000000006253E-2</v>
      </c>
      <c r="K47">
        <v>77.230000000000047</v>
      </c>
      <c r="L47">
        <v>138</v>
      </c>
      <c r="M47">
        <v>-44</v>
      </c>
      <c r="N47">
        <v>0.96078431372549022</v>
      </c>
      <c r="O47">
        <v>8.9285714285714288E-2</v>
      </c>
      <c r="T47" s="10">
        <f t="shared" ca="1" si="1"/>
        <v>9.2409853181890482E-4</v>
      </c>
      <c r="U47" s="150">
        <f t="shared" ca="1" si="2"/>
        <v>5.3482519001849346E-2</v>
      </c>
      <c r="V47" s="10">
        <f t="shared" si="3"/>
        <v>4.461795872839515E-4</v>
      </c>
      <c r="W47" s="150">
        <f t="shared" si="4"/>
        <v>-0.10091201723838909</v>
      </c>
    </row>
    <row r="48" spans="1:23">
      <c r="A48" s="1">
        <v>41890</v>
      </c>
      <c r="B48">
        <v>88.93</v>
      </c>
      <c r="C48">
        <v>3617600</v>
      </c>
      <c r="D48">
        <v>9.569999999999979</v>
      </c>
      <c r="E48">
        <v>56</v>
      </c>
      <c r="F48">
        <v>0.89292187783215538</v>
      </c>
      <c r="G48">
        <v>6.4127670910946233E-2</v>
      </c>
      <c r="H48">
        <v>4</v>
      </c>
      <c r="I48">
        <v>1</v>
      </c>
      <c r="J48">
        <v>0.67999999999999261</v>
      </c>
      <c r="K48">
        <v>77.910000000000039</v>
      </c>
      <c r="L48">
        <v>137</v>
      </c>
      <c r="M48">
        <v>-45</v>
      </c>
      <c r="N48">
        <v>0.95424836601307195</v>
      </c>
      <c r="O48">
        <v>7.1428571428571425E-2</v>
      </c>
      <c r="T48" s="10">
        <f t="shared" ca="1" si="1"/>
        <v>9.2409853181890482E-4</v>
      </c>
      <c r="U48" s="150">
        <f t="shared" ca="1" si="2"/>
        <v>5.4406617533668253E-2</v>
      </c>
      <c r="V48" s="10">
        <f t="shared" si="3"/>
        <v>7.588438790313499E-3</v>
      </c>
      <c r="W48" s="150">
        <f t="shared" si="4"/>
        <v>-9.3323578448075595E-2</v>
      </c>
    </row>
    <row r="49" spans="1:23">
      <c r="A49" s="1">
        <v>41891</v>
      </c>
      <c r="B49">
        <v>87.9</v>
      </c>
      <c r="C49">
        <v>4014300</v>
      </c>
      <c r="D49">
        <v>10.59999999999998</v>
      </c>
      <c r="E49">
        <v>57</v>
      </c>
      <c r="F49">
        <v>0.88835158859628682</v>
      </c>
      <c r="G49">
        <v>6.4983890687402027E-2</v>
      </c>
      <c r="H49">
        <v>4</v>
      </c>
      <c r="I49">
        <v>1</v>
      </c>
      <c r="J49">
        <v>-1.0300000000000011</v>
      </c>
      <c r="K49">
        <v>76.880000000000038</v>
      </c>
      <c r="L49">
        <v>136</v>
      </c>
      <c r="M49">
        <v>-46</v>
      </c>
      <c r="N49">
        <v>0.94771241830065356</v>
      </c>
      <c r="O49">
        <v>5.3571428571428568E-2</v>
      </c>
      <c r="T49" s="10">
        <f t="shared" ca="1" si="1"/>
        <v>2.8899220113960313E-3</v>
      </c>
      <c r="U49" s="150">
        <f t="shared" ca="1" si="2"/>
        <v>5.7296539545064286E-2</v>
      </c>
      <c r="V49" s="10">
        <f t="shared" si="3"/>
        <v>-1.1582143258742843E-2</v>
      </c>
      <c r="W49" s="150">
        <f t="shared" si="4"/>
        <v>-0.10490572170681844</v>
      </c>
    </row>
    <row r="50" spans="1:23">
      <c r="A50" s="1">
        <v>41892</v>
      </c>
      <c r="B50">
        <v>88.41</v>
      </c>
      <c r="C50">
        <v>3452700</v>
      </c>
      <c r="D50">
        <v>10.089999999999989</v>
      </c>
      <c r="E50">
        <v>58</v>
      </c>
      <c r="F50">
        <v>0.88244128537766386</v>
      </c>
      <c r="G50">
        <v>6.732256564440818E-2</v>
      </c>
      <c r="H50">
        <v>3</v>
      </c>
      <c r="I50">
        <v>1</v>
      </c>
      <c r="J50">
        <v>0.50999999999999091</v>
      </c>
      <c r="K50">
        <v>77.390000000000029</v>
      </c>
      <c r="L50">
        <v>135</v>
      </c>
      <c r="M50">
        <v>-45</v>
      </c>
      <c r="N50">
        <v>0.94117647058823528</v>
      </c>
      <c r="O50">
        <v>7.1428571428571425E-2</v>
      </c>
      <c r="T50" s="10">
        <f t="shared" ca="1" si="1"/>
        <v>2.8899220113960313E-3</v>
      </c>
      <c r="U50" s="150">
        <f t="shared" ca="1" si="2"/>
        <v>6.0186461556460319E-2</v>
      </c>
      <c r="V50" s="10">
        <f t="shared" si="3"/>
        <v>5.8020477815698621E-3</v>
      </c>
      <c r="W50" s="150">
        <f t="shared" si="4"/>
        <v>-9.9103673925248575E-2</v>
      </c>
    </row>
    <row r="51" spans="1:23">
      <c r="A51" s="1">
        <v>41893</v>
      </c>
      <c r="B51">
        <v>88.42</v>
      </c>
      <c r="C51">
        <v>2757000</v>
      </c>
      <c r="D51">
        <v>10.079999999999984</v>
      </c>
      <c r="E51">
        <v>59</v>
      </c>
      <c r="F51">
        <v>0.87638856521401365</v>
      </c>
      <c r="G51">
        <v>6.8764881341741024E-2</v>
      </c>
      <c r="H51">
        <v>3</v>
      </c>
      <c r="I51">
        <v>1</v>
      </c>
      <c r="J51">
        <v>1.0000000000005116E-2</v>
      </c>
      <c r="K51">
        <v>77.400000000000034</v>
      </c>
      <c r="L51">
        <v>134</v>
      </c>
      <c r="M51">
        <v>-44</v>
      </c>
      <c r="N51">
        <v>0.934640522875817</v>
      </c>
      <c r="O51">
        <v>8.9285714285714288E-2</v>
      </c>
      <c r="T51" s="10">
        <f t="shared" ca="1" si="1"/>
        <v>1.2103353682305356E-3</v>
      </c>
      <c r="U51" s="150">
        <f t="shared" ca="1" si="2"/>
        <v>6.1396796924690855E-2</v>
      </c>
      <c r="V51" s="10">
        <f t="shared" si="3"/>
        <v>1.1310937676739188E-4</v>
      </c>
      <c r="W51" s="150">
        <f t="shared" si="4"/>
        <v>-9.899056454848118E-2</v>
      </c>
    </row>
    <row r="52" spans="1:23">
      <c r="A52" s="1">
        <v>41894</v>
      </c>
      <c r="B52">
        <v>87.64</v>
      </c>
      <c r="C52">
        <v>4724500</v>
      </c>
      <c r="D52">
        <v>10.859999999999985</v>
      </c>
      <c r="E52">
        <v>60</v>
      </c>
      <c r="F52">
        <v>0.8706077319454153</v>
      </c>
      <c r="G52">
        <v>7.1770139316713027E-2</v>
      </c>
      <c r="H52">
        <v>3</v>
      </c>
      <c r="I52">
        <v>1</v>
      </c>
      <c r="J52">
        <v>-0.78000000000000114</v>
      </c>
      <c r="K52">
        <v>76.620000000000033</v>
      </c>
      <c r="L52">
        <v>133</v>
      </c>
      <c r="M52">
        <v>-43</v>
      </c>
      <c r="N52">
        <v>0.92810457516339873</v>
      </c>
      <c r="O52">
        <v>0.10714285714285714</v>
      </c>
      <c r="T52" s="10">
        <f t="shared" ca="1" si="1"/>
        <v>1.2103353682305356E-3</v>
      </c>
      <c r="U52" s="150">
        <f t="shared" ca="1" si="2"/>
        <v>6.2607132292921391E-2</v>
      </c>
      <c r="V52" s="10">
        <f t="shared" si="3"/>
        <v>-8.8215335896856036E-3</v>
      </c>
      <c r="W52" s="150">
        <f t="shared" si="4"/>
        <v>-0.10781209813816678</v>
      </c>
    </row>
    <row r="53" spans="1:23">
      <c r="A53" s="1">
        <v>41897</v>
      </c>
      <c r="B53">
        <v>87.38</v>
      </c>
      <c r="C53">
        <v>3983800</v>
      </c>
      <c r="D53">
        <v>11.11999999999999</v>
      </c>
      <c r="E53">
        <v>61</v>
      </c>
      <c r="F53">
        <v>0.86494342163183924</v>
      </c>
      <c r="G53">
        <v>7.5850689447656938E-2</v>
      </c>
      <c r="H53">
        <v>3</v>
      </c>
      <c r="I53">
        <v>1</v>
      </c>
      <c r="J53">
        <v>-0.26000000000000512</v>
      </c>
      <c r="K53">
        <v>76.360000000000028</v>
      </c>
      <c r="L53">
        <v>132</v>
      </c>
      <c r="M53">
        <v>-42</v>
      </c>
      <c r="N53">
        <v>0.92156862745098034</v>
      </c>
      <c r="O53">
        <v>0.125</v>
      </c>
      <c r="T53" s="10">
        <f t="shared" ca="1" si="1"/>
        <v>1.2103353682305356E-3</v>
      </c>
      <c r="U53" s="150">
        <f t="shared" ca="1" si="2"/>
        <v>6.3817467661151928E-2</v>
      </c>
      <c r="V53" s="10">
        <f t="shared" si="3"/>
        <v>-2.966681880419958E-3</v>
      </c>
      <c r="W53" s="150">
        <f t="shared" si="4"/>
        <v>-0.11077878001858674</v>
      </c>
    </row>
    <row r="54" spans="1:23">
      <c r="A54" s="1">
        <v>41898</v>
      </c>
      <c r="B54">
        <v>88.36</v>
      </c>
      <c r="C54">
        <v>5946200</v>
      </c>
      <c r="D54">
        <v>10.139999999999986</v>
      </c>
      <c r="E54">
        <v>62</v>
      </c>
      <c r="F54">
        <v>0.86266475051140612</v>
      </c>
      <c r="G54">
        <v>8.2564508609473175E-2</v>
      </c>
      <c r="H54">
        <v>3</v>
      </c>
      <c r="I54">
        <v>1</v>
      </c>
      <c r="J54">
        <v>0.98000000000000398</v>
      </c>
      <c r="K54">
        <v>77.340000000000032</v>
      </c>
      <c r="L54">
        <v>131</v>
      </c>
      <c r="M54">
        <v>-41</v>
      </c>
      <c r="N54">
        <v>0.91503267973856206</v>
      </c>
      <c r="O54">
        <v>0.14285714285714285</v>
      </c>
      <c r="T54" s="10">
        <f t="shared" ca="1" si="1"/>
        <v>1.2103353682305356E-3</v>
      </c>
      <c r="U54" s="150">
        <f t="shared" ca="1" si="2"/>
        <v>6.5027803029382464E-2</v>
      </c>
      <c r="V54" s="10">
        <f t="shared" si="3"/>
        <v>1.1215381094071917E-2</v>
      </c>
      <c r="W54" s="150">
        <f t="shared" si="4"/>
        <v>-9.9563398924514823E-2</v>
      </c>
    </row>
    <row r="55" spans="1:23">
      <c r="A55" s="1">
        <v>41899</v>
      </c>
      <c r="B55">
        <v>89.07</v>
      </c>
      <c r="C55">
        <v>4437800</v>
      </c>
      <c r="D55">
        <v>9.4299999999999926</v>
      </c>
      <c r="E55">
        <v>63</v>
      </c>
      <c r="F55">
        <v>0.86419896941919749</v>
      </c>
      <c r="G55">
        <v>9.0336018020546666E-2</v>
      </c>
      <c r="H55">
        <v>1</v>
      </c>
      <c r="I55">
        <v>1</v>
      </c>
      <c r="J55">
        <v>0.70999999999999375</v>
      </c>
      <c r="K55">
        <v>78.050000000000026</v>
      </c>
      <c r="L55">
        <v>132</v>
      </c>
      <c r="M55">
        <v>-40</v>
      </c>
      <c r="N55">
        <v>0.92156862745098034</v>
      </c>
      <c r="O55">
        <v>0.16071428571428573</v>
      </c>
      <c r="T55" s="10">
        <f t="shared" ca="1" si="1"/>
        <v>1.2103353682305356E-3</v>
      </c>
      <c r="U55" s="150">
        <f t="shared" ca="1" si="2"/>
        <v>6.6238138397613E-2</v>
      </c>
      <c r="V55" s="10">
        <f t="shared" si="3"/>
        <v>8.0353100950655704E-3</v>
      </c>
      <c r="W55" s="150">
        <f t="shared" si="4"/>
        <v>-9.1528088829449253E-2</v>
      </c>
    </row>
    <row r="56" spans="1:23">
      <c r="A56" s="1">
        <v>41900</v>
      </c>
      <c r="B56">
        <v>90.1</v>
      </c>
      <c r="C56">
        <v>4309800</v>
      </c>
      <c r="D56">
        <v>8.3999999999999915</v>
      </c>
      <c r="E56">
        <v>64</v>
      </c>
      <c r="F56">
        <v>0.86878867914757008</v>
      </c>
      <c r="G56">
        <v>9.7543731223641739E-2</v>
      </c>
      <c r="H56">
        <v>1</v>
      </c>
      <c r="I56">
        <v>1</v>
      </c>
      <c r="J56">
        <v>1.0300000000000011</v>
      </c>
      <c r="K56">
        <v>79.080000000000027</v>
      </c>
      <c r="L56">
        <v>133</v>
      </c>
      <c r="M56">
        <v>-39</v>
      </c>
      <c r="N56">
        <v>0.92810457516339873</v>
      </c>
      <c r="O56">
        <v>0.17857142857142858</v>
      </c>
      <c r="T56" s="10">
        <f t="shared" ca="1" si="1"/>
        <v>1.6109816928260715E-3</v>
      </c>
      <c r="U56" s="150">
        <f t="shared" ca="1" si="2"/>
        <v>6.7849120090439072E-2</v>
      </c>
      <c r="V56" s="10">
        <f t="shared" si="3"/>
        <v>1.1563938475356476E-2</v>
      </c>
      <c r="W56" s="150">
        <f t="shared" si="4"/>
        <v>-7.9964150354092781E-2</v>
      </c>
    </row>
    <row r="57" spans="1:23">
      <c r="A57" s="1">
        <v>41901</v>
      </c>
      <c r="B57">
        <v>89.7</v>
      </c>
      <c r="C57">
        <v>7118600</v>
      </c>
      <c r="D57">
        <v>8.7999999999999829</v>
      </c>
      <c r="E57">
        <v>65</v>
      </c>
      <c r="F57">
        <v>0.87555348403635513</v>
      </c>
      <c r="G57">
        <v>0.10735266133693616</v>
      </c>
      <c r="H57">
        <v>1</v>
      </c>
      <c r="I57">
        <v>1</v>
      </c>
      <c r="J57">
        <v>-0.39999999999999147</v>
      </c>
      <c r="K57">
        <v>78.680000000000035</v>
      </c>
      <c r="L57">
        <v>134</v>
      </c>
      <c r="M57">
        <v>-38</v>
      </c>
      <c r="N57">
        <v>0.934640522875817</v>
      </c>
      <c r="O57">
        <v>0.19642857142857142</v>
      </c>
      <c r="T57" s="10">
        <f t="shared" ca="1" si="1"/>
        <v>1.6109816928260715E-3</v>
      </c>
      <c r="U57" s="150">
        <f t="shared" ca="1" si="2"/>
        <v>6.9460101783265144E-2</v>
      </c>
      <c r="V57" s="10">
        <f t="shared" si="3"/>
        <v>-4.4395116537179966E-3</v>
      </c>
      <c r="W57" s="150">
        <f t="shared" si="4"/>
        <v>-8.440366200781077E-2</v>
      </c>
    </row>
  </sheetData>
  <conditionalFormatting sqref="E3:E6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140625" customWidth="1"/>
    <col min="13" max="13" width="11.5703125" customWidth="1"/>
  </cols>
  <sheetData>
    <row r="1" spans="1:23">
      <c r="A1">
        <v>50</v>
      </c>
      <c r="B1">
        <v>12.299999999999898</v>
      </c>
      <c r="C1">
        <v>68</v>
      </c>
      <c r="D1">
        <v>8.4909567858621499E-2</v>
      </c>
      <c r="E1">
        <v>0.95419038042633808</v>
      </c>
      <c r="F1">
        <v>2.3325663592716803</v>
      </c>
      <c r="G1">
        <v>0.49888244115379587</v>
      </c>
      <c r="H1">
        <v>1.2099977264033279</v>
      </c>
      <c r="I1">
        <v>0.97204097016138047</v>
      </c>
      <c r="J1">
        <v>-2.0889617901517754</v>
      </c>
      <c r="K1">
        <v>-5.082112121474526E-2</v>
      </c>
      <c r="L1">
        <v>-3.7954356934218975E-2</v>
      </c>
      <c r="M1">
        <v>2.9717335461715386E-2</v>
      </c>
      <c r="N1">
        <v>4.8076896741697926E-2</v>
      </c>
      <c r="O1">
        <v>0.32896761104034944</v>
      </c>
      <c r="P1">
        <v>0.6098559077809792</v>
      </c>
      <c r="Q1">
        <v>-0.3995821325648416</v>
      </c>
      <c r="R1">
        <v>0.5389048991354467</v>
      </c>
      <c r="S1">
        <v>1.5262341783563502</v>
      </c>
    </row>
    <row r="2" spans="1:23">
      <c r="A2">
        <v>10</v>
      </c>
      <c r="B2">
        <v>4</v>
      </c>
      <c r="C2">
        <v>5.0774238156748392</v>
      </c>
      <c r="E2">
        <v>0.4</v>
      </c>
      <c r="I2">
        <f>A3/B3</f>
        <v>-0.13298749029511292</v>
      </c>
    </row>
    <row r="3" spans="1:23">
      <c r="A3">
        <v>-2.9606349103222644E-3</v>
      </c>
      <c r="B3">
        <v>2.2262506824907449E-2</v>
      </c>
      <c r="C3">
        <v>1.1147491459578243</v>
      </c>
      <c r="D3">
        <v>181</v>
      </c>
      <c r="E3" s="2">
        <f>IF(C3&gt;=$E$2,SIGN(A3),0)</f>
        <v>-1</v>
      </c>
      <c r="F3" s="3" t="s">
        <v>0</v>
      </c>
      <c r="G3">
        <f ca="1">OFFSET(B1,($A$1+5),0)</f>
        <v>77.22</v>
      </c>
      <c r="I3">
        <f t="shared" ref="I3:I5" si="0">A4/B4</f>
        <v>0.10758464274272739</v>
      </c>
    </row>
    <row r="4" spans="1:23">
      <c r="A4">
        <v>3.5001312348025837E-3</v>
      </c>
      <c r="B4">
        <v>3.2533744088109537E-2</v>
      </c>
      <c r="C4">
        <v>0.91418443947938199</v>
      </c>
      <c r="D4">
        <v>186</v>
      </c>
      <c r="E4" s="2">
        <f>IF(C4&gt;=$E$2,SIGN(A4),0)</f>
        <v>1</v>
      </c>
      <c r="F4" s="4" t="s">
        <v>1</v>
      </c>
      <c r="G4">
        <f ca="1">OFFSET(D1,($A$1+6),0)</f>
        <v>6.2899999999999636</v>
      </c>
      <c r="I4">
        <f t="shared" si="0"/>
        <v>0.16268084376369368</v>
      </c>
    </row>
    <row r="5" spans="1:23">
      <c r="A5">
        <v>3.6144441652226117E-3</v>
      </c>
      <c r="B5">
        <v>2.2218007244128063E-2</v>
      </c>
      <c r="C5">
        <v>1.1332311229110181</v>
      </c>
      <c r="D5">
        <v>125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I5">
        <f t="shared" si="0"/>
        <v>0.24933237363635177</v>
      </c>
      <c r="T5">
        <v>0.3234168502006689</v>
      </c>
      <c r="U5">
        <v>-0.79747163173693114</v>
      </c>
    </row>
    <row r="6" spans="1:23">
      <c r="A6">
        <v>6.2520512704626963E-3</v>
      </c>
      <c r="B6">
        <v>2.5075168455987337E-2</v>
      </c>
      <c r="C6">
        <v>1.9152591073266152</v>
      </c>
      <c r="D6">
        <v>152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1</v>
      </c>
      <c r="I6">
        <f t="shared" ca="1" si="1"/>
        <v>-1</v>
      </c>
      <c r="J6">
        <f t="shared" ca="1" si="1"/>
        <v>0.26999999999999602</v>
      </c>
      <c r="K6">
        <f t="shared" ca="1" si="1"/>
        <v>145.93000000000012</v>
      </c>
      <c r="L6">
        <f t="shared" ca="1" si="1"/>
        <v>72</v>
      </c>
      <c r="M6">
        <f t="shared" ca="1" si="1"/>
        <v>-26</v>
      </c>
      <c r="N6" s="9">
        <f ca="1">OFFSET(F1,($A$1+6),0)</f>
        <v>0.68998567667698896</v>
      </c>
      <c r="O6" s="10">
        <f ca="1">OFFSET(G1,($A$1+6),0)</f>
        <v>6.9801280036572474E-2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88.8</v>
      </c>
      <c r="C8">
        <v>2324600</v>
      </c>
      <c r="D8">
        <v>2.939999999999884</v>
      </c>
      <c r="E8">
        <v>17</v>
      </c>
      <c r="F8">
        <v>0.87157580558689607</v>
      </c>
      <c r="G8">
        <v>4.8048277569835332E-2</v>
      </c>
      <c r="H8">
        <v>2</v>
      </c>
      <c r="I8">
        <v>1</v>
      </c>
      <c r="J8">
        <v>0.37000000000000455</v>
      </c>
      <c r="K8">
        <v>141.91999999999996</v>
      </c>
      <c r="L8">
        <v>91</v>
      </c>
      <c r="M8">
        <v>-33</v>
      </c>
      <c r="N8">
        <v>0.89565217391304353</v>
      </c>
      <c r="O8">
        <v>0.13513513513513514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85.67</v>
      </c>
      <c r="C9">
        <v>6328300</v>
      </c>
      <c r="D9">
        <v>6.0699999999998795</v>
      </c>
      <c r="E9">
        <v>18</v>
      </c>
      <c r="F9">
        <v>0.86874794952428969</v>
      </c>
      <c r="G9">
        <v>7.8457003533434294E-2</v>
      </c>
      <c r="H9">
        <v>4</v>
      </c>
      <c r="I9">
        <v>1</v>
      </c>
      <c r="J9">
        <v>-3.1299999999999955</v>
      </c>
      <c r="K9">
        <v>138.78999999999996</v>
      </c>
      <c r="L9">
        <v>90</v>
      </c>
      <c r="M9">
        <v>-34</v>
      </c>
      <c r="N9">
        <v>0.88695652173913042</v>
      </c>
      <c r="O9">
        <v>0.10810810810810811</v>
      </c>
      <c r="T9" s="10">
        <f ca="1">OFFSET($A$2,H8,0)*I8</f>
        <v>3.5001312348025837E-3</v>
      </c>
      <c r="U9" s="150">
        <f ca="1">U8+T9</f>
        <v>3.5001312348025837E-3</v>
      </c>
      <c r="V9" s="10">
        <f>J9/B8</f>
        <v>-3.52477477477477E-2</v>
      </c>
      <c r="W9" s="150">
        <f>W8+V9</f>
        <v>-3.52477477477477E-2</v>
      </c>
    </row>
    <row r="10" spans="1:23">
      <c r="A10" s="1">
        <v>41835</v>
      </c>
      <c r="B10">
        <v>79.44</v>
      </c>
      <c r="C10">
        <v>17893600</v>
      </c>
      <c r="D10">
        <v>12.299999999999898</v>
      </c>
      <c r="E10">
        <v>19</v>
      </c>
      <c r="F10">
        <v>0.85798465243936572</v>
      </c>
      <c r="G10">
        <v>0.19849090926407417</v>
      </c>
      <c r="H10">
        <v>3</v>
      </c>
      <c r="I10">
        <v>1</v>
      </c>
      <c r="J10">
        <v>-6.230000000000004</v>
      </c>
      <c r="K10">
        <v>132.55999999999995</v>
      </c>
      <c r="L10">
        <v>89</v>
      </c>
      <c r="M10">
        <v>-33</v>
      </c>
      <c r="N10">
        <v>0.87826086956521743</v>
      </c>
      <c r="O10">
        <v>0.13513513513513514</v>
      </c>
      <c r="T10" s="10">
        <f t="shared" ref="T10:T57" ca="1" si="2">OFFSET($A$2,H9,0)*I9</f>
        <v>6.2520512704626963E-3</v>
      </c>
      <c r="U10" s="150">
        <f t="shared" ref="U10:U57" ca="1" si="3">U9+T10</f>
        <v>9.7521825052652791E-3</v>
      </c>
      <c r="V10" s="10">
        <f t="shared" ref="V10:V57" si="4">J10/B9</f>
        <v>-7.2720905801330726E-2</v>
      </c>
      <c r="W10" s="150">
        <f t="shared" ref="W10:W57" si="5">W9+V10</f>
        <v>-0.10796865354907842</v>
      </c>
    </row>
    <row r="11" spans="1:23">
      <c r="A11" s="1">
        <v>41836</v>
      </c>
      <c r="B11">
        <v>81.099999999999994</v>
      </c>
      <c r="C11">
        <v>9698500</v>
      </c>
      <c r="D11">
        <v>10.639999999999901</v>
      </c>
      <c r="E11">
        <v>20</v>
      </c>
      <c r="F11">
        <v>0.84307319298077144</v>
      </c>
      <c r="G11">
        <v>0.27870034381934722</v>
      </c>
      <c r="H11">
        <v>3</v>
      </c>
      <c r="I11">
        <v>1</v>
      </c>
      <c r="J11">
        <v>1.6599999999999966</v>
      </c>
      <c r="K11">
        <v>134.21999999999994</v>
      </c>
      <c r="L11">
        <v>88</v>
      </c>
      <c r="M11">
        <v>-32</v>
      </c>
      <c r="N11">
        <v>0.86956521739130432</v>
      </c>
      <c r="O11">
        <v>0.16216216216216217</v>
      </c>
      <c r="T11" s="10">
        <f t="shared" ca="1" si="2"/>
        <v>3.6144441652226117E-3</v>
      </c>
      <c r="U11" s="150">
        <f t="shared" ca="1" si="3"/>
        <v>1.336662667048789E-2</v>
      </c>
      <c r="V11" s="10">
        <f t="shared" si="4"/>
        <v>2.0896273917421913E-2</v>
      </c>
      <c r="W11" s="150">
        <f t="shared" si="5"/>
        <v>-8.707237963165651E-2</v>
      </c>
    </row>
    <row r="12" spans="1:23">
      <c r="A12" s="1">
        <v>41837</v>
      </c>
      <c r="B12">
        <v>81.86</v>
      </c>
      <c r="C12">
        <v>6478100</v>
      </c>
      <c r="D12">
        <v>9.8799999999998818</v>
      </c>
      <c r="E12">
        <v>21</v>
      </c>
      <c r="F12">
        <v>0.8257963847612646</v>
      </c>
      <c r="G12">
        <v>0.26025767402878175</v>
      </c>
      <c r="H12">
        <v>3</v>
      </c>
      <c r="I12">
        <v>1</v>
      </c>
      <c r="J12">
        <v>0.76000000000000512</v>
      </c>
      <c r="K12">
        <v>134.97999999999996</v>
      </c>
      <c r="L12">
        <v>87</v>
      </c>
      <c r="M12">
        <v>-31</v>
      </c>
      <c r="N12">
        <v>0.86086956521739133</v>
      </c>
      <c r="O12">
        <v>0.1891891891891892</v>
      </c>
      <c r="T12" s="10">
        <f t="shared" ca="1" si="2"/>
        <v>3.6144441652226117E-3</v>
      </c>
      <c r="U12" s="150">
        <f t="shared" ca="1" si="3"/>
        <v>1.6981070835710502E-2</v>
      </c>
      <c r="V12" s="10">
        <f t="shared" si="4"/>
        <v>9.3711467324291628E-3</v>
      </c>
      <c r="W12" s="150">
        <f t="shared" si="5"/>
        <v>-7.770123289922734E-2</v>
      </c>
    </row>
    <row r="13" spans="1:23">
      <c r="A13" s="1">
        <v>41838</v>
      </c>
      <c r="B13">
        <v>81.06</v>
      </c>
      <c r="C13">
        <v>4846700</v>
      </c>
      <c r="D13">
        <v>10.679999999999893</v>
      </c>
      <c r="E13">
        <v>22</v>
      </c>
      <c r="F13">
        <v>0.80732009826279683</v>
      </c>
      <c r="G13">
        <v>0.15939503033420002</v>
      </c>
      <c r="H13">
        <v>4</v>
      </c>
      <c r="I13">
        <v>1</v>
      </c>
      <c r="J13">
        <v>-0.79999999999999716</v>
      </c>
      <c r="K13">
        <v>134.17999999999995</v>
      </c>
      <c r="L13">
        <v>86</v>
      </c>
      <c r="M13">
        <v>-32</v>
      </c>
      <c r="N13">
        <v>0.85217391304347823</v>
      </c>
      <c r="O13">
        <v>0.16216216216216217</v>
      </c>
      <c r="T13" s="10">
        <f t="shared" ca="1" si="2"/>
        <v>3.6144441652226117E-3</v>
      </c>
      <c r="U13" s="150">
        <f t="shared" ca="1" si="3"/>
        <v>2.0595515000933113E-2</v>
      </c>
      <c r="V13" s="10">
        <f t="shared" si="4"/>
        <v>-9.7727827999022372E-3</v>
      </c>
      <c r="W13" s="150">
        <f t="shared" si="5"/>
        <v>-8.7474015699129576E-2</v>
      </c>
    </row>
    <row r="14" spans="1:23">
      <c r="A14" s="1">
        <v>41841</v>
      </c>
      <c r="B14">
        <v>82.23</v>
      </c>
      <c r="C14">
        <v>3990200</v>
      </c>
      <c r="D14">
        <v>9.5099999999998772</v>
      </c>
      <c r="E14">
        <v>23</v>
      </c>
      <c r="F14">
        <v>0.79074425266661852</v>
      </c>
      <c r="G14">
        <v>0.11473589721611092</v>
      </c>
      <c r="H14">
        <v>4</v>
      </c>
      <c r="I14">
        <v>1</v>
      </c>
      <c r="J14">
        <v>1.1700000000000017</v>
      </c>
      <c r="K14">
        <v>135.34999999999997</v>
      </c>
      <c r="L14">
        <v>85</v>
      </c>
      <c r="M14">
        <v>-33</v>
      </c>
      <c r="N14">
        <v>0.84347826086956523</v>
      </c>
      <c r="O14">
        <v>0.13513513513513514</v>
      </c>
      <c r="T14" s="10">
        <f t="shared" ca="1" si="2"/>
        <v>6.2520512704626963E-3</v>
      </c>
      <c r="U14" s="150">
        <f t="shared" ca="1" si="3"/>
        <v>2.6847566271395808E-2</v>
      </c>
      <c r="V14" s="10">
        <f t="shared" si="4"/>
        <v>1.4433752775721708E-2</v>
      </c>
      <c r="W14" s="150">
        <f t="shared" si="5"/>
        <v>-7.3040262923407873E-2</v>
      </c>
    </row>
    <row r="15" spans="1:23">
      <c r="A15" s="1">
        <v>41842</v>
      </c>
      <c r="B15">
        <v>82.22</v>
      </c>
      <c r="C15">
        <v>2311900</v>
      </c>
      <c r="D15">
        <v>9.5199999999998681</v>
      </c>
      <c r="E15">
        <v>24</v>
      </c>
      <c r="F15">
        <v>0.77638172055916987</v>
      </c>
      <c r="G15">
        <v>8.2937131537091535E-2</v>
      </c>
      <c r="H15">
        <v>4</v>
      </c>
      <c r="I15">
        <v>1</v>
      </c>
      <c r="J15">
        <v>-1.0000000000005116E-2</v>
      </c>
      <c r="K15">
        <v>135.33999999999997</v>
      </c>
      <c r="L15">
        <v>84</v>
      </c>
      <c r="M15">
        <v>-34</v>
      </c>
      <c r="N15">
        <v>0.83478260869565213</v>
      </c>
      <c r="O15">
        <v>0.10810810810810811</v>
      </c>
      <c r="T15" s="10">
        <f t="shared" ca="1" si="2"/>
        <v>6.2520512704626963E-3</v>
      </c>
      <c r="U15" s="150">
        <f t="shared" ca="1" si="3"/>
        <v>3.3099617541858507E-2</v>
      </c>
      <c r="V15" s="10">
        <f t="shared" si="4"/>
        <v>-1.2161011796187663E-4</v>
      </c>
      <c r="W15" s="150">
        <f t="shared" si="5"/>
        <v>-7.3161873041369743E-2</v>
      </c>
    </row>
    <row r="16" spans="1:23">
      <c r="A16" s="1">
        <v>41843</v>
      </c>
      <c r="B16">
        <v>81.709999999999994</v>
      </c>
      <c r="C16">
        <v>1615000</v>
      </c>
      <c r="D16">
        <v>10.029999999999859</v>
      </c>
      <c r="E16">
        <v>25</v>
      </c>
      <c r="F16">
        <v>0.76639700410495248</v>
      </c>
      <c r="G16">
        <v>5.5856834004781086E-2</v>
      </c>
      <c r="H16">
        <v>4</v>
      </c>
      <c r="I16">
        <v>1</v>
      </c>
      <c r="J16">
        <v>-0.51000000000000512</v>
      </c>
      <c r="K16">
        <v>134.82999999999998</v>
      </c>
      <c r="L16">
        <v>83</v>
      </c>
      <c r="M16">
        <v>-35</v>
      </c>
      <c r="N16">
        <v>0.82608695652173914</v>
      </c>
      <c r="O16">
        <v>8.1081081081081086E-2</v>
      </c>
      <c r="T16" s="10">
        <f t="shared" ca="1" si="2"/>
        <v>6.2520512704626963E-3</v>
      </c>
      <c r="U16" s="150">
        <f t="shared" ca="1" si="3"/>
        <v>3.9351668812321203E-2</v>
      </c>
      <c r="V16" s="10">
        <f t="shared" si="4"/>
        <v>-6.2028703478473014E-3</v>
      </c>
      <c r="W16" s="150">
        <f t="shared" si="5"/>
        <v>-7.9364743389217049E-2</v>
      </c>
    </row>
    <row r="17" spans="1:23">
      <c r="A17" s="1">
        <v>41844</v>
      </c>
      <c r="B17">
        <v>82.04</v>
      </c>
      <c r="C17">
        <v>1870400</v>
      </c>
      <c r="D17">
        <v>9.6999999999998465</v>
      </c>
      <c r="E17">
        <v>26</v>
      </c>
      <c r="F17">
        <v>0.76063006617535267</v>
      </c>
      <c r="G17">
        <v>3.9055639684943376E-2</v>
      </c>
      <c r="H17">
        <v>4</v>
      </c>
      <c r="I17">
        <v>1</v>
      </c>
      <c r="J17">
        <v>0.33000000000001251</v>
      </c>
      <c r="K17">
        <v>135.16</v>
      </c>
      <c r="L17">
        <v>82</v>
      </c>
      <c r="M17">
        <v>-36</v>
      </c>
      <c r="N17">
        <v>0.81739130434782614</v>
      </c>
      <c r="O17">
        <v>5.4054054054054057E-2</v>
      </c>
      <c r="T17" s="10">
        <f t="shared" ca="1" si="2"/>
        <v>6.2520512704626963E-3</v>
      </c>
      <c r="U17" s="150">
        <f t="shared" ca="1" si="3"/>
        <v>4.5603720082783898E-2</v>
      </c>
      <c r="V17" s="10">
        <f t="shared" si="4"/>
        <v>4.0386733569944015E-3</v>
      </c>
      <c r="W17" s="150">
        <f t="shared" si="5"/>
        <v>-7.532607003222265E-2</v>
      </c>
    </row>
    <row r="18" spans="1:23">
      <c r="A18" s="1">
        <v>41845</v>
      </c>
      <c r="B18">
        <v>81.13</v>
      </c>
      <c r="C18">
        <v>2342500</v>
      </c>
      <c r="D18">
        <v>10.609999999999843</v>
      </c>
      <c r="E18">
        <v>27</v>
      </c>
      <c r="F18">
        <v>0.75924094389898444</v>
      </c>
      <c r="G18">
        <v>3.9882329971332509E-2</v>
      </c>
      <c r="H18">
        <v>4</v>
      </c>
      <c r="I18">
        <v>1</v>
      </c>
      <c r="J18">
        <v>-0.9100000000000108</v>
      </c>
      <c r="K18">
        <v>134.25</v>
      </c>
      <c r="L18">
        <v>81</v>
      </c>
      <c r="M18">
        <v>-37</v>
      </c>
      <c r="N18">
        <v>0.80869565217391304</v>
      </c>
      <c r="O18">
        <v>2.7027027027027029E-2</v>
      </c>
      <c r="T18" s="10">
        <f t="shared" ca="1" si="2"/>
        <v>6.2520512704626963E-3</v>
      </c>
      <c r="U18" s="150">
        <f t="shared" ca="1" si="3"/>
        <v>5.1855771353246594E-2</v>
      </c>
      <c r="V18" s="10">
        <f t="shared" si="4"/>
        <v>-1.1092150170648594E-2</v>
      </c>
      <c r="W18" s="150">
        <f t="shared" si="5"/>
        <v>-8.6418220202871238E-2</v>
      </c>
    </row>
    <row r="19" spans="1:23">
      <c r="A19" s="1">
        <v>41848</v>
      </c>
      <c r="B19">
        <v>84.23</v>
      </c>
      <c r="C19">
        <v>3528900</v>
      </c>
      <c r="D19">
        <v>7.5099999999998204</v>
      </c>
      <c r="E19">
        <v>28</v>
      </c>
      <c r="F19">
        <v>0.76293460082739184</v>
      </c>
      <c r="G19">
        <v>5.4677514595655133E-2</v>
      </c>
      <c r="H19">
        <v>1</v>
      </c>
      <c r="I19">
        <v>-1</v>
      </c>
      <c r="J19">
        <v>3.1000000000000085</v>
      </c>
      <c r="K19">
        <v>137.35000000000002</v>
      </c>
      <c r="L19">
        <v>82</v>
      </c>
      <c r="M19">
        <v>-36</v>
      </c>
      <c r="N19">
        <v>0.81739130434782614</v>
      </c>
      <c r="O19">
        <v>5.4054054054054057E-2</v>
      </c>
      <c r="T19" s="10">
        <f t="shared" ca="1" si="2"/>
        <v>6.2520512704626963E-3</v>
      </c>
      <c r="U19" s="150">
        <f t="shared" ca="1" si="3"/>
        <v>5.8107822623709289E-2</v>
      </c>
      <c r="V19" s="10">
        <f t="shared" si="4"/>
        <v>3.82102797978554E-2</v>
      </c>
      <c r="W19" s="150">
        <f t="shared" si="5"/>
        <v>-4.8207940405015838E-2</v>
      </c>
    </row>
    <row r="20" spans="1:23">
      <c r="A20" s="1">
        <v>41849</v>
      </c>
      <c r="B20">
        <v>83.67</v>
      </c>
      <c r="C20">
        <v>2414400</v>
      </c>
      <c r="D20">
        <v>6.9499999999998181</v>
      </c>
      <c r="E20">
        <v>29</v>
      </c>
      <c r="F20">
        <v>0.76605452464971857</v>
      </c>
      <c r="G20">
        <v>6.1388182519500553E-2</v>
      </c>
      <c r="H20">
        <v>1</v>
      </c>
      <c r="I20">
        <v>-1</v>
      </c>
      <c r="J20">
        <v>0.56000000000000227</v>
      </c>
      <c r="K20">
        <v>137.91000000000003</v>
      </c>
      <c r="L20">
        <v>83</v>
      </c>
      <c r="M20">
        <v>-35</v>
      </c>
      <c r="N20">
        <v>0.82608695652173914</v>
      </c>
      <c r="O20">
        <v>8.1081081081081086E-2</v>
      </c>
      <c r="T20" s="10">
        <f t="shared" ca="1" si="2"/>
        <v>2.9606349103222644E-3</v>
      </c>
      <c r="U20" s="150">
        <f t="shared" ca="1" si="3"/>
        <v>6.1068457534031555E-2</v>
      </c>
      <c r="V20" s="10">
        <f t="shared" si="4"/>
        <v>6.6484625430369496E-3</v>
      </c>
      <c r="W20" s="150">
        <f t="shared" si="5"/>
        <v>-4.1559477861978888E-2</v>
      </c>
    </row>
    <row r="21" spans="1:23">
      <c r="A21" s="1">
        <v>41850</v>
      </c>
      <c r="B21">
        <v>82.27</v>
      </c>
      <c r="C21">
        <v>3466000</v>
      </c>
      <c r="D21">
        <v>5.5499999999998124</v>
      </c>
      <c r="E21">
        <v>30</v>
      </c>
      <c r="F21">
        <v>0.76837666338590549</v>
      </c>
      <c r="G21">
        <v>6.6759764564701854E-2</v>
      </c>
      <c r="H21">
        <v>1</v>
      </c>
      <c r="I21">
        <v>-1</v>
      </c>
      <c r="J21">
        <v>1.4000000000000057</v>
      </c>
      <c r="K21">
        <v>139.31000000000003</v>
      </c>
      <c r="L21">
        <v>84</v>
      </c>
      <c r="M21">
        <v>-34</v>
      </c>
      <c r="N21">
        <v>0.83478260869565213</v>
      </c>
      <c r="O21">
        <v>0.10810810810810811</v>
      </c>
      <c r="T21" s="10">
        <f t="shared" ca="1" si="2"/>
        <v>2.9606349103222644E-3</v>
      </c>
      <c r="U21" s="150">
        <f t="shared" ca="1" si="3"/>
        <v>6.4029092444353813E-2</v>
      </c>
      <c r="V21" s="10">
        <f t="shared" si="4"/>
        <v>1.6732401099557852E-2</v>
      </c>
      <c r="W21" s="150">
        <f t="shared" si="5"/>
        <v>-2.4827076762421036E-2</v>
      </c>
    </row>
    <row r="22" spans="1:23">
      <c r="A22" s="1">
        <v>41851</v>
      </c>
      <c r="B22">
        <v>81.48</v>
      </c>
      <c r="C22">
        <v>3655000</v>
      </c>
      <c r="D22">
        <v>4.7599999999998204</v>
      </c>
      <c r="E22">
        <v>31</v>
      </c>
      <c r="F22">
        <v>0.76981379680085793</v>
      </c>
      <c r="G22">
        <v>7.0164385649113772E-2</v>
      </c>
      <c r="H22">
        <v>1</v>
      </c>
      <c r="I22">
        <v>-1</v>
      </c>
      <c r="J22">
        <v>0.78999999999999204</v>
      </c>
      <c r="K22">
        <v>140.10000000000002</v>
      </c>
      <c r="L22">
        <v>85</v>
      </c>
      <c r="M22">
        <v>-33</v>
      </c>
      <c r="N22">
        <v>0.84347826086956523</v>
      </c>
      <c r="O22">
        <v>0.13513513513513514</v>
      </c>
      <c r="T22" s="10">
        <f t="shared" ca="1" si="2"/>
        <v>2.9606349103222644E-3</v>
      </c>
      <c r="U22" s="150">
        <f t="shared" ca="1" si="3"/>
        <v>6.6989727354676079E-2</v>
      </c>
      <c r="V22" s="10">
        <f t="shared" si="4"/>
        <v>9.6025282606052274E-3</v>
      </c>
      <c r="W22" s="150">
        <f t="shared" si="5"/>
        <v>-1.5224548501815809E-2</v>
      </c>
    </row>
    <row r="23" spans="1:23">
      <c r="A23" s="1">
        <v>41852</v>
      </c>
      <c r="B23">
        <v>81.83</v>
      </c>
      <c r="C23">
        <v>3761700</v>
      </c>
      <c r="D23">
        <v>5.1099999999998147</v>
      </c>
      <c r="E23">
        <v>32</v>
      </c>
      <c r="F23">
        <v>0.76997463411511469</v>
      </c>
      <c r="G23">
        <v>8.0238244902235301E-2</v>
      </c>
      <c r="H23">
        <v>1</v>
      </c>
      <c r="I23">
        <v>-1</v>
      </c>
      <c r="J23">
        <v>-0.34999999999999432</v>
      </c>
      <c r="K23">
        <v>139.75000000000003</v>
      </c>
      <c r="L23">
        <v>86</v>
      </c>
      <c r="M23">
        <v>-32</v>
      </c>
      <c r="N23">
        <v>0.85217391304347823</v>
      </c>
      <c r="O23">
        <v>0.16216216216216217</v>
      </c>
      <c r="T23" s="10">
        <f t="shared" ca="1" si="2"/>
        <v>2.9606349103222644E-3</v>
      </c>
      <c r="U23" s="150">
        <f t="shared" ca="1" si="3"/>
        <v>6.9950362264998345E-2</v>
      </c>
      <c r="V23" s="10">
        <f t="shared" si="4"/>
        <v>-4.2955326460480401E-3</v>
      </c>
      <c r="W23" s="150">
        <f t="shared" si="5"/>
        <v>-1.9520081147863848E-2</v>
      </c>
    </row>
    <row r="24" spans="1:23">
      <c r="A24" s="1">
        <v>41855</v>
      </c>
      <c r="B24">
        <v>77.010000000000005</v>
      </c>
      <c r="C24">
        <v>21717400</v>
      </c>
      <c r="D24">
        <v>0.28999999999982151</v>
      </c>
      <c r="E24">
        <v>33</v>
      </c>
      <c r="F24">
        <v>0.76629458034263931</v>
      </c>
      <c r="G24">
        <v>0.21086316751907194</v>
      </c>
      <c r="H24">
        <v>3</v>
      </c>
      <c r="I24">
        <v>1</v>
      </c>
      <c r="J24">
        <v>4.8199999999999932</v>
      </c>
      <c r="K24">
        <v>144.57000000000002</v>
      </c>
      <c r="L24">
        <v>85</v>
      </c>
      <c r="M24">
        <v>-31</v>
      </c>
      <c r="N24">
        <v>0.84347826086956523</v>
      </c>
      <c r="O24">
        <v>0.1891891891891892</v>
      </c>
      <c r="T24" s="10">
        <f t="shared" ca="1" si="2"/>
        <v>2.9606349103222644E-3</v>
      </c>
      <c r="U24" s="150">
        <f t="shared" ca="1" si="3"/>
        <v>7.291099717532061E-2</v>
      </c>
      <c r="V24" s="10">
        <f t="shared" si="4"/>
        <v>5.8902602957350524E-2</v>
      </c>
      <c r="W24" s="150">
        <f t="shared" si="5"/>
        <v>3.9382521809486676E-2</v>
      </c>
    </row>
    <row r="25" spans="1:23">
      <c r="A25" s="1">
        <v>41856</v>
      </c>
      <c r="B25">
        <v>79.099999999999994</v>
      </c>
      <c r="C25">
        <v>6858300</v>
      </c>
      <c r="D25">
        <v>0</v>
      </c>
      <c r="E25">
        <v>0</v>
      </c>
      <c r="F25">
        <v>0.76110537644733545</v>
      </c>
      <c r="G25">
        <v>0.27649742373591624</v>
      </c>
      <c r="H25">
        <v>3</v>
      </c>
      <c r="I25">
        <v>1</v>
      </c>
      <c r="J25">
        <v>2.0899999999999892</v>
      </c>
      <c r="K25">
        <v>146.66000000000003</v>
      </c>
      <c r="L25">
        <v>84</v>
      </c>
      <c r="M25">
        <v>-30</v>
      </c>
      <c r="N25">
        <v>0.83478260869565213</v>
      </c>
      <c r="O25">
        <v>0.21621621621621623</v>
      </c>
      <c r="T25" s="10">
        <f t="shared" ca="1" si="2"/>
        <v>3.6144441652226117E-3</v>
      </c>
      <c r="U25" s="150">
        <f t="shared" ca="1" si="3"/>
        <v>7.6525441340543218E-2</v>
      </c>
      <c r="V25" s="10">
        <f t="shared" si="4"/>
        <v>2.7139332554213597E-2</v>
      </c>
      <c r="W25" s="150">
        <f t="shared" si="5"/>
        <v>6.652185436370027E-2</v>
      </c>
    </row>
    <row r="26" spans="1:23">
      <c r="A26" s="1">
        <v>41857</v>
      </c>
      <c r="B26">
        <v>79.709999999999994</v>
      </c>
      <c r="C26">
        <v>2599600</v>
      </c>
      <c r="D26">
        <v>0</v>
      </c>
      <c r="E26">
        <v>0</v>
      </c>
      <c r="F26">
        <v>0.75489673604276175</v>
      </c>
      <c r="G26">
        <v>0.23281665190434003</v>
      </c>
      <c r="H26">
        <v>3</v>
      </c>
      <c r="I26">
        <v>1</v>
      </c>
      <c r="J26">
        <v>0.60999999999999943</v>
      </c>
      <c r="K26">
        <v>147.27000000000004</v>
      </c>
      <c r="L26">
        <v>83</v>
      </c>
      <c r="M26">
        <v>-29</v>
      </c>
      <c r="N26">
        <v>0.82608695652173914</v>
      </c>
      <c r="O26">
        <v>0.24324324324324326</v>
      </c>
      <c r="T26" s="10">
        <f t="shared" ca="1" si="2"/>
        <v>3.6144441652226117E-3</v>
      </c>
      <c r="U26" s="150">
        <f t="shared" ca="1" si="3"/>
        <v>8.0139885505765826E-2</v>
      </c>
      <c r="V26" s="10">
        <f t="shared" si="4"/>
        <v>7.7117572692793866E-3</v>
      </c>
      <c r="W26" s="150">
        <f t="shared" si="5"/>
        <v>7.423361163297966E-2</v>
      </c>
    </row>
    <row r="27" spans="1:23">
      <c r="A27" s="1">
        <v>41858</v>
      </c>
      <c r="B27">
        <v>78.75</v>
      </c>
      <c r="C27">
        <v>2498400</v>
      </c>
      <c r="D27">
        <v>0.95999999999997954</v>
      </c>
      <c r="E27">
        <v>1</v>
      </c>
      <c r="F27">
        <v>0.74758784037896797</v>
      </c>
      <c r="G27">
        <v>8.5394106498280886E-2</v>
      </c>
      <c r="H27">
        <v>4</v>
      </c>
      <c r="I27">
        <v>1</v>
      </c>
      <c r="J27">
        <v>-0.95999999999999375</v>
      </c>
      <c r="K27">
        <v>146.31000000000006</v>
      </c>
      <c r="L27">
        <v>82</v>
      </c>
      <c r="M27">
        <v>-30</v>
      </c>
      <c r="N27">
        <v>0.81739130434782614</v>
      </c>
      <c r="O27">
        <v>0.21621621621621623</v>
      </c>
      <c r="T27" s="10">
        <f t="shared" ca="1" si="2"/>
        <v>3.6144441652226117E-3</v>
      </c>
      <c r="U27" s="150">
        <f t="shared" ca="1" si="3"/>
        <v>8.3754329670988434E-2</v>
      </c>
      <c r="V27" s="10">
        <f t="shared" si="4"/>
        <v>-1.2043658261196761E-2</v>
      </c>
      <c r="W27" s="150">
        <f t="shared" si="5"/>
        <v>6.2189953371782902E-2</v>
      </c>
    </row>
    <row r="28" spans="1:23">
      <c r="A28" s="1">
        <v>41859</v>
      </c>
      <c r="B28">
        <v>79.260000000000005</v>
      </c>
      <c r="C28">
        <v>2824600</v>
      </c>
      <c r="D28">
        <v>0.44999999999998863</v>
      </c>
      <c r="E28">
        <v>2</v>
      </c>
      <c r="F28">
        <v>0.73927151099054966</v>
      </c>
      <c r="G28">
        <v>5.6340181148032797E-2</v>
      </c>
      <c r="H28">
        <v>4</v>
      </c>
      <c r="I28">
        <v>1</v>
      </c>
      <c r="J28">
        <v>0.51000000000000512</v>
      </c>
      <c r="K28">
        <v>146.82000000000005</v>
      </c>
      <c r="L28">
        <v>81</v>
      </c>
      <c r="M28">
        <v>-31</v>
      </c>
      <c r="N28">
        <v>0.80869565217391304</v>
      </c>
      <c r="O28">
        <v>0.1891891891891892</v>
      </c>
      <c r="T28" s="10">
        <f t="shared" ca="1" si="2"/>
        <v>6.2520512704626963E-3</v>
      </c>
      <c r="U28" s="150">
        <f t="shared" ca="1" si="3"/>
        <v>9.0006380941451136E-2</v>
      </c>
      <c r="V28" s="10">
        <f t="shared" si="4"/>
        <v>6.4761904761905416E-3</v>
      </c>
      <c r="W28" s="150">
        <f t="shared" si="5"/>
        <v>6.866614384797344E-2</v>
      </c>
    </row>
    <row r="29" spans="1:23">
      <c r="A29" s="1">
        <v>41862</v>
      </c>
      <c r="B29">
        <v>79.989999999999995</v>
      </c>
      <c r="C29">
        <v>2540000</v>
      </c>
      <c r="D29">
        <v>0</v>
      </c>
      <c r="E29">
        <v>0</v>
      </c>
      <c r="F29">
        <v>0.73350137231837798</v>
      </c>
      <c r="G29">
        <v>5.6691143556482568E-2</v>
      </c>
      <c r="H29">
        <v>4</v>
      </c>
      <c r="I29">
        <v>1</v>
      </c>
      <c r="J29">
        <v>0.72999999999998977</v>
      </c>
      <c r="K29">
        <v>147.55000000000004</v>
      </c>
      <c r="L29">
        <v>80</v>
      </c>
      <c r="M29">
        <v>-32</v>
      </c>
      <c r="N29">
        <v>0.8</v>
      </c>
      <c r="O29">
        <v>0.16216216216216217</v>
      </c>
      <c r="T29" s="10">
        <f t="shared" ca="1" si="2"/>
        <v>6.2520512704626963E-3</v>
      </c>
      <c r="U29" s="150">
        <f t="shared" ca="1" si="3"/>
        <v>9.6258432211913839E-2</v>
      </c>
      <c r="V29" s="10">
        <f t="shared" si="4"/>
        <v>9.2101942972494279E-3</v>
      </c>
      <c r="W29" s="150">
        <f t="shared" si="5"/>
        <v>7.7876338145222865E-2</v>
      </c>
    </row>
    <row r="30" spans="1:23">
      <c r="A30" s="1">
        <v>41863</v>
      </c>
      <c r="B30">
        <v>77.44</v>
      </c>
      <c r="C30">
        <v>5092100</v>
      </c>
      <c r="D30">
        <v>2.5499999999999829</v>
      </c>
      <c r="E30">
        <v>1</v>
      </c>
      <c r="F30">
        <v>0.72862664138080036</v>
      </c>
      <c r="G30">
        <v>7.4540463060849355E-2</v>
      </c>
      <c r="H30">
        <v>3</v>
      </c>
      <c r="I30">
        <v>1</v>
      </c>
      <c r="J30">
        <v>-2.5499999999999972</v>
      </c>
      <c r="K30">
        <v>145.00000000000006</v>
      </c>
      <c r="L30">
        <v>79</v>
      </c>
      <c r="M30">
        <v>-31</v>
      </c>
      <c r="N30">
        <v>0.79130434782608694</v>
      </c>
      <c r="O30">
        <v>0.1891891891891892</v>
      </c>
      <c r="T30" s="10">
        <f t="shared" ca="1" si="2"/>
        <v>6.2520512704626963E-3</v>
      </c>
      <c r="U30" s="150">
        <f t="shared" ca="1" si="3"/>
        <v>0.10251048348237654</v>
      </c>
      <c r="V30" s="10">
        <f t="shared" si="4"/>
        <v>-3.1878984873109105E-2</v>
      </c>
      <c r="W30" s="150">
        <f t="shared" si="5"/>
        <v>4.599735327211376E-2</v>
      </c>
    </row>
    <row r="31" spans="1:23">
      <c r="A31" s="1">
        <v>41864</v>
      </c>
      <c r="B31">
        <v>78.72</v>
      </c>
      <c r="C31">
        <v>3374300</v>
      </c>
      <c r="D31">
        <v>1.2699999999999818</v>
      </c>
      <c r="E31">
        <v>2</v>
      </c>
      <c r="F31">
        <v>0.72533387745957045</v>
      </c>
      <c r="G31">
        <v>8.4543606007790692E-2</v>
      </c>
      <c r="H31">
        <v>3</v>
      </c>
      <c r="I31">
        <v>1</v>
      </c>
      <c r="J31">
        <v>1.2800000000000011</v>
      </c>
      <c r="K31">
        <v>146.28000000000006</v>
      </c>
      <c r="L31">
        <v>78</v>
      </c>
      <c r="M31">
        <v>-30</v>
      </c>
      <c r="N31">
        <v>0.78260869565217395</v>
      </c>
      <c r="O31">
        <v>0.21621621621621623</v>
      </c>
      <c r="T31" s="10">
        <f t="shared" ca="1" si="2"/>
        <v>3.6144441652226117E-3</v>
      </c>
      <c r="U31" s="150">
        <f t="shared" ca="1" si="3"/>
        <v>0.10612492764759915</v>
      </c>
      <c r="V31" s="10">
        <f t="shared" si="4"/>
        <v>1.6528925619834725E-2</v>
      </c>
      <c r="W31" s="150">
        <f t="shared" si="5"/>
        <v>6.2526278891948478E-2</v>
      </c>
    </row>
    <row r="32" spans="1:23">
      <c r="A32" s="1">
        <v>41865</v>
      </c>
      <c r="B32">
        <v>78.38</v>
      </c>
      <c r="C32">
        <v>1822200</v>
      </c>
      <c r="D32">
        <v>1.6099999999999852</v>
      </c>
      <c r="E32">
        <v>3</v>
      </c>
      <c r="F32">
        <v>0.7232509942306613</v>
      </c>
      <c r="G32">
        <v>7.532619979618467E-2</v>
      </c>
      <c r="H32">
        <v>3</v>
      </c>
      <c r="I32">
        <v>1</v>
      </c>
      <c r="J32">
        <v>-0.34000000000000341</v>
      </c>
      <c r="K32">
        <v>145.94000000000005</v>
      </c>
      <c r="L32">
        <v>77</v>
      </c>
      <c r="M32">
        <v>-29</v>
      </c>
      <c r="N32">
        <v>0.77391304347826084</v>
      </c>
      <c r="O32">
        <v>0.24324324324324326</v>
      </c>
      <c r="T32" s="10">
        <f t="shared" ca="1" si="2"/>
        <v>3.6144441652226117E-3</v>
      </c>
      <c r="U32" s="150">
        <f t="shared" ca="1" si="3"/>
        <v>0.10973937181282176</v>
      </c>
      <c r="V32" s="10">
        <f t="shared" si="4"/>
        <v>-4.319105691056954E-3</v>
      </c>
      <c r="W32" s="150">
        <f t="shared" si="5"/>
        <v>5.8207173200891527E-2</v>
      </c>
    </row>
    <row r="33" spans="1:23">
      <c r="A33" s="1">
        <v>41866</v>
      </c>
      <c r="B33">
        <v>78.06</v>
      </c>
      <c r="C33">
        <v>2258100</v>
      </c>
      <c r="D33">
        <v>1.9299999999999784</v>
      </c>
      <c r="E33">
        <v>4</v>
      </c>
      <c r="F33">
        <v>0.72295172480015368</v>
      </c>
      <c r="G33">
        <v>5.1387182490928315E-2</v>
      </c>
      <c r="H33">
        <v>4</v>
      </c>
      <c r="I33">
        <v>1</v>
      </c>
      <c r="J33">
        <v>-0.31999999999999318</v>
      </c>
      <c r="K33">
        <v>145.62000000000006</v>
      </c>
      <c r="L33">
        <v>76</v>
      </c>
      <c r="M33">
        <v>-30</v>
      </c>
      <c r="N33">
        <v>0.76521739130434785</v>
      </c>
      <c r="O33">
        <v>0.21621621621621623</v>
      </c>
      <c r="T33" s="10">
        <f t="shared" ca="1" si="2"/>
        <v>3.6144441652226117E-3</v>
      </c>
      <c r="U33" s="150">
        <f t="shared" ca="1" si="3"/>
        <v>0.11335381597804436</v>
      </c>
      <c r="V33" s="10">
        <f t="shared" si="4"/>
        <v>-4.0826741515691909E-3</v>
      </c>
      <c r="W33" s="150">
        <f t="shared" si="5"/>
        <v>5.4124499049322337E-2</v>
      </c>
    </row>
    <row r="34" spans="1:23">
      <c r="A34" s="1">
        <v>41869</v>
      </c>
      <c r="B34">
        <v>79.36</v>
      </c>
      <c r="C34">
        <v>2311600</v>
      </c>
      <c r="D34">
        <v>0.62999999999996703</v>
      </c>
      <c r="E34">
        <v>5</v>
      </c>
      <c r="F34">
        <v>0.72173304206575917</v>
      </c>
      <c r="G34">
        <v>4.4834138118231941E-2</v>
      </c>
      <c r="H34">
        <v>4</v>
      </c>
      <c r="I34">
        <v>1</v>
      </c>
      <c r="J34">
        <v>1.2999999999999972</v>
      </c>
      <c r="K34">
        <v>146.92000000000007</v>
      </c>
      <c r="L34">
        <v>75</v>
      </c>
      <c r="M34">
        <v>-31</v>
      </c>
      <c r="N34">
        <v>0.75652173913043474</v>
      </c>
      <c r="O34">
        <v>0.1891891891891892</v>
      </c>
      <c r="T34" s="10">
        <f t="shared" ca="1" si="2"/>
        <v>6.2520512704626963E-3</v>
      </c>
      <c r="U34" s="150">
        <f t="shared" ca="1" si="3"/>
        <v>0.11960586724850707</v>
      </c>
      <c r="V34" s="10">
        <f t="shared" si="4"/>
        <v>1.6653856008198784E-2</v>
      </c>
      <c r="W34" s="150">
        <f t="shared" si="5"/>
        <v>7.0778355057521114E-2</v>
      </c>
    </row>
    <row r="35" spans="1:23">
      <c r="A35" s="1">
        <v>41870</v>
      </c>
      <c r="B35">
        <v>79.95</v>
      </c>
      <c r="C35">
        <v>2472400</v>
      </c>
      <c r="D35">
        <v>3.999999999996362E-2</v>
      </c>
      <c r="E35">
        <v>6</v>
      </c>
      <c r="F35">
        <v>0.72148338414512159</v>
      </c>
      <c r="G35">
        <v>4.9605941122127302E-2</v>
      </c>
      <c r="H35">
        <v>4</v>
      </c>
      <c r="I35">
        <v>1</v>
      </c>
      <c r="J35">
        <v>0.59000000000000341</v>
      </c>
      <c r="K35">
        <v>147.51000000000008</v>
      </c>
      <c r="L35">
        <v>74</v>
      </c>
      <c r="M35">
        <v>-32</v>
      </c>
      <c r="N35">
        <v>0.74782608695652175</v>
      </c>
      <c r="O35">
        <v>0.16216216216216217</v>
      </c>
      <c r="T35" s="10">
        <f t="shared" ca="1" si="2"/>
        <v>6.2520512704626963E-3</v>
      </c>
      <c r="U35" s="150">
        <f t="shared" ca="1" si="3"/>
        <v>0.12585791851896977</v>
      </c>
      <c r="V35" s="10">
        <f t="shared" si="4"/>
        <v>7.4344758064516557E-3</v>
      </c>
      <c r="W35" s="150">
        <f t="shared" si="5"/>
        <v>7.8212830863972765E-2</v>
      </c>
    </row>
    <row r="36" spans="1:23">
      <c r="A36" s="1">
        <v>41871</v>
      </c>
      <c r="B36">
        <v>82.86</v>
      </c>
      <c r="C36">
        <v>3934300</v>
      </c>
      <c r="D36">
        <v>0</v>
      </c>
      <c r="E36">
        <v>0</v>
      </c>
      <c r="F36">
        <v>0.72469933024461652</v>
      </c>
      <c r="G36">
        <v>6.1962008438336318E-2</v>
      </c>
      <c r="H36">
        <v>1</v>
      </c>
      <c r="I36">
        <v>-1</v>
      </c>
      <c r="J36">
        <v>2.9099999999999966</v>
      </c>
      <c r="K36">
        <v>150.42000000000007</v>
      </c>
      <c r="L36">
        <v>75</v>
      </c>
      <c r="M36">
        <v>-31</v>
      </c>
      <c r="N36">
        <v>0.75652173913043474</v>
      </c>
      <c r="O36">
        <v>0.1891891891891892</v>
      </c>
      <c r="T36" s="10">
        <f t="shared" ca="1" si="2"/>
        <v>6.2520512704626963E-3</v>
      </c>
      <c r="U36" s="150">
        <f t="shared" ca="1" si="3"/>
        <v>0.13210996978943246</v>
      </c>
      <c r="V36" s="10">
        <f t="shared" si="4"/>
        <v>3.6397748592870503E-2</v>
      </c>
      <c r="W36" s="150">
        <f t="shared" si="5"/>
        <v>0.11461057945684328</v>
      </c>
    </row>
    <row r="37" spans="1:23">
      <c r="A37" s="1">
        <v>41872</v>
      </c>
      <c r="B37">
        <v>81.73</v>
      </c>
      <c r="C37">
        <v>2039800</v>
      </c>
      <c r="D37">
        <v>0</v>
      </c>
      <c r="E37">
        <v>0</v>
      </c>
      <c r="F37">
        <v>0.72921797857102844</v>
      </c>
      <c r="G37">
        <v>6.3501338133470475E-2</v>
      </c>
      <c r="H37">
        <v>1</v>
      </c>
      <c r="I37">
        <v>-1</v>
      </c>
      <c r="J37">
        <v>1.1299999999999955</v>
      </c>
      <c r="K37">
        <v>151.55000000000007</v>
      </c>
      <c r="L37">
        <v>76</v>
      </c>
      <c r="M37">
        <v>-30</v>
      </c>
      <c r="N37">
        <v>0.76521739130434785</v>
      </c>
      <c r="O37">
        <v>0.21621621621621623</v>
      </c>
      <c r="T37" s="10">
        <f t="shared" ca="1" si="2"/>
        <v>2.9606349103222644E-3</v>
      </c>
      <c r="U37" s="150">
        <f t="shared" ca="1" si="3"/>
        <v>0.13507060469975471</v>
      </c>
      <c r="V37" s="10">
        <f t="shared" si="4"/>
        <v>1.3637460777214524E-2</v>
      </c>
      <c r="W37" s="150">
        <f t="shared" si="5"/>
        <v>0.12824804023405781</v>
      </c>
    </row>
    <row r="38" spans="1:23">
      <c r="A38" s="1">
        <v>41873</v>
      </c>
      <c r="B38">
        <v>82.64</v>
      </c>
      <c r="C38">
        <v>2033900</v>
      </c>
      <c r="D38">
        <v>0.90999999999999659</v>
      </c>
      <c r="E38">
        <v>1</v>
      </c>
      <c r="F38">
        <v>0.73566667466852309</v>
      </c>
      <c r="G38">
        <v>5.585826261702715E-2</v>
      </c>
      <c r="H38">
        <v>1</v>
      </c>
      <c r="I38">
        <v>-1</v>
      </c>
      <c r="J38">
        <v>-0.90999999999999659</v>
      </c>
      <c r="K38">
        <v>150.64000000000007</v>
      </c>
      <c r="L38">
        <v>77</v>
      </c>
      <c r="M38">
        <v>-29</v>
      </c>
      <c r="N38">
        <v>0.77391304347826084</v>
      </c>
      <c r="O38">
        <v>0.24324324324324326</v>
      </c>
      <c r="T38" s="10">
        <f t="shared" ca="1" si="2"/>
        <v>2.9606349103222644E-3</v>
      </c>
      <c r="U38" s="150">
        <f t="shared" ca="1" si="3"/>
        <v>0.13803123961007696</v>
      </c>
      <c r="V38" s="10">
        <f t="shared" si="4"/>
        <v>-1.1134222439740568E-2</v>
      </c>
      <c r="W38" s="150">
        <f t="shared" si="5"/>
        <v>0.11711381779431725</v>
      </c>
    </row>
    <row r="39" spans="1:23">
      <c r="A39" s="1">
        <v>41876</v>
      </c>
      <c r="B39">
        <v>82</v>
      </c>
      <c r="C39">
        <v>1366200</v>
      </c>
      <c r="D39">
        <v>0.26999999999998181</v>
      </c>
      <c r="E39">
        <v>2</v>
      </c>
      <c r="F39">
        <v>0.74368613518336268</v>
      </c>
      <c r="G39">
        <v>3.7500119051020499E-2</v>
      </c>
      <c r="H39">
        <v>2</v>
      </c>
      <c r="I39">
        <v>1</v>
      </c>
      <c r="J39">
        <v>0.64000000000000057</v>
      </c>
      <c r="K39">
        <v>151.28000000000009</v>
      </c>
      <c r="L39">
        <v>78</v>
      </c>
      <c r="M39">
        <v>-30</v>
      </c>
      <c r="N39">
        <v>0.78260869565217395</v>
      </c>
      <c r="O39">
        <v>0.21621621621621623</v>
      </c>
      <c r="T39" s="10">
        <f t="shared" ca="1" si="2"/>
        <v>2.9606349103222644E-3</v>
      </c>
      <c r="U39" s="150">
        <f t="shared" ca="1" si="3"/>
        <v>0.14099187452039921</v>
      </c>
      <c r="V39" s="10">
        <f t="shared" si="4"/>
        <v>7.7444336882865512E-3</v>
      </c>
      <c r="W39" s="150">
        <f t="shared" si="5"/>
        <v>0.12485825148260379</v>
      </c>
    </row>
    <row r="40" spans="1:23">
      <c r="A40" s="1">
        <v>41877</v>
      </c>
      <c r="B40">
        <v>82.94</v>
      </c>
      <c r="C40">
        <v>1873600</v>
      </c>
      <c r="D40">
        <v>0</v>
      </c>
      <c r="E40">
        <v>0</v>
      </c>
      <c r="F40">
        <v>0.75138712181226031</v>
      </c>
      <c r="G40">
        <v>3.472313494671276E-2</v>
      </c>
      <c r="H40">
        <v>2</v>
      </c>
      <c r="I40">
        <v>1</v>
      </c>
      <c r="J40">
        <v>0.93999999999999773</v>
      </c>
      <c r="K40">
        <v>152.22000000000008</v>
      </c>
      <c r="L40">
        <v>79</v>
      </c>
      <c r="M40">
        <v>-31</v>
      </c>
      <c r="N40">
        <v>0.79130434782608694</v>
      </c>
      <c r="O40">
        <v>0.1891891891891892</v>
      </c>
      <c r="T40" s="10">
        <f t="shared" ca="1" si="2"/>
        <v>3.5001312348025837E-3</v>
      </c>
      <c r="U40" s="150">
        <f t="shared" ca="1" si="3"/>
        <v>0.1444920057552018</v>
      </c>
      <c r="V40" s="10">
        <f t="shared" si="4"/>
        <v>1.1463414634146313E-2</v>
      </c>
      <c r="W40" s="150">
        <f t="shared" si="5"/>
        <v>0.13632166611675012</v>
      </c>
    </row>
    <row r="41" spans="1:23">
      <c r="A41" s="1">
        <v>41878</v>
      </c>
      <c r="B41">
        <v>82.34</v>
      </c>
      <c r="C41">
        <v>1289600</v>
      </c>
      <c r="D41">
        <v>0.59999999999999432</v>
      </c>
      <c r="E41">
        <v>1</v>
      </c>
      <c r="F41">
        <v>0.75858399148602484</v>
      </c>
      <c r="G41">
        <v>3.0614684229073215E-2</v>
      </c>
      <c r="H41">
        <v>2</v>
      </c>
      <c r="I41">
        <v>1</v>
      </c>
      <c r="J41">
        <v>-0.59999999999999432</v>
      </c>
      <c r="K41">
        <v>151.62000000000009</v>
      </c>
      <c r="L41">
        <v>80</v>
      </c>
      <c r="M41">
        <v>-32</v>
      </c>
      <c r="N41">
        <v>0.8</v>
      </c>
      <c r="O41">
        <v>0.16216216216216217</v>
      </c>
      <c r="T41" s="10">
        <f t="shared" ca="1" si="2"/>
        <v>3.5001312348025837E-3</v>
      </c>
      <c r="U41" s="150">
        <f t="shared" ca="1" si="3"/>
        <v>0.14799213699000438</v>
      </c>
      <c r="V41" s="10">
        <f t="shared" si="4"/>
        <v>-7.2341451651795792E-3</v>
      </c>
      <c r="W41" s="150">
        <f t="shared" si="5"/>
        <v>0.12908752095157053</v>
      </c>
    </row>
    <row r="42" spans="1:23">
      <c r="A42" s="1">
        <v>41879</v>
      </c>
      <c r="B42">
        <v>81</v>
      </c>
      <c r="C42">
        <v>1791600</v>
      </c>
      <c r="D42">
        <v>1.9399999999999977</v>
      </c>
      <c r="E42">
        <v>2</v>
      </c>
      <c r="F42">
        <v>0.76343311648302403</v>
      </c>
      <c r="G42">
        <v>3.2262826556949238E-2</v>
      </c>
      <c r="H42">
        <v>2</v>
      </c>
      <c r="I42">
        <v>1</v>
      </c>
      <c r="J42">
        <v>-1.3400000000000034</v>
      </c>
      <c r="K42">
        <v>150.28000000000009</v>
      </c>
      <c r="L42">
        <v>81</v>
      </c>
      <c r="M42">
        <v>-33</v>
      </c>
      <c r="N42">
        <v>0.80869565217391304</v>
      </c>
      <c r="O42">
        <v>0.13513513513513514</v>
      </c>
      <c r="T42" s="10">
        <f t="shared" ca="1" si="2"/>
        <v>3.5001312348025837E-3</v>
      </c>
      <c r="U42" s="150">
        <f t="shared" ca="1" si="3"/>
        <v>0.15149226822480696</v>
      </c>
      <c r="V42" s="10">
        <f t="shared" si="4"/>
        <v>-1.6273985912071937E-2</v>
      </c>
      <c r="W42" s="150">
        <f t="shared" si="5"/>
        <v>0.11281353503949859</v>
      </c>
    </row>
    <row r="43" spans="1:23">
      <c r="A43" s="1">
        <v>41880</v>
      </c>
      <c r="B43">
        <v>80.12</v>
      </c>
      <c r="C43">
        <v>2197300</v>
      </c>
      <c r="D43">
        <v>2.8199999999999932</v>
      </c>
      <c r="E43">
        <v>3</v>
      </c>
      <c r="F43">
        <v>0.76459978715061894</v>
      </c>
      <c r="G43">
        <v>3.5770307723077793E-2</v>
      </c>
      <c r="H43">
        <v>1</v>
      </c>
      <c r="I43">
        <v>-1</v>
      </c>
      <c r="J43">
        <v>-0.87999999999999545</v>
      </c>
      <c r="K43">
        <v>149.40000000000009</v>
      </c>
      <c r="L43">
        <v>82</v>
      </c>
      <c r="M43">
        <v>-32</v>
      </c>
      <c r="N43">
        <v>0.81739130434782614</v>
      </c>
      <c r="O43">
        <v>0.16216216216216217</v>
      </c>
      <c r="T43" s="10">
        <f t="shared" ca="1" si="2"/>
        <v>3.5001312348025837E-3</v>
      </c>
      <c r="U43" s="150">
        <f t="shared" ca="1" si="3"/>
        <v>0.15499239945960955</v>
      </c>
      <c r="V43" s="10">
        <f t="shared" si="4"/>
        <v>-1.0864197530864142E-2</v>
      </c>
      <c r="W43" s="150">
        <f t="shared" si="5"/>
        <v>0.10194933750863445</v>
      </c>
    </row>
    <row r="44" spans="1:23">
      <c r="A44" s="1">
        <v>41884</v>
      </c>
      <c r="B44">
        <v>80.540000000000006</v>
      </c>
      <c r="C44">
        <v>2719600</v>
      </c>
      <c r="D44">
        <v>3.2400000000000091</v>
      </c>
      <c r="E44">
        <v>4</v>
      </c>
      <c r="F44">
        <v>0.76320106264653398</v>
      </c>
      <c r="G44">
        <v>4.6950865262817026E-2</v>
      </c>
      <c r="H44">
        <v>3</v>
      </c>
      <c r="I44">
        <v>1</v>
      </c>
      <c r="J44">
        <v>-0.42000000000000171</v>
      </c>
      <c r="K44">
        <v>148.98000000000008</v>
      </c>
      <c r="L44">
        <v>81</v>
      </c>
      <c r="M44">
        <v>-31</v>
      </c>
      <c r="N44">
        <v>0.80869565217391304</v>
      </c>
      <c r="O44">
        <v>0.1891891891891892</v>
      </c>
      <c r="T44" s="10">
        <f t="shared" ca="1" si="2"/>
        <v>2.9606349103222644E-3</v>
      </c>
      <c r="U44" s="150">
        <f t="shared" ca="1" si="3"/>
        <v>0.1579530343699318</v>
      </c>
      <c r="V44" s="10">
        <f t="shared" si="4"/>
        <v>-5.2421367948078095E-3</v>
      </c>
      <c r="W44" s="150">
        <f t="shared" si="5"/>
        <v>9.6707200713826644E-2</v>
      </c>
    </row>
    <row r="45" spans="1:23">
      <c r="A45" s="1">
        <v>41885</v>
      </c>
      <c r="B45">
        <v>78.73</v>
      </c>
      <c r="C45">
        <v>3109700</v>
      </c>
      <c r="D45">
        <v>5.0500000000000114</v>
      </c>
      <c r="E45">
        <v>5</v>
      </c>
      <c r="F45">
        <v>0.75826391722879694</v>
      </c>
      <c r="G45">
        <v>5.7609741230701832E-2</v>
      </c>
      <c r="H45">
        <v>3</v>
      </c>
      <c r="I45">
        <v>1</v>
      </c>
      <c r="J45">
        <v>-1.8100000000000023</v>
      </c>
      <c r="K45">
        <v>147.17000000000007</v>
      </c>
      <c r="L45">
        <v>80</v>
      </c>
      <c r="M45">
        <v>-30</v>
      </c>
      <c r="N45">
        <v>0.8</v>
      </c>
      <c r="O45">
        <v>0.21621621621621623</v>
      </c>
      <c r="T45" s="10">
        <f t="shared" ca="1" si="2"/>
        <v>3.6144441652226117E-3</v>
      </c>
      <c r="U45" s="150">
        <f t="shared" ca="1" si="3"/>
        <v>0.16156747853515441</v>
      </c>
      <c r="V45" s="10">
        <f t="shared" si="4"/>
        <v>-2.2473305189967745E-2</v>
      </c>
      <c r="W45" s="150">
        <f t="shared" si="5"/>
        <v>7.4233895523858895E-2</v>
      </c>
    </row>
    <row r="46" spans="1:23">
      <c r="A46" s="1">
        <v>41886</v>
      </c>
      <c r="B46">
        <v>79.97</v>
      </c>
      <c r="C46">
        <v>2224300</v>
      </c>
      <c r="D46">
        <v>3.8100000000000023</v>
      </c>
      <c r="E46">
        <v>6</v>
      </c>
      <c r="F46">
        <v>0.75343799761544672</v>
      </c>
      <c r="G46">
        <v>5.8731439945903213E-2</v>
      </c>
      <c r="H46">
        <v>3</v>
      </c>
      <c r="I46">
        <v>1</v>
      </c>
      <c r="J46">
        <v>1.2399999999999949</v>
      </c>
      <c r="K46">
        <v>148.41000000000008</v>
      </c>
      <c r="L46">
        <v>79</v>
      </c>
      <c r="M46">
        <v>-29</v>
      </c>
      <c r="N46">
        <v>0.79130434782608694</v>
      </c>
      <c r="O46">
        <v>0.24324324324324326</v>
      </c>
      <c r="T46" s="10">
        <f t="shared" ca="1" si="2"/>
        <v>3.6144441652226117E-3</v>
      </c>
      <c r="U46" s="150">
        <f t="shared" ca="1" si="3"/>
        <v>0.16518192270037702</v>
      </c>
      <c r="V46" s="10">
        <f t="shared" si="4"/>
        <v>1.5750031754096214E-2</v>
      </c>
      <c r="W46" s="150">
        <f t="shared" si="5"/>
        <v>8.9983927277955109E-2</v>
      </c>
    </row>
    <row r="47" spans="1:23">
      <c r="A47" s="1">
        <v>41887</v>
      </c>
      <c r="B47">
        <v>76.39</v>
      </c>
      <c r="C47">
        <v>17622100</v>
      </c>
      <c r="D47">
        <v>7.3899999999999864</v>
      </c>
      <c r="E47">
        <v>7</v>
      </c>
      <c r="F47">
        <v>0.74561298221187322</v>
      </c>
      <c r="G47">
        <v>0.16307275445965125</v>
      </c>
      <c r="H47">
        <v>3</v>
      </c>
      <c r="I47">
        <v>1</v>
      </c>
      <c r="J47">
        <v>-3.5799999999999983</v>
      </c>
      <c r="K47">
        <v>144.8300000000001</v>
      </c>
      <c r="L47">
        <v>78</v>
      </c>
      <c r="M47">
        <v>-28</v>
      </c>
      <c r="N47">
        <v>0.78260869565217395</v>
      </c>
      <c r="O47">
        <v>0.27027027027027029</v>
      </c>
      <c r="T47" s="10">
        <f t="shared" ca="1" si="2"/>
        <v>3.6144441652226117E-3</v>
      </c>
      <c r="U47" s="150">
        <f t="shared" ca="1" si="3"/>
        <v>0.16879636686559962</v>
      </c>
      <c r="V47" s="10">
        <f t="shared" si="4"/>
        <v>-4.4766787545329478E-2</v>
      </c>
      <c r="W47" s="150">
        <f t="shared" si="5"/>
        <v>4.521713973262563E-2</v>
      </c>
    </row>
    <row r="48" spans="1:23">
      <c r="A48" s="1">
        <v>41890</v>
      </c>
      <c r="B48">
        <v>76.58</v>
      </c>
      <c r="C48">
        <v>5540100</v>
      </c>
      <c r="D48">
        <v>7.1999999999999886</v>
      </c>
      <c r="E48">
        <v>8</v>
      </c>
      <c r="F48">
        <v>0.73658128685855095</v>
      </c>
      <c r="G48">
        <v>0.21709572654456796</v>
      </c>
      <c r="H48">
        <v>3</v>
      </c>
      <c r="I48">
        <v>1</v>
      </c>
      <c r="J48">
        <v>0.18999999999999773</v>
      </c>
      <c r="K48">
        <v>145.0200000000001</v>
      </c>
      <c r="L48">
        <v>77</v>
      </c>
      <c r="M48">
        <v>-27</v>
      </c>
      <c r="N48">
        <v>0.77391304347826084</v>
      </c>
      <c r="O48">
        <v>0.29729729729729731</v>
      </c>
      <c r="T48" s="10">
        <f t="shared" ca="1" si="2"/>
        <v>3.6144441652226117E-3</v>
      </c>
      <c r="U48" s="150">
        <f t="shared" ca="1" si="3"/>
        <v>0.17241081103082223</v>
      </c>
      <c r="V48" s="10">
        <f t="shared" si="4"/>
        <v>2.4872365492865259E-3</v>
      </c>
      <c r="W48" s="150">
        <f t="shared" si="5"/>
        <v>4.7704376281912153E-2</v>
      </c>
    </row>
    <row r="49" spans="1:23">
      <c r="A49" s="1">
        <v>41891</v>
      </c>
      <c r="B49">
        <v>75.790000000000006</v>
      </c>
      <c r="C49">
        <v>2504500</v>
      </c>
      <c r="D49">
        <v>7.9899999999999807</v>
      </c>
      <c r="E49">
        <v>9</v>
      </c>
      <c r="F49">
        <v>0.72618047386993778</v>
      </c>
      <c r="G49">
        <v>0.19032972370639162</v>
      </c>
      <c r="H49">
        <v>3</v>
      </c>
      <c r="I49">
        <v>1</v>
      </c>
      <c r="J49">
        <v>-0.78999999999999204</v>
      </c>
      <c r="K49">
        <v>144.2300000000001</v>
      </c>
      <c r="L49">
        <v>76</v>
      </c>
      <c r="M49">
        <v>-26</v>
      </c>
      <c r="N49">
        <v>0.76521739130434785</v>
      </c>
      <c r="O49">
        <v>0.32432432432432434</v>
      </c>
      <c r="T49" s="10">
        <f t="shared" ca="1" si="2"/>
        <v>3.6144441652226117E-3</v>
      </c>
      <c r="U49" s="150">
        <f t="shared" ca="1" si="3"/>
        <v>0.17602525519604484</v>
      </c>
      <c r="V49" s="10">
        <f t="shared" si="4"/>
        <v>-1.0316009401932516E-2</v>
      </c>
      <c r="W49" s="150">
        <f t="shared" si="5"/>
        <v>3.7388366879979637E-2</v>
      </c>
    </row>
    <row r="50" spans="1:23">
      <c r="A50" s="1">
        <v>41892</v>
      </c>
      <c r="B50">
        <v>75.62</v>
      </c>
      <c r="C50">
        <v>2466500</v>
      </c>
      <c r="D50">
        <v>8.1599999999999682</v>
      </c>
      <c r="E50">
        <v>10</v>
      </c>
      <c r="F50">
        <v>0.71610933736626903</v>
      </c>
      <c r="G50">
        <v>7.4844519367220017E-2</v>
      </c>
      <c r="H50">
        <v>4</v>
      </c>
      <c r="I50">
        <v>1</v>
      </c>
      <c r="J50">
        <v>-0.17000000000000171</v>
      </c>
      <c r="K50">
        <v>144.06000000000012</v>
      </c>
      <c r="L50">
        <v>75</v>
      </c>
      <c r="M50">
        <v>-27</v>
      </c>
      <c r="N50">
        <v>0.75652173913043474</v>
      </c>
      <c r="O50">
        <v>0.29729729729729731</v>
      </c>
      <c r="T50" s="10">
        <f t="shared" ca="1" si="2"/>
        <v>3.6144441652226117E-3</v>
      </c>
      <c r="U50" s="150">
        <f t="shared" ca="1" si="3"/>
        <v>0.17963969936126745</v>
      </c>
      <c r="V50" s="10">
        <f t="shared" si="4"/>
        <v>-2.243039978889058E-3</v>
      </c>
      <c r="W50" s="150">
        <f t="shared" si="5"/>
        <v>3.5145326901090582E-2</v>
      </c>
    </row>
    <row r="51" spans="1:23">
      <c r="A51" s="1">
        <v>41893</v>
      </c>
      <c r="B51">
        <v>75.66</v>
      </c>
      <c r="C51">
        <v>2251400</v>
      </c>
      <c r="D51">
        <v>8.1199999999999761</v>
      </c>
      <c r="E51">
        <v>11</v>
      </c>
      <c r="F51">
        <v>0.7070400332877228</v>
      </c>
      <c r="G51">
        <v>5.1262655123479724E-2</v>
      </c>
      <c r="H51">
        <v>4</v>
      </c>
      <c r="I51">
        <v>1</v>
      </c>
      <c r="J51">
        <v>3.9999999999992042E-2</v>
      </c>
      <c r="K51">
        <v>144.10000000000011</v>
      </c>
      <c r="L51">
        <v>74</v>
      </c>
      <c r="M51">
        <v>-28</v>
      </c>
      <c r="N51">
        <v>0.74782608695652175</v>
      </c>
      <c r="O51">
        <v>0.27027027027027029</v>
      </c>
      <c r="T51" s="10">
        <f t="shared" ca="1" si="2"/>
        <v>6.2520512704626963E-3</v>
      </c>
      <c r="U51" s="150">
        <f t="shared" ca="1" si="3"/>
        <v>0.18589175063173013</v>
      </c>
      <c r="V51" s="10">
        <f t="shared" si="4"/>
        <v>5.2896059243575831E-4</v>
      </c>
      <c r="W51" s="150">
        <f t="shared" si="5"/>
        <v>3.5674287493526337E-2</v>
      </c>
    </row>
    <row r="52" spans="1:23">
      <c r="A52" s="1">
        <v>41894</v>
      </c>
      <c r="B52">
        <v>76.819999999999993</v>
      </c>
      <c r="C52">
        <v>2974900</v>
      </c>
      <c r="D52">
        <v>6.9599999999999795</v>
      </c>
      <c r="E52">
        <v>12</v>
      </c>
      <c r="F52">
        <v>0.69969752982692002</v>
      </c>
      <c r="G52">
        <v>5.411059363600864E-2</v>
      </c>
      <c r="H52">
        <v>4</v>
      </c>
      <c r="I52">
        <v>1</v>
      </c>
      <c r="J52">
        <v>1.1599999999999966</v>
      </c>
      <c r="K52">
        <v>145.2600000000001</v>
      </c>
      <c r="L52">
        <v>73</v>
      </c>
      <c r="M52">
        <v>-29</v>
      </c>
      <c r="N52">
        <v>0.73913043478260865</v>
      </c>
      <c r="O52">
        <v>0.24324324324324326</v>
      </c>
      <c r="T52" s="10">
        <f t="shared" ca="1" si="2"/>
        <v>6.2520512704626963E-3</v>
      </c>
      <c r="U52" s="150">
        <f t="shared" ca="1" si="3"/>
        <v>0.19214380190219282</v>
      </c>
      <c r="V52" s="10">
        <f t="shared" si="4"/>
        <v>1.5331747290510133E-2</v>
      </c>
      <c r="W52" s="150">
        <f t="shared" si="5"/>
        <v>5.1006034784036466E-2</v>
      </c>
    </row>
    <row r="53" spans="1:23">
      <c r="A53" s="1">
        <v>41897</v>
      </c>
      <c r="B53">
        <v>76.61</v>
      </c>
      <c r="C53">
        <v>2471700</v>
      </c>
      <c r="D53">
        <v>7.1699999999999591</v>
      </c>
      <c r="E53">
        <v>13</v>
      </c>
      <c r="F53">
        <v>0.69382496739243493</v>
      </c>
      <c r="G53">
        <v>5.5870405821118685E-2</v>
      </c>
      <c r="H53">
        <v>3</v>
      </c>
      <c r="I53">
        <v>1</v>
      </c>
      <c r="J53">
        <v>-0.20999999999999375</v>
      </c>
      <c r="K53">
        <v>145.05000000000013</v>
      </c>
      <c r="L53">
        <v>72</v>
      </c>
      <c r="M53">
        <v>-28</v>
      </c>
      <c r="N53">
        <v>0.73043478260869565</v>
      </c>
      <c r="O53">
        <v>0.27027027027027029</v>
      </c>
      <c r="T53" s="10">
        <f t="shared" ca="1" si="2"/>
        <v>6.2520512704626963E-3</v>
      </c>
      <c r="U53" s="150">
        <f t="shared" ca="1" si="3"/>
        <v>0.19839585317265551</v>
      </c>
      <c r="V53" s="10">
        <f t="shared" si="4"/>
        <v>-2.7336631085653966E-3</v>
      </c>
      <c r="W53" s="150">
        <f t="shared" si="5"/>
        <v>4.8272371675471069E-2</v>
      </c>
    </row>
    <row r="54" spans="1:23">
      <c r="A54" s="1">
        <v>41898</v>
      </c>
      <c r="B54">
        <v>76.38</v>
      </c>
      <c r="C54">
        <v>2100600</v>
      </c>
      <c r="D54">
        <v>7.3999999999999773</v>
      </c>
      <c r="E54">
        <v>14</v>
      </c>
      <c r="F54">
        <v>0.69018812364468562</v>
      </c>
      <c r="G54">
        <v>5.3595102717220497E-2</v>
      </c>
      <c r="H54">
        <v>3</v>
      </c>
      <c r="I54">
        <v>1</v>
      </c>
      <c r="J54">
        <v>-0.23000000000000398</v>
      </c>
      <c r="K54">
        <v>144.82000000000011</v>
      </c>
      <c r="L54">
        <v>71</v>
      </c>
      <c r="M54">
        <v>-27</v>
      </c>
      <c r="N54">
        <v>0.72173913043478266</v>
      </c>
      <c r="O54">
        <v>0.29729729729729731</v>
      </c>
      <c r="T54" s="10">
        <f t="shared" ca="1" si="2"/>
        <v>3.6144441652226117E-3</v>
      </c>
      <c r="U54" s="150">
        <f t="shared" ca="1" si="3"/>
        <v>0.20201029733787812</v>
      </c>
      <c r="V54" s="10">
        <f t="shared" si="4"/>
        <v>-3.0022190314580861E-3</v>
      </c>
      <c r="W54" s="150">
        <f t="shared" si="5"/>
        <v>4.5270152644012983E-2</v>
      </c>
    </row>
    <row r="55" spans="1:23">
      <c r="A55" s="1">
        <v>41899</v>
      </c>
      <c r="B55">
        <v>76.11</v>
      </c>
      <c r="C55">
        <v>4162500</v>
      </c>
      <c r="D55">
        <v>7.6699999999999591</v>
      </c>
      <c r="E55">
        <v>15</v>
      </c>
      <c r="F55">
        <v>0.68766513831208831</v>
      </c>
      <c r="G55">
        <v>6.1194605560158863E-2</v>
      </c>
      <c r="H55">
        <v>4</v>
      </c>
      <c r="I55">
        <v>1</v>
      </c>
      <c r="J55">
        <v>-0.26999999999999602</v>
      </c>
      <c r="K55">
        <v>144.55000000000013</v>
      </c>
      <c r="L55">
        <v>70</v>
      </c>
      <c r="M55">
        <v>-28</v>
      </c>
      <c r="N55">
        <v>0.71304347826086956</v>
      </c>
      <c r="O55">
        <v>0.27027027027027029</v>
      </c>
      <c r="T55" s="10">
        <f t="shared" ca="1" si="2"/>
        <v>3.6144441652226117E-3</v>
      </c>
      <c r="U55" s="150">
        <f t="shared" ca="1" si="3"/>
        <v>0.20562474150310073</v>
      </c>
      <c r="V55" s="10">
        <f t="shared" si="4"/>
        <v>-3.5349567949724539E-3</v>
      </c>
      <c r="W55" s="150">
        <f t="shared" si="5"/>
        <v>4.1735195849040528E-2</v>
      </c>
    </row>
    <row r="56" spans="1:23">
      <c r="A56" s="1">
        <v>41900</v>
      </c>
      <c r="B56">
        <v>77.22</v>
      </c>
      <c r="C56">
        <v>2620500</v>
      </c>
      <c r="D56">
        <v>6.5599999999999454</v>
      </c>
      <c r="E56">
        <v>16</v>
      </c>
      <c r="F56">
        <v>0.68856614734618415</v>
      </c>
      <c r="G56">
        <v>6.7166919054830132E-2</v>
      </c>
      <c r="H56">
        <v>1</v>
      </c>
      <c r="I56">
        <v>-1</v>
      </c>
      <c r="J56">
        <v>1.1099999999999994</v>
      </c>
      <c r="K56">
        <v>145.66000000000014</v>
      </c>
      <c r="L56">
        <v>71</v>
      </c>
      <c r="M56">
        <v>-27</v>
      </c>
      <c r="N56">
        <v>0.72173913043478266</v>
      </c>
      <c r="O56">
        <v>0.29729729729729731</v>
      </c>
      <c r="T56" s="10">
        <f t="shared" ca="1" si="2"/>
        <v>6.2520512704626963E-3</v>
      </c>
      <c r="U56" s="150">
        <f t="shared" ca="1" si="3"/>
        <v>0.21187679277356342</v>
      </c>
      <c r="V56" s="10">
        <f t="shared" si="4"/>
        <v>1.4584154513204564E-2</v>
      </c>
      <c r="W56" s="150">
        <f t="shared" si="5"/>
        <v>5.6319350362245092E-2</v>
      </c>
    </row>
    <row r="57" spans="1:23">
      <c r="A57" s="1">
        <v>41901</v>
      </c>
      <c r="B57">
        <v>76.95</v>
      </c>
      <c r="C57">
        <v>2983400</v>
      </c>
      <c r="D57">
        <v>6.2899999999999636</v>
      </c>
      <c r="E57">
        <v>17</v>
      </c>
      <c r="F57">
        <v>0.68998567667698896</v>
      </c>
      <c r="G57">
        <v>6.9801280036572474E-2</v>
      </c>
      <c r="H57">
        <v>1</v>
      </c>
      <c r="I57">
        <v>-1</v>
      </c>
      <c r="J57">
        <v>0.26999999999999602</v>
      </c>
      <c r="K57">
        <v>145.93000000000012</v>
      </c>
      <c r="L57">
        <v>72</v>
      </c>
      <c r="M57">
        <v>-26</v>
      </c>
      <c r="N57">
        <v>0.73043478260869565</v>
      </c>
      <c r="O57">
        <v>0.32432432432432434</v>
      </c>
      <c r="T57" s="10">
        <f t="shared" ca="1" si="2"/>
        <v>2.9606349103222644E-3</v>
      </c>
      <c r="U57" s="150">
        <f t="shared" ca="1" si="3"/>
        <v>0.21483742768388567</v>
      </c>
      <c r="V57" s="10">
        <f t="shared" si="4"/>
        <v>3.4965034965034449E-3</v>
      </c>
      <c r="W57" s="150">
        <f t="shared" si="5"/>
        <v>5.981585385874854E-2</v>
      </c>
    </row>
  </sheetData>
  <conditionalFormatting sqref="E3:E6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W59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  <col min="13" max="13" width="10.7109375" customWidth="1"/>
  </cols>
  <sheetData>
    <row r="1" spans="1:23">
      <c r="A1">
        <v>50</v>
      </c>
      <c r="B1">
        <v>88.539999999999836</v>
      </c>
      <c r="C1">
        <v>186</v>
      </c>
      <c r="D1">
        <v>0.71030886482149846</v>
      </c>
      <c r="E1">
        <v>1.0490579680257925</v>
      </c>
      <c r="F1">
        <v>1.8513546406220032</v>
      </c>
      <c r="G1">
        <v>0.68044130801570168</v>
      </c>
      <c r="H1">
        <v>1.1960819063643982</v>
      </c>
      <c r="I1">
        <v>2.0230350752108084</v>
      </c>
      <c r="J1">
        <v>2.4684119949187204</v>
      </c>
      <c r="K1">
        <v>-6.9090162605479011E-2</v>
      </c>
      <c r="L1">
        <v>-4.8920493750527518E-2</v>
      </c>
      <c r="M1">
        <v>4.3979479723333915E-2</v>
      </c>
      <c r="N1">
        <v>7.0518578110504049E-2</v>
      </c>
      <c r="O1">
        <v>0.3668601849636749</v>
      </c>
      <c r="P1">
        <v>1.1565135699373692</v>
      </c>
      <c r="Q1">
        <v>-0.88468684759916516</v>
      </c>
      <c r="R1">
        <v>0.53027139874739038</v>
      </c>
      <c r="S1">
        <v>1.3072575602043579</v>
      </c>
    </row>
    <row r="2" spans="1:23">
      <c r="A2">
        <v>8</v>
      </c>
      <c r="B2">
        <v>7</v>
      </c>
      <c r="C2">
        <v>3.7657225392060143</v>
      </c>
      <c r="E2">
        <v>0.4</v>
      </c>
    </row>
    <row r="3" spans="1:23">
      <c r="A3">
        <v>5.7074599488747902E-3</v>
      </c>
      <c r="B3">
        <v>4.2132502912925932E-2</v>
      </c>
      <c r="C3">
        <v>1.103471737821297</v>
      </c>
      <c r="D3">
        <v>241</v>
      </c>
      <c r="E3" s="2">
        <f>IF(C3&gt;=$E$2,SIGN(A3),0)</f>
        <v>1</v>
      </c>
      <c r="F3" s="3" t="s">
        <v>0</v>
      </c>
      <c r="G3">
        <f ca="1">OFFSET(B1,($A$1+5),0)</f>
        <v>263.82</v>
      </c>
    </row>
    <row r="4" spans="1:23">
      <c r="A4">
        <v>-2.7254714397135049E-3</v>
      </c>
      <c r="B4">
        <v>3.7156562826526185E-2</v>
      </c>
      <c r="C4">
        <v>0.62655055604640131</v>
      </c>
      <c r="D4">
        <v>265</v>
      </c>
      <c r="E4" s="2">
        <f>IF(C4&gt;=$E$2,SIGN(A4),0)</f>
        <v>-1</v>
      </c>
      <c r="F4" s="4" t="s">
        <v>1</v>
      </c>
      <c r="G4">
        <f ca="1">OFFSET(D1,($A$1+6),0)</f>
        <v>25.139999999999986</v>
      </c>
    </row>
    <row r="5" spans="1:23">
      <c r="A5">
        <v>3.434288753888601E-3</v>
      </c>
      <c r="B5">
        <v>3.3987465642262481E-2</v>
      </c>
      <c r="C5">
        <v>0.70139736589063628</v>
      </c>
      <c r="D5">
        <v>175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0.12934849631568393</v>
      </c>
      <c r="U5">
        <v>-0.47058190291202395</v>
      </c>
    </row>
    <row r="6" spans="1:23">
      <c r="A6">
        <v>5.1397410503994387E-3</v>
      </c>
      <c r="B6">
        <v>3.0452771542875588E-2</v>
      </c>
      <c r="C6">
        <v>1.3343028794476799</v>
      </c>
      <c r="D6">
        <v>227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3</v>
      </c>
      <c r="I6">
        <f t="shared" ca="1" si="0"/>
        <v>1</v>
      </c>
      <c r="J6">
        <f t="shared" ca="1" si="0"/>
        <v>-4.5</v>
      </c>
      <c r="K6">
        <f t="shared" ca="1" si="0"/>
        <v>260.41000000000014</v>
      </c>
      <c r="L6">
        <f t="shared" ca="1" si="0"/>
        <v>114</v>
      </c>
      <c r="M6">
        <f t="shared" ca="1" si="0"/>
        <v>-82</v>
      </c>
      <c r="N6" s="9">
        <f ca="1">OFFSET(F1,($A$1+6),0)</f>
        <v>0.91739660551401203</v>
      </c>
      <c r="O6" s="10">
        <f ca="1">OFFSET(G1,($A$1+6),0)</f>
        <v>0.19857664387486207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218.13</v>
      </c>
      <c r="C8">
        <v>3302300</v>
      </c>
      <c r="D8">
        <v>12.950000000000017</v>
      </c>
      <c r="E8">
        <v>13</v>
      </c>
      <c r="F8">
        <v>0.76033674512157534</v>
      </c>
      <c r="G8">
        <v>0.1394704842068773</v>
      </c>
      <c r="H8">
        <v>4</v>
      </c>
      <c r="I8">
        <v>1</v>
      </c>
      <c r="J8">
        <v>-1.3300000000000125</v>
      </c>
      <c r="K8">
        <v>227.14000000000016</v>
      </c>
      <c r="L8">
        <v>103</v>
      </c>
      <c r="M8">
        <v>-77</v>
      </c>
      <c r="N8">
        <v>0.88157894736842102</v>
      </c>
      <c r="O8">
        <v>0.13636363636363635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226.7</v>
      </c>
      <c r="C9">
        <v>7203200</v>
      </c>
      <c r="D9">
        <v>4.3800000000000239</v>
      </c>
      <c r="E9">
        <v>14</v>
      </c>
      <c r="F9">
        <v>0.75671769029325509</v>
      </c>
      <c r="G9">
        <v>0.13749191879447561</v>
      </c>
      <c r="H9">
        <v>4</v>
      </c>
      <c r="I9">
        <v>1</v>
      </c>
      <c r="J9">
        <v>8.5699999999999932</v>
      </c>
      <c r="K9">
        <v>235.71000000000015</v>
      </c>
      <c r="L9">
        <v>102</v>
      </c>
      <c r="M9">
        <v>-78</v>
      </c>
      <c r="N9">
        <v>0.875</v>
      </c>
      <c r="O9">
        <v>0.125</v>
      </c>
      <c r="T9" s="10">
        <f ca="1">OFFSET($A$2,H8,0)*I8</f>
        <v>5.1397410503994387E-3</v>
      </c>
      <c r="U9" s="150">
        <f ca="1">U8+T9</f>
        <v>5.1397410503994387E-3</v>
      </c>
      <c r="V9" s="10">
        <f>J9/B8</f>
        <v>3.9288497684866794E-2</v>
      </c>
      <c r="W9" s="150">
        <f>W8+V9</f>
        <v>3.9288497684866794E-2</v>
      </c>
    </row>
    <row r="10" spans="1:23">
      <c r="A10" s="1">
        <v>41835</v>
      </c>
      <c r="B10">
        <v>219.58</v>
      </c>
      <c r="C10">
        <v>5718500</v>
      </c>
      <c r="D10">
        <v>11.5</v>
      </c>
      <c r="E10">
        <v>15</v>
      </c>
      <c r="F10">
        <v>0.75428861601792219</v>
      </c>
      <c r="G10">
        <v>0.13497257516440003</v>
      </c>
      <c r="H10">
        <v>4</v>
      </c>
      <c r="I10">
        <v>1</v>
      </c>
      <c r="J10">
        <v>-7.1199999999999761</v>
      </c>
      <c r="K10">
        <v>228.59000000000017</v>
      </c>
      <c r="L10">
        <v>101</v>
      </c>
      <c r="M10">
        <v>-79</v>
      </c>
      <c r="N10">
        <v>0.86842105263157898</v>
      </c>
      <c r="O10">
        <v>0.11363636363636363</v>
      </c>
      <c r="T10" s="10">
        <f t="shared" ref="T10:T57" ca="1" si="1">OFFSET($A$2,H9,0)*I9</f>
        <v>5.1397410503994387E-3</v>
      </c>
      <c r="U10" s="150">
        <f t="shared" ref="U10:U57" ca="1" si="2">U9+T10</f>
        <v>1.0279482100798877E-2</v>
      </c>
      <c r="V10" s="10">
        <f t="shared" ref="V10:V57" si="3">J10/B9</f>
        <v>-3.1407146007939903E-2</v>
      </c>
      <c r="W10" s="150">
        <f t="shared" ref="W10:W57" si="4">W9+V10</f>
        <v>7.8813516769268913E-3</v>
      </c>
    </row>
    <row r="11" spans="1:23">
      <c r="A11" s="1">
        <v>41836</v>
      </c>
      <c r="B11">
        <v>217.16</v>
      </c>
      <c r="C11">
        <v>4044500</v>
      </c>
      <c r="D11">
        <v>13.920000000000016</v>
      </c>
      <c r="E11">
        <v>16</v>
      </c>
      <c r="F11">
        <v>0.75310088836261213</v>
      </c>
      <c r="G11">
        <v>0.1293340119418068</v>
      </c>
      <c r="H11">
        <v>4</v>
      </c>
      <c r="I11">
        <v>1</v>
      </c>
      <c r="J11">
        <v>-2.4200000000000159</v>
      </c>
      <c r="K11">
        <v>226.17000000000016</v>
      </c>
      <c r="L11">
        <v>100</v>
      </c>
      <c r="M11">
        <v>-80</v>
      </c>
      <c r="N11">
        <v>0.86184210526315785</v>
      </c>
      <c r="O11">
        <v>0.10227272727272728</v>
      </c>
      <c r="T11" s="10">
        <f t="shared" ca="1" si="1"/>
        <v>5.1397410503994387E-3</v>
      </c>
      <c r="U11" s="150">
        <f t="shared" ca="1" si="2"/>
        <v>1.5419223151198317E-2</v>
      </c>
      <c r="V11" s="10">
        <f t="shared" si="3"/>
        <v>-1.1021040167592748E-2</v>
      </c>
      <c r="W11" s="150">
        <f t="shared" si="4"/>
        <v>-3.1396884906658568E-3</v>
      </c>
    </row>
    <row r="12" spans="1:23">
      <c r="A12" s="1">
        <v>41837</v>
      </c>
      <c r="B12">
        <v>215.4</v>
      </c>
      <c r="C12">
        <v>4649400</v>
      </c>
      <c r="D12">
        <v>15.680000000000007</v>
      </c>
      <c r="E12">
        <v>17</v>
      </c>
      <c r="F12">
        <v>0.75101650743185877</v>
      </c>
      <c r="G12">
        <v>0.13163543868323646</v>
      </c>
      <c r="H12">
        <v>4</v>
      </c>
      <c r="I12">
        <v>1</v>
      </c>
      <c r="J12">
        <v>-1.7599999999999909</v>
      </c>
      <c r="K12">
        <v>224.41000000000017</v>
      </c>
      <c r="L12">
        <v>99</v>
      </c>
      <c r="M12">
        <v>-81</v>
      </c>
      <c r="N12">
        <v>0.85526315789473684</v>
      </c>
      <c r="O12">
        <v>9.0909090909090912E-2</v>
      </c>
      <c r="T12" s="10">
        <f t="shared" ca="1" si="1"/>
        <v>5.1397410503994387E-3</v>
      </c>
      <c r="U12" s="150">
        <f t="shared" ca="1" si="2"/>
        <v>2.0558964201597755E-2</v>
      </c>
      <c r="V12" s="10">
        <f t="shared" si="3"/>
        <v>-8.1046233192115999E-3</v>
      </c>
      <c r="W12" s="150">
        <f t="shared" si="4"/>
        <v>-1.1244311809877457E-2</v>
      </c>
    </row>
    <row r="13" spans="1:23">
      <c r="A13" s="1">
        <v>41838</v>
      </c>
      <c r="B13">
        <v>220.02</v>
      </c>
      <c r="C13">
        <v>4253700</v>
      </c>
      <c r="D13">
        <v>11.060000000000002</v>
      </c>
      <c r="E13">
        <v>18</v>
      </c>
      <c r="F13">
        <v>0.74869106644966743</v>
      </c>
      <c r="G13">
        <v>0.1294155494194493</v>
      </c>
      <c r="H13">
        <v>3</v>
      </c>
      <c r="I13">
        <v>1</v>
      </c>
      <c r="J13">
        <v>4.6200000000000045</v>
      </c>
      <c r="K13">
        <v>229.03000000000017</v>
      </c>
      <c r="L13">
        <v>98</v>
      </c>
      <c r="M13">
        <v>-80</v>
      </c>
      <c r="N13">
        <v>0.84868421052631582</v>
      </c>
      <c r="O13">
        <v>0.10227272727272728</v>
      </c>
      <c r="T13" s="10">
        <f t="shared" ca="1" si="1"/>
        <v>5.1397410503994387E-3</v>
      </c>
      <c r="U13" s="150">
        <f t="shared" ca="1" si="2"/>
        <v>2.5698705251997193E-2</v>
      </c>
      <c r="V13" s="10">
        <f t="shared" si="3"/>
        <v>2.1448467966573837E-2</v>
      </c>
      <c r="W13" s="150">
        <f t="shared" si="4"/>
        <v>1.0204156156696381E-2</v>
      </c>
    </row>
    <row r="14" spans="1:23">
      <c r="A14" s="1">
        <v>41841</v>
      </c>
      <c r="B14">
        <v>220.54</v>
      </c>
      <c r="C14">
        <v>3822200</v>
      </c>
      <c r="D14">
        <v>10.54000000000002</v>
      </c>
      <c r="E14">
        <v>19</v>
      </c>
      <c r="F14">
        <v>0.74782099736681307</v>
      </c>
      <c r="G14">
        <v>0.12418438341610885</v>
      </c>
      <c r="H14">
        <v>4</v>
      </c>
      <c r="I14">
        <v>1</v>
      </c>
      <c r="J14">
        <v>0.51999999999998181</v>
      </c>
      <c r="K14">
        <v>229.55000000000015</v>
      </c>
      <c r="L14">
        <v>97</v>
      </c>
      <c r="M14">
        <v>-81</v>
      </c>
      <c r="N14">
        <v>0.84210526315789469</v>
      </c>
      <c r="O14">
        <v>9.0909090909090912E-2</v>
      </c>
      <c r="T14" s="10">
        <f t="shared" ca="1" si="1"/>
        <v>3.434288753888601E-3</v>
      </c>
      <c r="U14" s="150">
        <f t="shared" ca="1" si="2"/>
        <v>2.9132994005885794E-2</v>
      </c>
      <c r="V14" s="10">
        <f t="shared" si="3"/>
        <v>2.3634215071356322E-3</v>
      </c>
      <c r="W14" s="150">
        <f t="shared" si="4"/>
        <v>1.2567577663832014E-2</v>
      </c>
    </row>
    <row r="15" spans="1:23">
      <c r="A15" s="1">
        <v>41842</v>
      </c>
      <c r="B15">
        <v>219.58</v>
      </c>
      <c r="C15">
        <v>2730000</v>
      </c>
      <c r="D15">
        <v>11.5</v>
      </c>
      <c r="E15">
        <v>20</v>
      </c>
      <c r="F15">
        <v>0.74687072512665764</v>
      </c>
      <c r="G15">
        <v>0.10773857401687854</v>
      </c>
      <c r="H15">
        <v>4</v>
      </c>
      <c r="I15">
        <v>1</v>
      </c>
      <c r="J15">
        <v>-0.95999999999997954</v>
      </c>
      <c r="K15">
        <v>228.59000000000017</v>
      </c>
      <c r="L15">
        <v>96</v>
      </c>
      <c r="M15">
        <v>-82</v>
      </c>
      <c r="N15">
        <v>0.83552631578947367</v>
      </c>
      <c r="O15">
        <v>7.9545454545454544E-2</v>
      </c>
      <c r="T15" s="10">
        <f t="shared" ca="1" si="1"/>
        <v>5.1397410503994387E-3</v>
      </c>
      <c r="U15" s="150">
        <f t="shared" ca="1" si="2"/>
        <v>3.4272735056285232E-2</v>
      </c>
      <c r="V15" s="10">
        <f t="shared" si="3"/>
        <v>-4.3529518454701165E-3</v>
      </c>
      <c r="W15" s="150">
        <f t="shared" si="4"/>
        <v>8.214625818361897E-3</v>
      </c>
    </row>
    <row r="16" spans="1:23">
      <c r="A16" s="1">
        <v>41843</v>
      </c>
      <c r="B16">
        <v>222.49</v>
      </c>
      <c r="C16">
        <v>3083300</v>
      </c>
      <c r="D16">
        <v>8.5900000000000034</v>
      </c>
      <c r="E16">
        <v>21</v>
      </c>
      <c r="F16">
        <v>0.74620792263008673</v>
      </c>
      <c r="G16">
        <v>9.6749101733624096E-2</v>
      </c>
      <c r="H16">
        <v>4</v>
      </c>
      <c r="I16">
        <v>1</v>
      </c>
      <c r="J16">
        <v>2.9099999999999966</v>
      </c>
      <c r="K16">
        <v>231.50000000000017</v>
      </c>
      <c r="L16">
        <v>95</v>
      </c>
      <c r="M16">
        <v>-83</v>
      </c>
      <c r="N16">
        <v>0.82894736842105265</v>
      </c>
      <c r="O16">
        <v>6.8181818181818177E-2</v>
      </c>
      <c r="T16" s="10">
        <f t="shared" ca="1" si="1"/>
        <v>5.1397410503994387E-3</v>
      </c>
      <c r="U16" s="150">
        <f t="shared" ca="1" si="2"/>
        <v>3.941247610668467E-2</v>
      </c>
      <c r="V16" s="10">
        <f t="shared" si="3"/>
        <v>1.3252573094088699E-2</v>
      </c>
      <c r="W16" s="150">
        <f t="shared" si="4"/>
        <v>2.1467198912450594E-2</v>
      </c>
    </row>
    <row r="17" spans="1:23">
      <c r="A17" s="1">
        <v>41844</v>
      </c>
      <c r="B17">
        <v>223.54</v>
      </c>
      <c r="C17">
        <v>3245500</v>
      </c>
      <c r="D17">
        <v>7.5400000000000205</v>
      </c>
      <c r="E17">
        <v>22</v>
      </c>
      <c r="F17">
        <v>0.74924618043727831</v>
      </c>
      <c r="G17">
        <v>8.9927326216842865E-2</v>
      </c>
      <c r="H17">
        <v>2</v>
      </c>
      <c r="I17">
        <v>-1</v>
      </c>
      <c r="J17">
        <v>1.0499999999999829</v>
      </c>
      <c r="K17">
        <v>232.55000000000015</v>
      </c>
      <c r="L17">
        <v>96</v>
      </c>
      <c r="M17">
        <v>-84</v>
      </c>
      <c r="N17">
        <v>0.83552631578947367</v>
      </c>
      <c r="O17">
        <v>5.6818181818181816E-2</v>
      </c>
      <c r="T17" s="10">
        <f t="shared" ca="1" si="1"/>
        <v>5.1397410503994387E-3</v>
      </c>
      <c r="U17" s="150">
        <f t="shared" ca="1" si="2"/>
        <v>4.4552217157084108E-2</v>
      </c>
      <c r="V17" s="10">
        <f t="shared" si="3"/>
        <v>4.7193132275607126E-3</v>
      </c>
      <c r="W17" s="150">
        <f t="shared" si="4"/>
        <v>2.6186512140011307E-2</v>
      </c>
    </row>
    <row r="18" spans="1:23">
      <c r="A18" s="1">
        <v>41845</v>
      </c>
      <c r="B18">
        <v>223.57</v>
      </c>
      <c r="C18">
        <v>3087100</v>
      </c>
      <c r="D18">
        <v>7.5700000000000216</v>
      </c>
      <c r="E18">
        <v>23</v>
      </c>
      <c r="F18">
        <v>0.75339241332201468</v>
      </c>
      <c r="G18">
        <v>8.2729008113510971E-2</v>
      </c>
      <c r="H18">
        <v>2</v>
      </c>
      <c r="I18">
        <v>-1</v>
      </c>
      <c r="J18">
        <v>-3.0000000000001137E-2</v>
      </c>
      <c r="K18">
        <v>232.52000000000015</v>
      </c>
      <c r="L18">
        <v>97</v>
      </c>
      <c r="M18">
        <v>-85</v>
      </c>
      <c r="N18">
        <v>0.84210526315789469</v>
      </c>
      <c r="O18">
        <v>4.5454545454545456E-2</v>
      </c>
      <c r="T18" s="10">
        <f t="shared" ca="1" si="1"/>
        <v>2.7254714397135049E-3</v>
      </c>
      <c r="U18" s="150">
        <f t="shared" ca="1" si="2"/>
        <v>4.727768859679761E-2</v>
      </c>
      <c r="V18" s="10">
        <f t="shared" si="3"/>
        <v>-1.3420416927619727E-4</v>
      </c>
      <c r="W18" s="150">
        <f t="shared" si="4"/>
        <v>2.6052307970735111E-2</v>
      </c>
    </row>
    <row r="19" spans="1:23">
      <c r="A19" s="1">
        <v>41848</v>
      </c>
      <c r="B19">
        <v>224.82</v>
      </c>
      <c r="C19">
        <v>6514300</v>
      </c>
      <c r="D19">
        <v>8.8200000000000216</v>
      </c>
      <c r="E19">
        <v>24</v>
      </c>
      <c r="F19">
        <v>0.75769995368042364</v>
      </c>
      <c r="G19">
        <v>8.8365153261441079E-2</v>
      </c>
      <c r="H19">
        <v>2</v>
      </c>
      <c r="I19">
        <v>-1</v>
      </c>
      <c r="J19">
        <v>-1.25</v>
      </c>
      <c r="K19">
        <v>231.27000000000015</v>
      </c>
      <c r="L19">
        <v>98</v>
      </c>
      <c r="M19">
        <v>-86</v>
      </c>
      <c r="N19">
        <v>0.84868421052631582</v>
      </c>
      <c r="O19">
        <v>3.4090909090909088E-2</v>
      </c>
      <c r="T19" s="10">
        <f t="shared" ca="1" si="1"/>
        <v>2.7254714397135049E-3</v>
      </c>
      <c r="U19" s="150">
        <f t="shared" ca="1" si="2"/>
        <v>5.0003160036511111E-2</v>
      </c>
      <c r="V19" s="10">
        <f t="shared" si="3"/>
        <v>-5.5910900389139866E-3</v>
      </c>
      <c r="W19" s="150">
        <f t="shared" si="4"/>
        <v>2.0461217931821124E-2</v>
      </c>
    </row>
    <row r="20" spans="1:23">
      <c r="A20" s="1">
        <v>41849</v>
      </c>
      <c r="B20">
        <v>225.01</v>
      </c>
      <c r="C20">
        <v>3382400</v>
      </c>
      <c r="D20">
        <v>9.0100000000000193</v>
      </c>
      <c r="E20">
        <v>25</v>
      </c>
      <c r="F20">
        <v>0.76082472275841184</v>
      </c>
      <c r="G20">
        <v>9.4413241608990756E-2</v>
      </c>
      <c r="H20">
        <v>1</v>
      </c>
      <c r="I20">
        <v>1</v>
      </c>
      <c r="J20">
        <v>-0.18999999999999773</v>
      </c>
      <c r="K20">
        <v>231.08000000000015</v>
      </c>
      <c r="L20">
        <v>99</v>
      </c>
      <c r="M20">
        <v>-85</v>
      </c>
      <c r="N20">
        <v>0.85526315789473684</v>
      </c>
      <c r="O20">
        <v>4.5454545454545456E-2</v>
      </c>
      <c r="T20" s="10">
        <f t="shared" ca="1" si="1"/>
        <v>2.7254714397135049E-3</v>
      </c>
      <c r="U20" s="150">
        <f t="shared" ca="1" si="2"/>
        <v>5.2728631476224613E-2</v>
      </c>
      <c r="V20" s="10">
        <f t="shared" si="3"/>
        <v>-8.4512054087713603E-4</v>
      </c>
      <c r="W20" s="150">
        <f t="shared" si="4"/>
        <v>1.9616097390943988E-2</v>
      </c>
    </row>
    <row r="21" spans="1:23">
      <c r="A21" s="1">
        <v>41850</v>
      </c>
      <c r="B21">
        <v>228.92</v>
      </c>
      <c r="C21">
        <v>4927800</v>
      </c>
      <c r="D21">
        <v>5.1000000000000227</v>
      </c>
      <c r="E21">
        <v>26</v>
      </c>
      <c r="F21">
        <v>0.76500745258551539</v>
      </c>
      <c r="G21">
        <v>0.10453085289168844</v>
      </c>
      <c r="H21">
        <v>1</v>
      </c>
      <c r="I21">
        <v>1</v>
      </c>
      <c r="J21">
        <v>3.9099999999999966</v>
      </c>
      <c r="K21">
        <v>234.99000000000015</v>
      </c>
      <c r="L21">
        <v>100</v>
      </c>
      <c r="M21">
        <v>-84</v>
      </c>
      <c r="N21">
        <v>0.86184210526315785</v>
      </c>
      <c r="O21">
        <v>5.6818181818181816E-2</v>
      </c>
      <c r="T21" s="10">
        <f t="shared" ca="1" si="1"/>
        <v>5.7074599488747902E-3</v>
      </c>
      <c r="U21" s="150">
        <f t="shared" ca="1" si="2"/>
        <v>5.8436091425099403E-2</v>
      </c>
      <c r="V21" s="10">
        <f t="shared" si="3"/>
        <v>1.7377005466423699E-2</v>
      </c>
      <c r="W21" s="150">
        <f t="shared" si="4"/>
        <v>3.6993102857367691E-2</v>
      </c>
    </row>
    <row r="22" spans="1:23">
      <c r="A22" s="1">
        <v>41851</v>
      </c>
      <c r="B22">
        <v>223.3</v>
      </c>
      <c r="C22">
        <v>7749100</v>
      </c>
      <c r="D22">
        <v>10.719999999999999</v>
      </c>
      <c r="E22">
        <v>27</v>
      </c>
      <c r="F22">
        <v>0.76788440291903448</v>
      </c>
      <c r="G22">
        <v>0.12160952079176664</v>
      </c>
      <c r="H22">
        <v>1</v>
      </c>
      <c r="I22">
        <v>1</v>
      </c>
      <c r="J22">
        <v>-5.6199999999999761</v>
      </c>
      <c r="K22">
        <v>229.37000000000018</v>
      </c>
      <c r="L22">
        <v>101</v>
      </c>
      <c r="M22">
        <v>-83</v>
      </c>
      <c r="N22">
        <v>0.86842105263157898</v>
      </c>
      <c r="O22">
        <v>6.8181818181818177E-2</v>
      </c>
      <c r="T22" s="10">
        <f t="shared" ca="1" si="1"/>
        <v>5.7074599488747902E-3</v>
      </c>
      <c r="U22" s="150">
        <f t="shared" ca="1" si="2"/>
        <v>6.4143551373974192E-2</v>
      </c>
      <c r="V22" s="10">
        <f t="shared" si="3"/>
        <v>-2.4550061156735876E-2</v>
      </c>
      <c r="W22" s="150">
        <f t="shared" si="4"/>
        <v>1.2443041700631815E-2</v>
      </c>
    </row>
    <row r="23" spans="1:23">
      <c r="A23" s="1">
        <v>41852</v>
      </c>
      <c r="B23">
        <v>233.27</v>
      </c>
      <c r="C23">
        <v>11895800</v>
      </c>
      <c r="D23">
        <v>0.75</v>
      </c>
      <c r="E23">
        <v>28</v>
      </c>
      <c r="F23">
        <v>0.77196214771438998</v>
      </c>
      <c r="G23">
        <v>0.15419394738501671</v>
      </c>
      <c r="H23">
        <v>1</v>
      </c>
      <c r="I23">
        <v>1</v>
      </c>
      <c r="J23">
        <v>9.9699999999999989</v>
      </c>
      <c r="K23">
        <v>239.34000000000017</v>
      </c>
      <c r="L23">
        <v>102</v>
      </c>
      <c r="M23">
        <v>-82</v>
      </c>
      <c r="N23">
        <v>0.875</v>
      </c>
      <c r="O23">
        <v>7.9545454545454544E-2</v>
      </c>
      <c r="T23" s="10">
        <f t="shared" ca="1" si="1"/>
        <v>5.7074599488747902E-3</v>
      </c>
      <c r="U23" s="150">
        <f t="shared" ca="1" si="2"/>
        <v>6.9851011322848988E-2</v>
      </c>
      <c r="V23" s="10">
        <f t="shared" si="3"/>
        <v>4.4648454993282571E-2</v>
      </c>
      <c r="W23" s="150">
        <f t="shared" si="4"/>
        <v>5.709149669391439E-2</v>
      </c>
    </row>
    <row r="24" spans="1:23">
      <c r="A24" s="1">
        <v>41855</v>
      </c>
      <c r="B24">
        <v>238.52</v>
      </c>
      <c r="C24">
        <v>5959700</v>
      </c>
      <c r="D24">
        <v>0</v>
      </c>
      <c r="E24">
        <v>0</v>
      </c>
      <c r="F24">
        <v>0.77884294779945951</v>
      </c>
      <c r="G24">
        <v>0.17716323861057817</v>
      </c>
      <c r="H24">
        <v>1</v>
      </c>
      <c r="I24">
        <v>1</v>
      </c>
      <c r="J24">
        <v>5.25</v>
      </c>
      <c r="K24">
        <v>244.59000000000017</v>
      </c>
      <c r="L24">
        <v>103</v>
      </c>
      <c r="M24">
        <v>-81</v>
      </c>
      <c r="N24">
        <v>0.88157894736842102</v>
      </c>
      <c r="O24">
        <v>9.0909090909090912E-2</v>
      </c>
      <c r="T24" s="10">
        <f t="shared" ca="1" si="1"/>
        <v>5.7074599488747902E-3</v>
      </c>
      <c r="U24" s="150">
        <f t="shared" ca="1" si="2"/>
        <v>7.5558471271723784E-2</v>
      </c>
      <c r="V24" s="10">
        <f t="shared" si="3"/>
        <v>2.250610880096026E-2</v>
      </c>
      <c r="W24" s="150">
        <f t="shared" si="4"/>
        <v>7.9597605494874657E-2</v>
      </c>
    </row>
    <row r="25" spans="1:23">
      <c r="A25" s="1">
        <v>41856</v>
      </c>
      <c r="B25">
        <v>238.49</v>
      </c>
      <c r="C25">
        <v>5388600</v>
      </c>
      <c r="D25">
        <v>3.0000000000001137E-2</v>
      </c>
      <c r="E25">
        <v>1</v>
      </c>
      <c r="F25">
        <v>0.78749858067446332</v>
      </c>
      <c r="G25">
        <v>0.1856221473973198</v>
      </c>
      <c r="H25">
        <v>1</v>
      </c>
      <c r="I25">
        <v>1</v>
      </c>
      <c r="J25">
        <v>-3.0000000000001137E-2</v>
      </c>
      <c r="K25">
        <v>244.56000000000017</v>
      </c>
      <c r="L25">
        <v>104</v>
      </c>
      <c r="M25">
        <v>-80</v>
      </c>
      <c r="N25">
        <v>0.88815789473684215</v>
      </c>
      <c r="O25">
        <v>0.10227272727272728</v>
      </c>
      <c r="T25" s="10">
        <f t="shared" ca="1" si="1"/>
        <v>5.7074599488747902E-3</v>
      </c>
      <c r="U25" s="150">
        <f t="shared" ca="1" si="2"/>
        <v>8.1265931220598581E-2</v>
      </c>
      <c r="V25" s="10">
        <f t="shared" si="3"/>
        <v>-1.2577561630052465E-4</v>
      </c>
      <c r="W25" s="150">
        <f t="shared" si="4"/>
        <v>7.9471829878574138E-2</v>
      </c>
    </row>
    <row r="26" spans="1:23">
      <c r="A26" s="1">
        <v>41857</v>
      </c>
      <c r="B26">
        <v>248.93</v>
      </c>
      <c r="C26">
        <v>9249300</v>
      </c>
      <c r="D26">
        <v>0</v>
      </c>
      <c r="E26">
        <v>0</v>
      </c>
      <c r="F26">
        <v>0.79988681442070808</v>
      </c>
      <c r="G26">
        <v>0.20180670800993999</v>
      </c>
      <c r="H26">
        <v>1</v>
      </c>
      <c r="I26">
        <v>1</v>
      </c>
      <c r="J26">
        <v>10.439999999999998</v>
      </c>
      <c r="K26">
        <v>255.00000000000017</v>
      </c>
      <c r="L26">
        <v>105</v>
      </c>
      <c r="M26">
        <v>-79</v>
      </c>
      <c r="N26">
        <v>0.89473684210526316</v>
      </c>
      <c r="O26">
        <v>0.11363636363636363</v>
      </c>
      <c r="T26" s="10">
        <f t="shared" ca="1" si="1"/>
        <v>5.7074599488747902E-3</v>
      </c>
      <c r="U26" s="150">
        <f t="shared" ca="1" si="2"/>
        <v>8.6973391169473377E-2</v>
      </c>
      <c r="V26" s="10">
        <f t="shared" si="3"/>
        <v>4.3775420353054623E-2</v>
      </c>
      <c r="W26" s="150">
        <f t="shared" si="4"/>
        <v>0.12324725023162876</v>
      </c>
    </row>
    <row r="27" spans="1:23">
      <c r="A27" s="1">
        <v>41858</v>
      </c>
      <c r="B27">
        <v>252.39</v>
      </c>
      <c r="C27">
        <v>7478900</v>
      </c>
      <c r="D27">
        <v>0</v>
      </c>
      <c r="E27">
        <v>0</v>
      </c>
      <c r="F27">
        <v>0.81532051524671012</v>
      </c>
      <c r="G27">
        <v>0.2058173266462929</v>
      </c>
      <c r="H27">
        <v>1</v>
      </c>
      <c r="I27">
        <v>1</v>
      </c>
      <c r="J27">
        <v>3.4599999999999795</v>
      </c>
      <c r="K27">
        <v>258.46000000000015</v>
      </c>
      <c r="L27">
        <v>106</v>
      </c>
      <c r="M27">
        <v>-78</v>
      </c>
      <c r="N27">
        <v>0.90131578947368418</v>
      </c>
      <c r="O27">
        <v>0.125</v>
      </c>
      <c r="T27" s="10">
        <f t="shared" ca="1" si="1"/>
        <v>5.7074599488747902E-3</v>
      </c>
      <c r="U27" s="150">
        <f t="shared" ca="1" si="2"/>
        <v>9.2680851118348173E-2</v>
      </c>
      <c r="V27" s="10">
        <f t="shared" si="3"/>
        <v>1.389948981641417E-2</v>
      </c>
      <c r="W27" s="150">
        <f t="shared" si="4"/>
        <v>0.13714674004804292</v>
      </c>
    </row>
    <row r="28" spans="1:23">
      <c r="A28" s="1">
        <v>41859</v>
      </c>
      <c r="B28">
        <v>248.13</v>
      </c>
      <c r="C28">
        <v>5090100</v>
      </c>
      <c r="D28">
        <v>4.2599999999999909</v>
      </c>
      <c r="E28">
        <v>1</v>
      </c>
      <c r="F28">
        <v>0.83004860852027884</v>
      </c>
      <c r="G28">
        <v>0.19273921819196882</v>
      </c>
      <c r="H28">
        <v>1</v>
      </c>
      <c r="I28">
        <v>1</v>
      </c>
      <c r="J28">
        <v>-4.2599999999999909</v>
      </c>
      <c r="K28">
        <v>254.20000000000016</v>
      </c>
      <c r="L28">
        <v>107</v>
      </c>
      <c r="M28">
        <v>-77</v>
      </c>
      <c r="N28">
        <v>0.90789473684210531</v>
      </c>
      <c r="O28">
        <v>0.13636363636363635</v>
      </c>
      <c r="T28" s="10">
        <f t="shared" ca="1" si="1"/>
        <v>5.7074599488747902E-3</v>
      </c>
      <c r="U28" s="150">
        <f t="shared" ca="1" si="2"/>
        <v>9.8388311067222969E-2</v>
      </c>
      <c r="V28" s="10">
        <f t="shared" si="3"/>
        <v>-1.687864019969092E-2</v>
      </c>
      <c r="W28" s="150">
        <f t="shared" si="4"/>
        <v>0.120268099848352</v>
      </c>
    </row>
    <row r="29" spans="1:23">
      <c r="A29" s="1">
        <v>41862</v>
      </c>
      <c r="B29">
        <v>259.32</v>
      </c>
      <c r="C29">
        <v>8101300</v>
      </c>
      <c r="D29">
        <v>0</v>
      </c>
      <c r="E29">
        <v>0</v>
      </c>
      <c r="F29">
        <v>0.84710259335557392</v>
      </c>
      <c r="G29">
        <v>0.18206835142633518</v>
      </c>
      <c r="H29">
        <v>2</v>
      </c>
      <c r="I29">
        <v>-1</v>
      </c>
      <c r="J29">
        <v>11.189999999999998</v>
      </c>
      <c r="K29">
        <v>265.39000000000016</v>
      </c>
      <c r="L29">
        <v>108</v>
      </c>
      <c r="M29">
        <v>-78</v>
      </c>
      <c r="N29">
        <v>0.91447368421052633</v>
      </c>
      <c r="O29">
        <v>0.125</v>
      </c>
      <c r="T29" s="10">
        <f t="shared" ca="1" si="1"/>
        <v>5.7074599488747902E-3</v>
      </c>
      <c r="U29" s="150">
        <f t="shared" ca="1" si="2"/>
        <v>0.10409577101609777</v>
      </c>
      <c r="V29" s="10">
        <f t="shared" si="3"/>
        <v>4.5097328013541278E-2</v>
      </c>
      <c r="W29" s="150">
        <f t="shared" si="4"/>
        <v>0.16536542786189329</v>
      </c>
    </row>
    <row r="30" spans="1:23">
      <c r="A30" s="1">
        <v>41863</v>
      </c>
      <c r="B30">
        <v>259.95999999999998</v>
      </c>
      <c r="C30">
        <v>6382300</v>
      </c>
      <c r="D30">
        <v>0.63999999999998636</v>
      </c>
      <c r="E30">
        <v>1</v>
      </c>
      <c r="F30">
        <v>0.86166577451918636</v>
      </c>
      <c r="G30">
        <v>0.18451931190493598</v>
      </c>
      <c r="H30">
        <v>2</v>
      </c>
      <c r="I30">
        <v>-1</v>
      </c>
      <c r="J30">
        <v>-0.63999999999998636</v>
      </c>
      <c r="K30">
        <v>264.75000000000017</v>
      </c>
      <c r="L30">
        <v>109</v>
      </c>
      <c r="M30">
        <v>-79</v>
      </c>
      <c r="N30">
        <v>0.92105263157894735</v>
      </c>
      <c r="O30">
        <v>0.11363636363636363</v>
      </c>
      <c r="T30" s="10">
        <f t="shared" ca="1" si="1"/>
        <v>2.7254714397135049E-3</v>
      </c>
      <c r="U30" s="150">
        <f t="shared" ca="1" si="2"/>
        <v>0.10682124245581127</v>
      </c>
      <c r="V30" s="10">
        <f t="shared" si="3"/>
        <v>-2.4679932130186118E-3</v>
      </c>
      <c r="W30" s="150">
        <f t="shared" si="4"/>
        <v>0.16289743464887468</v>
      </c>
    </row>
    <row r="31" spans="1:23">
      <c r="A31" s="1">
        <v>41864</v>
      </c>
      <c r="B31">
        <v>260.31</v>
      </c>
      <c r="C31">
        <v>6919000</v>
      </c>
      <c r="D31">
        <v>0.99000000000000909</v>
      </c>
      <c r="E31">
        <v>2</v>
      </c>
      <c r="F31">
        <v>0.87458794501487824</v>
      </c>
      <c r="G31">
        <v>0.18401596548304811</v>
      </c>
      <c r="H31">
        <v>1</v>
      </c>
      <c r="I31">
        <v>1</v>
      </c>
      <c r="J31">
        <v>-0.35000000000002274</v>
      </c>
      <c r="K31">
        <v>264.40000000000015</v>
      </c>
      <c r="L31">
        <v>110</v>
      </c>
      <c r="M31">
        <v>-78</v>
      </c>
      <c r="N31">
        <v>0.92763157894736847</v>
      </c>
      <c r="O31">
        <v>0.125</v>
      </c>
      <c r="T31" s="10">
        <f t="shared" ca="1" si="1"/>
        <v>2.7254714397135049E-3</v>
      </c>
      <c r="U31" s="150">
        <f t="shared" ca="1" si="2"/>
        <v>0.10954671389552478</v>
      </c>
      <c r="V31" s="10">
        <f t="shared" si="3"/>
        <v>-1.3463609786121817E-3</v>
      </c>
      <c r="W31" s="150">
        <f t="shared" si="4"/>
        <v>0.1615510736702625</v>
      </c>
    </row>
    <row r="32" spans="1:23">
      <c r="A32" s="1">
        <v>41865</v>
      </c>
      <c r="B32">
        <v>261.38</v>
      </c>
      <c r="C32">
        <v>4122800</v>
      </c>
      <c r="D32">
        <v>0</v>
      </c>
      <c r="E32">
        <v>0</v>
      </c>
      <c r="F32">
        <v>0.88589884309198486</v>
      </c>
      <c r="G32">
        <v>0.16930720419886086</v>
      </c>
      <c r="H32">
        <v>2</v>
      </c>
      <c r="I32">
        <v>-1</v>
      </c>
      <c r="J32">
        <v>1.0699999999999932</v>
      </c>
      <c r="K32">
        <v>265.47000000000014</v>
      </c>
      <c r="L32">
        <v>111</v>
      </c>
      <c r="M32">
        <v>-79</v>
      </c>
      <c r="N32">
        <v>0.93421052631578949</v>
      </c>
      <c r="O32">
        <v>0.11363636363636363</v>
      </c>
      <c r="T32" s="10">
        <f t="shared" ca="1" si="1"/>
        <v>5.7074599488747902E-3</v>
      </c>
      <c r="U32" s="150">
        <f t="shared" ca="1" si="2"/>
        <v>0.11525417384439958</v>
      </c>
      <c r="V32" s="10">
        <f t="shared" si="3"/>
        <v>4.1104836541046947E-3</v>
      </c>
      <c r="W32" s="150">
        <f t="shared" si="4"/>
        <v>0.16566155732436719</v>
      </c>
    </row>
    <row r="33" spans="1:23">
      <c r="A33" s="1">
        <v>41866</v>
      </c>
      <c r="B33">
        <v>262.01</v>
      </c>
      <c r="C33">
        <v>3857500</v>
      </c>
      <c r="D33">
        <v>0.62999999999999545</v>
      </c>
      <c r="E33">
        <v>1</v>
      </c>
      <c r="F33">
        <v>0.89372495904232008</v>
      </c>
      <c r="G33">
        <v>0.15578426672949794</v>
      </c>
      <c r="H33">
        <v>2</v>
      </c>
      <c r="I33">
        <v>-1</v>
      </c>
      <c r="J33">
        <v>-0.62999999999999545</v>
      </c>
      <c r="K33">
        <v>264.84000000000015</v>
      </c>
      <c r="L33">
        <v>112</v>
      </c>
      <c r="M33">
        <v>-80</v>
      </c>
      <c r="N33">
        <v>0.94078947368421051</v>
      </c>
      <c r="O33">
        <v>0.10227272727272728</v>
      </c>
      <c r="T33" s="10">
        <f t="shared" ca="1" si="1"/>
        <v>2.7254714397135049E-3</v>
      </c>
      <c r="U33" s="150">
        <f t="shared" ca="1" si="2"/>
        <v>0.11797964528411309</v>
      </c>
      <c r="V33" s="10">
        <f t="shared" si="3"/>
        <v>-2.4102838778789328E-3</v>
      </c>
      <c r="W33" s="150">
        <f t="shared" si="4"/>
        <v>0.16325127344648827</v>
      </c>
    </row>
    <row r="34" spans="1:23">
      <c r="A34" s="1">
        <v>41869</v>
      </c>
      <c r="B34">
        <v>259.94</v>
      </c>
      <c r="C34">
        <v>5836800</v>
      </c>
      <c r="D34">
        <v>0</v>
      </c>
      <c r="E34">
        <v>0</v>
      </c>
      <c r="F34">
        <v>0.89952752229918109</v>
      </c>
      <c r="G34">
        <v>0.1475560422656238</v>
      </c>
      <c r="H34">
        <v>2</v>
      </c>
      <c r="I34">
        <v>-1</v>
      </c>
      <c r="J34">
        <v>2.0699999999999932</v>
      </c>
      <c r="K34">
        <v>266.91000000000014</v>
      </c>
      <c r="L34">
        <v>113</v>
      </c>
      <c r="M34">
        <v>-81</v>
      </c>
      <c r="N34">
        <v>0.94736842105263153</v>
      </c>
      <c r="O34">
        <v>9.0909090909090912E-2</v>
      </c>
      <c r="T34" s="10">
        <f t="shared" ca="1" si="1"/>
        <v>2.7254714397135049E-3</v>
      </c>
      <c r="U34" s="150">
        <f t="shared" ca="1" si="2"/>
        <v>0.1207051167238266</v>
      </c>
      <c r="V34" s="10">
        <f t="shared" si="3"/>
        <v>7.9004618144345382E-3</v>
      </c>
      <c r="W34" s="150">
        <f t="shared" si="4"/>
        <v>0.17115173526092281</v>
      </c>
    </row>
    <row r="35" spans="1:23">
      <c r="A35" s="1">
        <v>41870</v>
      </c>
      <c r="B35">
        <v>256.76</v>
      </c>
      <c r="C35">
        <v>5334800</v>
      </c>
      <c r="D35">
        <v>0</v>
      </c>
      <c r="E35">
        <v>0</v>
      </c>
      <c r="F35">
        <v>0.90271447135305394</v>
      </c>
      <c r="G35">
        <v>0.13551209598324912</v>
      </c>
      <c r="H35">
        <v>2</v>
      </c>
      <c r="I35">
        <v>-1</v>
      </c>
      <c r="J35">
        <v>3.1800000000000068</v>
      </c>
      <c r="K35">
        <v>270.09000000000015</v>
      </c>
      <c r="L35">
        <v>114</v>
      </c>
      <c r="M35">
        <v>-82</v>
      </c>
      <c r="N35">
        <v>0.95394736842105265</v>
      </c>
      <c r="O35">
        <v>7.9545454545454544E-2</v>
      </c>
      <c r="T35" s="10">
        <f t="shared" ca="1" si="1"/>
        <v>2.7254714397135049E-3</v>
      </c>
      <c r="U35" s="150">
        <f t="shared" ca="1" si="2"/>
        <v>0.12343058816354011</v>
      </c>
      <c r="V35" s="10">
        <f t="shared" si="3"/>
        <v>1.2233592367469442E-2</v>
      </c>
      <c r="W35" s="150">
        <f t="shared" si="4"/>
        <v>0.18338532762839224</v>
      </c>
    </row>
    <row r="36" spans="1:23">
      <c r="A36" s="1">
        <v>41871</v>
      </c>
      <c r="B36">
        <v>255.71</v>
      </c>
      <c r="C36">
        <v>3015500</v>
      </c>
      <c r="D36">
        <v>0</v>
      </c>
      <c r="E36">
        <v>0</v>
      </c>
      <c r="F36">
        <v>0.90083330179276577</v>
      </c>
      <c r="G36">
        <v>0.12433594833599704</v>
      </c>
      <c r="H36">
        <v>4</v>
      </c>
      <c r="I36">
        <v>1</v>
      </c>
      <c r="J36">
        <v>1.0499999999999829</v>
      </c>
      <c r="K36">
        <v>271.1400000000001</v>
      </c>
      <c r="L36">
        <v>113</v>
      </c>
      <c r="M36">
        <v>-83</v>
      </c>
      <c r="N36">
        <v>0.94736842105263153</v>
      </c>
      <c r="O36">
        <v>6.8181818181818177E-2</v>
      </c>
      <c r="T36" s="10">
        <f t="shared" ca="1" si="1"/>
        <v>2.7254714397135049E-3</v>
      </c>
      <c r="U36" s="150">
        <f t="shared" ca="1" si="2"/>
        <v>0.1261560596032536</v>
      </c>
      <c r="V36" s="10">
        <f t="shared" si="3"/>
        <v>4.0894220283532595E-3</v>
      </c>
      <c r="W36" s="150">
        <f t="shared" si="4"/>
        <v>0.18747474965674549</v>
      </c>
    </row>
    <row r="37" spans="1:23">
      <c r="A37" s="1">
        <v>41872</v>
      </c>
      <c r="B37">
        <v>254.34</v>
      </c>
      <c r="C37">
        <v>2915600</v>
      </c>
      <c r="D37">
        <v>1.3700000000000045</v>
      </c>
      <c r="E37">
        <v>1</v>
      </c>
      <c r="F37">
        <v>0.89730661576920223</v>
      </c>
      <c r="G37">
        <v>0.11200618562843437</v>
      </c>
      <c r="H37">
        <v>4</v>
      </c>
      <c r="I37">
        <v>1</v>
      </c>
      <c r="J37">
        <v>-1.3700000000000045</v>
      </c>
      <c r="K37">
        <v>269.7700000000001</v>
      </c>
      <c r="L37">
        <v>112</v>
      </c>
      <c r="M37">
        <v>-84</v>
      </c>
      <c r="N37">
        <v>0.94078947368421051</v>
      </c>
      <c r="O37">
        <v>5.6818181818181816E-2</v>
      </c>
      <c r="T37" s="10">
        <f t="shared" ca="1" si="1"/>
        <v>5.1397410503994387E-3</v>
      </c>
      <c r="U37" s="150">
        <f t="shared" ca="1" si="2"/>
        <v>0.13129580065365304</v>
      </c>
      <c r="V37" s="10">
        <f t="shared" si="3"/>
        <v>-5.3576316921512823E-3</v>
      </c>
      <c r="W37" s="150">
        <f t="shared" si="4"/>
        <v>0.18211711796459421</v>
      </c>
    </row>
    <row r="38" spans="1:23">
      <c r="A38" s="1">
        <v>41873</v>
      </c>
      <c r="B38">
        <v>256.77999999999997</v>
      </c>
      <c r="C38">
        <v>2833400</v>
      </c>
      <c r="D38">
        <v>0</v>
      </c>
      <c r="E38">
        <v>0</v>
      </c>
      <c r="F38">
        <v>0.89361231415847076</v>
      </c>
      <c r="G38">
        <v>0.10371383382449267</v>
      </c>
      <c r="H38">
        <v>4</v>
      </c>
      <c r="I38">
        <v>1</v>
      </c>
      <c r="J38">
        <v>2.4399999999999693</v>
      </c>
      <c r="K38">
        <v>272.21000000000004</v>
      </c>
      <c r="L38">
        <v>111</v>
      </c>
      <c r="M38">
        <v>-85</v>
      </c>
      <c r="N38">
        <v>0.93421052631578949</v>
      </c>
      <c r="O38">
        <v>4.5454545454545456E-2</v>
      </c>
      <c r="T38" s="10">
        <f t="shared" ca="1" si="1"/>
        <v>5.1397410503994387E-3</v>
      </c>
      <c r="U38" s="150">
        <f t="shared" ca="1" si="2"/>
        <v>0.13643554170405248</v>
      </c>
      <c r="V38" s="10">
        <f t="shared" si="3"/>
        <v>9.5934575764723175E-3</v>
      </c>
      <c r="W38" s="150">
        <f t="shared" si="4"/>
        <v>0.19171057554106652</v>
      </c>
    </row>
    <row r="39" spans="1:23">
      <c r="A39" s="1">
        <v>41876</v>
      </c>
      <c r="B39">
        <v>262.55</v>
      </c>
      <c r="C39">
        <v>4308000</v>
      </c>
      <c r="D39">
        <v>0</v>
      </c>
      <c r="E39">
        <v>0</v>
      </c>
      <c r="F39">
        <v>0.89199878884220885</v>
      </c>
      <c r="G39">
        <v>9.687116614262152E-2</v>
      </c>
      <c r="H39">
        <v>4</v>
      </c>
      <c r="I39">
        <v>1</v>
      </c>
      <c r="J39">
        <v>5.7700000000000387</v>
      </c>
      <c r="K39">
        <v>277.98000000000008</v>
      </c>
      <c r="L39">
        <v>110</v>
      </c>
      <c r="M39">
        <v>-86</v>
      </c>
      <c r="N39">
        <v>0.92763157894736847</v>
      </c>
      <c r="O39">
        <v>3.4090909090909088E-2</v>
      </c>
      <c r="T39" s="10">
        <f t="shared" ca="1" si="1"/>
        <v>5.1397410503994387E-3</v>
      </c>
      <c r="U39" s="150">
        <f t="shared" ca="1" si="2"/>
        <v>0.14157528275445191</v>
      </c>
      <c r="V39" s="10">
        <f t="shared" si="3"/>
        <v>2.247059739855144E-2</v>
      </c>
      <c r="W39" s="150">
        <f t="shared" si="4"/>
        <v>0.21418117293961797</v>
      </c>
    </row>
    <row r="40" spans="1:23">
      <c r="A40" s="1">
        <v>41877</v>
      </c>
      <c r="B40">
        <v>261.74</v>
      </c>
      <c r="C40">
        <v>3818000</v>
      </c>
      <c r="D40">
        <v>0.81000000000000227</v>
      </c>
      <c r="E40">
        <v>1</v>
      </c>
      <c r="F40">
        <v>0.89244260968457612</v>
      </c>
      <c r="G40">
        <v>8.8850799376794465E-2</v>
      </c>
      <c r="H40">
        <v>2</v>
      </c>
      <c r="I40">
        <v>-1</v>
      </c>
      <c r="J40">
        <v>-0.81000000000000227</v>
      </c>
      <c r="K40">
        <v>277.17000000000007</v>
      </c>
      <c r="L40">
        <v>111</v>
      </c>
      <c r="M40">
        <v>-87</v>
      </c>
      <c r="N40">
        <v>0.93421052631578949</v>
      </c>
      <c r="O40">
        <v>2.2727272727272728E-2</v>
      </c>
      <c r="T40" s="10">
        <f t="shared" ca="1" si="1"/>
        <v>5.1397410503994387E-3</v>
      </c>
      <c r="U40" s="150">
        <f t="shared" ca="1" si="2"/>
        <v>0.14671502380485135</v>
      </c>
      <c r="V40" s="10">
        <f t="shared" si="3"/>
        <v>-3.0851266425442857E-3</v>
      </c>
      <c r="W40" s="150">
        <f t="shared" si="4"/>
        <v>0.21109604629707368</v>
      </c>
    </row>
    <row r="41" spans="1:23">
      <c r="A41" s="1">
        <v>41878</v>
      </c>
      <c r="B41">
        <v>263.25</v>
      </c>
      <c r="C41">
        <v>2985100</v>
      </c>
      <c r="D41">
        <v>2.3199999999999932</v>
      </c>
      <c r="E41">
        <v>2</v>
      </c>
      <c r="F41">
        <v>0.89564307612451133</v>
      </c>
      <c r="G41">
        <v>8.4931874131669388E-2</v>
      </c>
      <c r="H41">
        <v>2</v>
      </c>
      <c r="I41">
        <v>-1</v>
      </c>
      <c r="J41">
        <v>-1.5099999999999909</v>
      </c>
      <c r="K41">
        <v>275.66000000000008</v>
      </c>
      <c r="L41">
        <v>112</v>
      </c>
      <c r="M41">
        <v>-88</v>
      </c>
      <c r="N41">
        <v>0.94078947368421051</v>
      </c>
      <c r="O41">
        <v>1.1363636363636364E-2</v>
      </c>
      <c r="T41" s="10">
        <f t="shared" ca="1" si="1"/>
        <v>2.7254714397135049E-3</v>
      </c>
      <c r="U41" s="150">
        <f t="shared" ca="1" si="2"/>
        <v>0.14944049524456485</v>
      </c>
      <c r="V41" s="10">
        <f t="shared" si="3"/>
        <v>-5.7690838236417472E-3</v>
      </c>
      <c r="W41" s="150">
        <f t="shared" si="4"/>
        <v>0.20532696247343193</v>
      </c>
    </row>
    <row r="42" spans="1:23">
      <c r="A42" s="1">
        <v>41879</v>
      </c>
      <c r="B42">
        <v>263.86</v>
      </c>
      <c r="C42">
        <v>2844900</v>
      </c>
      <c r="D42">
        <v>2.9300000000000068</v>
      </c>
      <c r="E42">
        <v>3</v>
      </c>
      <c r="F42">
        <v>0.90084141222440295</v>
      </c>
      <c r="G42">
        <v>8.5523625363243164E-2</v>
      </c>
      <c r="H42">
        <v>2</v>
      </c>
      <c r="I42">
        <v>-1</v>
      </c>
      <c r="J42">
        <v>-0.61000000000001364</v>
      </c>
      <c r="K42">
        <v>275.05000000000007</v>
      </c>
      <c r="L42">
        <v>113</v>
      </c>
      <c r="M42">
        <v>-89</v>
      </c>
      <c r="N42">
        <v>0.94736842105263153</v>
      </c>
      <c r="O42">
        <v>0</v>
      </c>
      <c r="T42" s="10">
        <f t="shared" ca="1" si="1"/>
        <v>2.7254714397135049E-3</v>
      </c>
      <c r="U42" s="150">
        <f t="shared" ca="1" si="2"/>
        <v>0.15216596668427834</v>
      </c>
      <c r="V42" s="10">
        <f t="shared" si="3"/>
        <v>-2.3171889838557022E-3</v>
      </c>
      <c r="W42" s="150">
        <f t="shared" si="4"/>
        <v>0.20300977348957625</v>
      </c>
    </row>
    <row r="43" spans="1:23">
      <c r="A43" s="1">
        <v>41880</v>
      </c>
      <c r="B43">
        <v>269.7</v>
      </c>
      <c r="C43">
        <v>6447100</v>
      </c>
      <c r="D43">
        <v>8.7699999999999818</v>
      </c>
      <c r="E43">
        <v>4</v>
      </c>
      <c r="F43">
        <v>0.90823677413889736</v>
      </c>
      <c r="G43">
        <v>9.4513640069006047E-2</v>
      </c>
      <c r="H43">
        <v>1</v>
      </c>
      <c r="I43">
        <v>1</v>
      </c>
      <c r="J43">
        <v>-5.839999999999975</v>
      </c>
      <c r="K43">
        <v>269.21000000000009</v>
      </c>
      <c r="L43">
        <v>114</v>
      </c>
      <c r="M43">
        <v>-88</v>
      </c>
      <c r="N43">
        <v>0.95394736842105265</v>
      </c>
      <c r="O43">
        <v>1.1363636363636364E-2</v>
      </c>
      <c r="T43" s="10">
        <f t="shared" ca="1" si="1"/>
        <v>2.7254714397135049E-3</v>
      </c>
      <c r="U43" s="150">
        <f t="shared" ca="1" si="2"/>
        <v>0.15489143812399184</v>
      </c>
      <c r="V43" s="10">
        <f t="shared" si="3"/>
        <v>-2.2132949291290741E-2</v>
      </c>
      <c r="W43" s="150">
        <f t="shared" si="4"/>
        <v>0.18087682419828549</v>
      </c>
    </row>
    <row r="44" spans="1:23">
      <c r="A44" s="1">
        <v>41884</v>
      </c>
      <c r="B44">
        <v>284.12</v>
      </c>
      <c r="C44">
        <v>9804100</v>
      </c>
      <c r="D44">
        <v>0</v>
      </c>
      <c r="E44">
        <v>0</v>
      </c>
      <c r="F44">
        <v>0.92078541419974369</v>
      </c>
      <c r="G44">
        <v>0.11793723916228607</v>
      </c>
      <c r="H44">
        <v>1</v>
      </c>
      <c r="I44">
        <v>1</v>
      </c>
      <c r="J44">
        <v>14.420000000000016</v>
      </c>
      <c r="K44">
        <v>283.63000000000011</v>
      </c>
      <c r="L44">
        <v>115</v>
      </c>
      <c r="M44">
        <v>-87</v>
      </c>
      <c r="N44">
        <v>0.96052631578947367</v>
      </c>
      <c r="O44">
        <v>2.2727272727272728E-2</v>
      </c>
      <c r="T44" s="10">
        <f t="shared" ca="1" si="1"/>
        <v>5.7074599488747902E-3</v>
      </c>
      <c r="U44" s="150">
        <f t="shared" ca="1" si="2"/>
        <v>0.16059889807286662</v>
      </c>
      <c r="V44" s="10">
        <f t="shared" si="3"/>
        <v>5.3466814979607029E-2</v>
      </c>
      <c r="W44" s="150">
        <f t="shared" si="4"/>
        <v>0.23434363917789253</v>
      </c>
    </row>
    <row r="45" spans="1:23">
      <c r="A45" s="1">
        <v>41885</v>
      </c>
      <c r="B45">
        <v>281.19</v>
      </c>
      <c r="C45">
        <v>6772300</v>
      </c>
      <c r="D45">
        <v>2.9300000000000068</v>
      </c>
      <c r="E45">
        <v>1</v>
      </c>
      <c r="F45">
        <v>0.93444743629255944</v>
      </c>
      <c r="G45">
        <v>0.14001629201985064</v>
      </c>
      <c r="H45">
        <v>1</v>
      </c>
      <c r="I45">
        <v>1</v>
      </c>
      <c r="J45">
        <v>-2.9300000000000068</v>
      </c>
      <c r="K45">
        <v>280.7000000000001</v>
      </c>
      <c r="L45">
        <v>116</v>
      </c>
      <c r="M45">
        <v>-86</v>
      </c>
      <c r="N45">
        <v>0.96710526315789469</v>
      </c>
      <c r="O45">
        <v>3.4090909090909088E-2</v>
      </c>
      <c r="T45" s="10">
        <f t="shared" ca="1" si="1"/>
        <v>5.7074599488747902E-3</v>
      </c>
      <c r="U45" s="150">
        <f t="shared" ca="1" si="2"/>
        <v>0.1663063580217414</v>
      </c>
      <c r="V45" s="10">
        <f t="shared" si="3"/>
        <v>-1.0312543995494885E-2</v>
      </c>
      <c r="W45" s="150">
        <f t="shared" si="4"/>
        <v>0.22403109518239764</v>
      </c>
    </row>
    <row r="46" spans="1:23">
      <c r="A46" s="1">
        <v>41886</v>
      </c>
      <c r="B46">
        <v>286.04000000000002</v>
      </c>
      <c r="C46">
        <v>8315700</v>
      </c>
      <c r="D46">
        <v>0</v>
      </c>
      <c r="E46">
        <v>0</v>
      </c>
      <c r="F46">
        <v>0.9493224184946677</v>
      </c>
      <c r="G46">
        <v>0.16712455328488673</v>
      </c>
      <c r="H46">
        <v>1</v>
      </c>
      <c r="I46">
        <v>1</v>
      </c>
      <c r="J46">
        <v>4.8500000000000227</v>
      </c>
      <c r="K46">
        <v>285.55000000000013</v>
      </c>
      <c r="L46">
        <v>117</v>
      </c>
      <c r="M46">
        <v>-85</v>
      </c>
      <c r="N46">
        <v>0.97368421052631582</v>
      </c>
      <c r="O46">
        <v>4.5454545454545456E-2</v>
      </c>
      <c r="T46" s="10">
        <f t="shared" ca="1" si="1"/>
        <v>5.7074599488747902E-3</v>
      </c>
      <c r="U46" s="150">
        <f t="shared" ca="1" si="2"/>
        <v>0.17201381797061618</v>
      </c>
      <c r="V46" s="10">
        <f t="shared" si="3"/>
        <v>1.7248124044240629E-2</v>
      </c>
      <c r="W46" s="150">
        <f t="shared" si="4"/>
        <v>0.24127921922663825</v>
      </c>
    </row>
    <row r="47" spans="1:23">
      <c r="A47" s="1">
        <v>41887</v>
      </c>
      <c r="B47">
        <v>277.39</v>
      </c>
      <c r="C47">
        <v>11169900</v>
      </c>
      <c r="D47">
        <v>8.6500000000000341</v>
      </c>
      <c r="E47">
        <v>1</v>
      </c>
      <c r="F47">
        <v>0.96238516980540367</v>
      </c>
      <c r="G47">
        <v>0.20177188773479021</v>
      </c>
      <c r="H47">
        <v>1</v>
      </c>
      <c r="I47">
        <v>1</v>
      </c>
      <c r="J47">
        <v>-8.6500000000000341</v>
      </c>
      <c r="K47">
        <v>276.90000000000009</v>
      </c>
      <c r="L47">
        <v>118</v>
      </c>
      <c r="M47">
        <v>-84</v>
      </c>
      <c r="N47">
        <v>0.98026315789473684</v>
      </c>
      <c r="O47">
        <v>5.6818181818181816E-2</v>
      </c>
      <c r="T47" s="10">
        <f t="shared" ca="1" si="1"/>
        <v>5.7074599488747902E-3</v>
      </c>
      <c r="U47" s="150">
        <f t="shared" ca="1" si="2"/>
        <v>0.17772127791949097</v>
      </c>
      <c r="V47" s="10">
        <f t="shared" si="3"/>
        <v>-3.0240525800587448E-2</v>
      </c>
      <c r="W47" s="150">
        <f t="shared" si="4"/>
        <v>0.21103869342605081</v>
      </c>
    </row>
    <row r="48" spans="1:23">
      <c r="A48" s="1">
        <v>41890</v>
      </c>
      <c r="B48">
        <v>282.11</v>
      </c>
      <c r="C48">
        <v>5501600</v>
      </c>
      <c r="D48">
        <v>3.9300000000000068</v>
      </c>
      <c r="E48">
        <v>2</v>
      </c>
      <c r="F48">
        <v>0.97345861246735543</v>
      </c>
      <c r="G48">
        <v>0.21717724796794671</v>
      </c>
      <c r="H48">
        <v>1</v>
      </c>
      <c r="I48">
        <v>1</v>
      </c>
      <c r="J48">
        <v>4.7200000000000273</v>
      </c>
      <c r="K48">
        <v>281.62000000000012</v>
      </c>
      <c r="L48">
        <v>119</v>
      </c>
      <c r="M48">
        <v>-83</v>
      </c>
      <c r="N48">
        <v>0.98684210526315785</v>
      </c>
      <c r="O48">
        <v>6.8181818181818177E-2</v>
      </c>
      <c r="T48" s="10">
        <f t="shared" ca="1" si="1"/>
        <v>5.7074599488747902E-3</v>
      </c>
      <c r="U48" s="150">
        <f t="shared" ca="1" si="2"/>
        <v>0.18342873786836575</v>
      </c>
      <c r="V48" s="10">
        <f t="shared" si="3"/>
        <v>1.7015753992573733E-2</v>
      </c>
      <c r="W48" s="150">
        <f t="shared" si="4"/>
        <v>0.22805444741862455</v>
      </c>
    </row>
    <row r="49" spans="1:23">
      <c r="A49" s="1">
        <v>41891</v>
      </c>
      <c r="B49">
        <v>278.48</v>
      </c>
      <c r="C49">
        <v>4558800</v>
      </c>
      <c r="D49">
        <v>7.5600000000000023</v>
      </c>
      <c r="E49">
        <v>3</v>
      </c>
      <c r="F49">
        <v>0.98017450044246879</v>
      </c>
      <c r="G49">
        <v>0.2076284645690159</v>
      </c>
      <c r="H49">
        <v>1</v>
      </c>
      <c r="I49">
        <v>1</v>
      </c>
      <c r="J49">
        <v>-3.6299999999999955</v>
      </c>
      <c r="K49">
        <v>277.99000000000012</v>
      </c>
      <c r="L49">
        <v>120</v>
      </c>
      <c r="M49">
        <v>-82</v>
      </c>
      <c r="N49">
        <v>0.99342105263157898</v>
      </c>
      <c r="O49">
        <v>7.9545454545454544E-2</v>
      </c>
      <c r="T49" s="10">
        <f t="shared" ca="1" si="1"/>
        <v>5.7074599488747902E-3</v>
      </c>
      <c r="U49" s="150">
        <f t="shared" ca="1" si="2"/>
        <v>0.18913619781724053</v>
      </c>
      <c r="V49" s="10">
        <f t="shared" si="3"/>
        <v>-1.2867321257665433E-2</v>
      </c>
      <c r="W49" s="150">
        <f t="shared" si="4"/>
        <v>0.21518712616095911</v>
      </c>
    </row>
    <row r="50" spans="1:23">
      <c r="A50" s="1">
        <v>41892</v>
      </c>
      <c r="B50">
        <v>281.10000000000002</v>
      </c>
      <c r="C50">
        <v>3781300</v>
      </c>
      <c r="D50">
        <v>4.9399999999999977</v>
      </c>
      <c r="E50">
        <v>4</v>
      </c>
      <c r="F50">
        <v>0.98223409949877516</v>
      </c>
      <c r="G50">
        <v>0.18314836029389858</v>
      </c>
      <c r="H50">
        <v>2</v>
      </c>
      <c r="I50">
        <v>-1</v>
      </c>
      <c r="J50">
        <v>2.6200000000000045</v>
      </c>
      <c r="K50">
        <v>280.61000000000013</v>
      </c>
      <c r="L50">
        <v>121</v>
      </c>
      <c r="M50">
        <v>-83</v>
      </c>
      <c r="N50">
        <v>1</v>
      </c>
      <c r="O50">
        <v>6.8181818181818177E-2</v>
      </c>
      <c r="T50" s="10">
        <f t="shared" ca="1" si="1"/>
        <v>5.7074599488747902E-3</v>
      </c>
      <c r="U50" s="150">
        <f t="shared" ca="1" si="2"/>
        <v>0.19484365776611531</v>
      </c>
      <c r="V50" s="10">
        <f t="shared" si="3"/>
        <v>9.4082160298764872E-3</v>
      </c>
      <c r="W50" s="150">
        <f t="shared" si="4"/>
        <v>0.2245953421908356</v>
      </c>
    </row>
    <row r="51" spans="1:23">
      <c r="A51" s="1">
        <v>41893</v>
      </c>
      <c r="B51">
        <v>280.31</v>
      </c>
      <c r="C51">
        <v>3766100</v>
      </c>
      <c r="D51">
        <v>4.1499999999999773</v>
      </c>
      <c r="E51">
        <v>5</v>
      </c>
      <c r="F51">
        <v>0.98020288695319902</v>
      </c>
      <c r="G51">
        <v>0.15925923346646284</v>
      </c>
      <c r="H51">
        <v>4</v>
      </c>
      <c r="I51">
        <v>1</v>
      </c>
      <c r="J51">
        <v>0.79000000000002046</v>
      </c>
      <c r="K51">
        <v>281.40000000000015</v>
      </c>
      <c r="L51">
        <v>120</v>
      </c>
      <c r="M51">
        <v>-84</v>
      </c>
      <c r="N51">
        <v>0.99342105263157898</v>
      </c>
      <c r="O51">
        <v>5.6818181818181816E-2</v>
      </c>
      <c r="T51" s="10">
        <f t="shared" ca="1" si="1"/>
        <v>2.7254714397135049E-3</v>
      </c>
      <c r="U51" s="150">
        <f t="shared" ca="1" si="2"/>
        <v>0.19756912920582881</v>
      </c>
      <c r="V51" s="10">
        <f t="shared" si="3"/>
        <v>2.8103877623622212E-3</v>
      </c>
      <c r="W51" s="150">
        <f t="shared" si="4"/>
        <v>0.22740572995319783</v>
      </c>
    </row>
    <row r="52" spans="1:23">
      <c r="A52" s="1">
        <v>41894</v>
      </c>
      <c r="B52">
        <v>279.2</v>
      </c>
      <c r="C52">
        <v>3324600</v>
      </c>
      <c r="D52">
        <v>5.2599999999999909</v>
      </c>
      <c r="E52">
        <v>6</v>
      </c>
      <c r="F52">
        <v>0.97862225394302138</v>
      </c>
      <c r="G52">
        <v>0.12879033203453705</v>
      </c>
      <c r="H52">
        <v>4</v>
      </c>
      <c r="I52">
        <v>1</v>
      </c>
      <c r="J52">
        <v>-1.1100000000000136</v>
      </c>
      <c r="K52">
        <v>280.29000000000013</v>
      </c>
      <c r="L52">
        <v>119</v>
      </c>
      <c r="M52">
        <v>-85</v>
      </c>
      <c r="N52">
        <v>0.98684210526315785</v>
      </c>
      <c r="O52">
        <v>4.5454545454545456E-2</v>
      </c>
      <c r="T52" s="10">
        <f t="shared" ca="1" si="1"/>
        <v>5.1397410503994387E-3</v>
      </c>
      <c r="U52" s="150">
        <f t="shared" ca="1" si="2"/>
        <v>0.20270887025622825</v>
      </c>
      <c r="V52" s="10">
        <f t="shared" si="3"/>
        <v>-3.9599015375834387E-3</v>
      </c>
      <c r="W52" s="150">
        <f t="shared" si="4"/>
        <v>0.22344582841561439</v>
      </c>
    </row>
    <row r="53" spans="1:23">
      <c r="A53" s="1">
        <v>41897</v>
      </c>
      <c r="B53">
        <v>253.86</v>
      </c>
      <c r="C53">
        <v>16455400</v>
      </c>
      <c r="D53">
        <v>30.599999999999966</v>
      </c>
      <c r="E53">
        <v>7</v>
      </c>
      <c r="F53">
        <v>0.96875501269733133</v>
      </c>
      <c r="G53">
        <v>0.13914917044563366</v>
      </c>
      <c r="H53">
        <v>4</v>
      </c>
      <c r="I53">
        <v>1</v>
      </c>
      <c r="J53">
        <v>-25.339999999999975</v>
      </c>
      <c r="K53">
        <v>254.95000000000016</v>
      </c>
      <c r="L53">
        <v>118</v>
      </c>
      <c r="M53">
        <v>-86</v>
      </c>
      <c r="N53">
        <v>0.98026315789473684</v>
      </c>
      <c r="O53">
        <v>3.4090909090909088E-2</v>
      </c>
      <c r="T53" s="10">
        <f t="shared" ca="1" si="1"/>
        <v>5.1397410503994387E-3</v>
      </c>
      <c r="U53" s="150">
        <f t="shared" ca="1" si="2"/>
        <v>0.20784861130662768</v>
      </c>
      <c r="V53" s="10">
        <f t="shared" si="3"/>
        <v>-9.0759312320916816E-2</v>
      </c>
      <c r="W53" s="150">
        <f t="shared" si="4"/>
        <v>0.13268651609469756</v>
      </c>
    </row>
    <row r="54" spans="1:23">
      <c r="A54" s="1">
        <v>41898</v>
      </c>
      <c r="B54">
        <v>260.74</v>
      </c>
      <c r="C54">
        <v>8300100</v>
      </c>
      <c r="D54">
        <v>23.71999999999997</v>
      </c>
      <c r="E54">
        <v>8</v>
      </c>
      <c r="F54">
        <v>0.95720080167110932</v>
      </c>
      <c r="G54">
        <v>0.16984130853046445</v>
      </c>
      <c r="H54">
        <v>3</v>
      </c>
      <c r="I54">
        <v>1</v>
      </c>
      <c r="J54">
        <v>6.8799999999999955</v>
      </c>
      <c r="K54">
        <v>261.83000000000015</v>
      </c>
      <c r="L54">
        <v>117</v>
      </c>
      <c r="M54">
        <v>-85</v>
      </c>
      <c r="N54">
        <v>0.97368421052631582</v>
      </c>
      <c r="O54">
        <v>4.5454545454545456E-2</v>
      </c>
      <c r="T54" s="10">
        <f t="shared" ca="1" si="1"/>
        <v>5.1397410503994387E-3</v>
      </c>
      <c r="U54" s="150">
        <f t="shared" ca="1" si="2"/>
        <v>0.21298835235702712</v>
      </c>
      <c r="V54" s="10">
        <f t="shared" si="3"/>
        <v>2.7101552036555562E-2</v>
      </c>
      <c r="W54" s="150">
        <f t="shared" si="4"/>
        <v>0.15978806813125312</v>
      </c>
    </row>
    <row r="55" spans="1:23">
      <c r="A55" s="1">
        <v>41899</v>
      </c>
      <c r="B55">
        <v>261.38</v>
      </c>
      <c r="C55">
        <v>5177700</v>
      </c>
      <c r="D55">
        <v>23.079999999999984</v>
      </c>
      <c r="E55">
        <v>9</v>
      </c>
      <c r="F55">
        <v>0.94293365126225337</v>
      </c>
      <c r="G55">
        <v>0.19265207078110777</v>
      </c>
      <c r="H55">
        <v>3</v>
      </c>
      <c r="I55">
        <v>1</v>
      </c>
      <c r="J55">
        <v>0.63999999999998636</v>
      </c>
      <c r="K55">
        <v>262.47000000000014</v>
      </c>
      <c r="L55">
        <v>116</v>
      </c>
      <c r="M55">
        <v>-84</v>
      </c>
      <c r="N55">
        <v>0.96710526315789469</v>
      </c>
      <c r="O55">
        <v>5.6818181818181816E-2</v>
      </c>
      <c r="T55" s="10">
        <f t="shared" ca="1" si="1"/>
        <v>3.434288753888601E-3</v>
      </c>
      <c r="U55" s="150">
        <f t="shared" ca="1" si="2"/>
        <v>0.21642264111091572</v>
      </c>
      <c r="V55" s="10">
        <f t="shared" si="3"/>
        <v>2.4545524277057081E-3</v>
      </c>
      <c r="W55" s="150">
        <f t="shared" si="4"/>
        <v>0.16224262055895883</v>
      </c>
    </row>
    <row r="56" spans="1:23">
      <c r="A56" s="1">
        <v>41900</v>
      </c>
      <c r="B56">
        <v>263.82</v>
      </c>
      <c r="C56">
        <v>3692600</v>
      </c>
      <c r="D56">
        <v>20.639999999999986</v>
      </c>
      <c r="E56">
        <v>10</v>
      </c>
      <c r="F56">
        <v>0.93007996885594257</v>
      </c>
      <c r="G56">
        <v>0.19993782646426034</v>
      </c>
      <c r="H56">
        <v>3</v>
      </c>
      <c r="I56">
        <v>1</v>
      </c>
      <c r="J56">
        <v>2.4399999999999977</v>
      </c>
      <c r="K56">
        <v>264.91000000000014</v>
      </c>
      <c r="L56">
        <v>115</v>
      </c>
      <c r="M56">
        <v>-83</v>
      </c>
      <c r="N56">
        <v>0.96052631578947367</v>
      </c>
      <c r="O56">
        <v>6.8181818181818177E-2</v>
      </c>
      <c r="T56" s="10">
        <f t="shared" ca="1" si="1"/>
        <v>3.434288753888601E-3</v>
      </c>
      <c r="U56" s="150">
        <f t="shared" ca="1" si="2"/>
        <v>0.21985692986480432</v>
      </c>
      <c r="V56" s="10">
        <f t="shared" si="3"/>
        <v>9.3350677174994182E-3</v>
      </c>
      <c r="W56" s="150">
        <f t="shared" si="4"/>
        <v>0.17157768827645825</v>
      </c>
    </row>
    <row r="57" spans="1:23">
      <c r="A57" s="1">
        <v>41901</v>
      </c>
      <c r="B57">
        <v>259.32</v>
      </c>
      <c r="C57">
        <v>6810900</v>
      </c>
      <c r="D57">
        <v>25.139999999999986</v>
      </c>
      <c r="E57">
        <v>11</v>
      </c>
      <c r="F57">
        <v>0.91739660551401203</v>
      </c>
      <c r="G57">
        <v>0.19857664387486207</v>
      </c>
      <c r="H57">
        <v>3</v>
      </c>
      <c r="I57">
        <v>1</v>
      </c>
      <c r="J57">
        <v>-4.5</v>
      </c>
      <c r="K57">
        <v>260.41000000000014</v>
      </c>
      <c r="L57">
        <v>114</v>
      </c>
      <c r="M57">
        <v>-82</v>
      </c>
      <c r="N57">
        <v>0.95394736842105265</v>
      </c>
      <c r="O57">
        <v>7.9545454545454544E-2</v>
      </c>
      <c r="T57" s="10">
        <f t="shared" ca="1" si="1"/>
        <v>3.434288753888601E-3</v>
      </c>
      <c r="U57" s="150">
        <f t="shared" ca="1" si="2"/>
        <v>0.22329121861869292</v>
      </c>
      <c r="V57" s="10">
        <f t="shared" si="3"/>
        <v>-1.7057084375710713E-2</v>
      </c>
      <c r="W57" s="150">
        <f t="shared" si="4"/>
        <v>0.15452060390074754</v>
      </c>
    </row>
    <row r="59" spans="1:23">
      <c r="F59">
        <f>B57*(1-3%)</f>
        <v>251.54039999999998</v>
      </c>
    </row>
  </sheetData>
  <conditionalFormatting sqref="E3:E6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  <col min="13" max="13" width="10.42578125" customWidth="1"/>
  </cols>
  <sheetData>
    <row r="1" spans="1:23">
      <c r="A1">
        <v>50</v>
      </c>
      <c r="B1">
        <v>6.7000000000000171</v>
      </c>
      <c r="C1">
        <v>89</v>
      </c>
      <c r="D1">
        <v>0.16341463414634175</v>
      </c>
      <c r="E1" s="12">
        <v>0.36894311638457072</v>
      </c>
      <c r="F1">
        <v>1.6743828605012059</v>
      </c>
      <c r="G1">
        <v>0.27582441840181077</v>
      </c>
      <c r="H1">
        <v>1.1169654423903259</v>
      </c>
      <c r="I1">
        <v>1.4879469895230037</v>
      </c>
      <c r="J1">
        <v>5.248116511546888</v>
      </c>
      <c r="K1">
        <v>-3.2289025051552678E-2</v>
      </c>
      <c r="L1">
        <v>-2.2734987408180269E-2</v>
      </c>
      <c r="M1">
        <v>2.1908138597904928E-2</v>
      </c>
      <c r="N1">
        <v>3.2523278715957706E-2</v>
      </c>
      <c r="O1">
        <v>0.12491557041552769</v>
      </c>
      <c r="P1">
        <v>0.16467640918580381</v>
      </c>
      <c r="Q1">
        <v>-0.1167014613778707</v>
      </c>
      <c r="R1">
        <v>0.41753653444676408</v>
      </c>
      <c r="S1">
        <v>1.4110912343470472</v>
      </c>
    </row>
    <row r="2" spans="1:23">
      <c r="A2">
        <v>9</v>
      </c>
      <c r="B2">
        <v>11</v>
      </c>
      <c r="C2">
        <v>3.2119793025239036</v>
      </c>
      <c r="E2">
        <v>0.4</v>
      </c>
    </row>
    <row r="3" spans="1:23">
      <c r="A3">
        <v>9.2245679935916972E-5</v>
      </c>
      <c r="B3">
        <v>1.4678034220678727E-2</v>
      </c>
      <c r="C3">
        <v>4.8127690560682883E-2</v>
      </c>
      <c r="D3">
        <v>213</v>
      </c>
      <c r="E3" s="2">
        <f>IF(C3&gt;=$E$2,SIGN(A3),0)</f>
        <v>0</v>
      </c>
      <c r="F3" s="3" t="s">
        <v>0</v>
      </c>
      <c r="G3">
        <f ca="1">OFFSET(B1,($A$1+5),0)</f>
        <v>54.15</v>
      </c>
    </row>
    <row r="4" spans="1:23">
      <c r="A4">
        <v>-7.8573805043702231E-4</v>
      </c>
      <c r="B4">
        <v>1.4664017107249971E-2</v>
      </c>
      <c r="C4">
        <v>0.49263027036457135</v>
      </c>
      <c r="D4">
        <v>307</v>
      </c>
      <c r="E4" s="2">
        <f>IF(C4&gt;=$E$2,SIGN(A4),0)</f>
        <v>-1</v>
      </c>
      <c r="F4" s="4" t="s">
        <v>1</v>
      </c>
      <c r="G4">
        <f ca="1">OFFSET(D1,($A$1+6),0)</f>
        <v>0.71000000000001506</v>
      </c>
    </row>
    <row r="5" spans="1:23">
      <c r="A5">
        <v>1.6110503781966989E-3</v>
      </c>
      <c r="B5">
        <v>1.8217139664231663E-2</v>
      </c>
      <c r="C5">
        <v>0.69451242938106272</v>
      </c>
      <c r="D5">
        <v>224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0.29350784119643714</v>
      </c>
      <c r="U5">
        <v>-3.123456168532603E-2</v>
      </c>
    </row>
    <row r="6" spans="1:23">
      <c r="A6">
        <v>4.7537970855411936E-3</v>
      </c>
      <c r="B6">
        <v>1.5776100390935813E-2</v>
      </c>
      <c r="C6">
        <v>2.0248366027782696</v>
      </c>
      <c r="D6">
        <v>164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-1</v>
      </c>
      <c r="J6">
        <f t="shared" ca="1" si="0"/>
        <v>5.9999999999995168E-2</v>
      </c>
      <c r="K6">
        <f t="shared" ca="1" si="0"/>
        <v>45.960000000000029</v>
      </c>
      <c r="L6">
        <f t="shared" ca="1" si="0"/>
        <v>158</v>
      </c>
      <c r="M6">
        <f t="shared" ca="1" si="0"/>
        <v>-36</v>
      </c>
      <c r="N6" s="9">
        <f ca="1">OFFSET(F1,($A$1+6),0)</f>
        <v>0.98258169052119892</v>
      </c>
      <c r="O6" s="10">
        <f ca="1">OFFSET(G1,($A$1+6),0)</f>
        <v>5.8038986853795535E-2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47.21</v>
      </c>
      <c r="C8">
        <v>4430800</v>
      </c>
      <c r="D8">
        <v>0</v>
      </c>
      <c r="E8">
        <v>0</v>
      </c>
      <c r="F8">
        <v>0.82529030515797996</v>
      </c>
      <c r="G8">
        <v>5.7586323730931983E-2</v>
      </c>
      <c r="H8">
        <v>3</v>
      </c>
      <c r="I8">
        <v>1</v>
      </c>
      <c r="J8">
        <v>0.24000000000000199</v>
      </c>
      <c r="K8">
        <v>44.430000000000042</v>
      </c>
      <c r="L8">
        <v>131</v>
      </c>
      <c r="M8">
        <v>-33</v>
      </c>
      <c r="N8">
        <v>0.86206896551724133</v>
      </c>
      <c r="O8">
        <v>8.6206896551724144E-2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46.99</v>
      </c>
      <c r="C9">
        <v>4358900</v>
      </c>
      <c r="D9">
        <v>0.21999999999999886</v>
      </c>
      <c r="E9">
        <v>1</v>
      </c>
      <c r="F9">
        <v>0.82164911333153301</v>
      </c>
      <c r="G9">
        <v>5.7345291159064553E-2</v>
      </c>
      <c r="H9">
        <v>3</v>
      </c>
      <c r="I9">
        <v>1</v>
      </c>
      <c r="J9">
        <v>-0.21999999999999886</v>
      </c>
      <c r="K9">
        <v>44.210000000000043</v>
      </c>
      <c r="L9">
        <v>130</v>
      </c>
      <c r="M9">
        <v>-32</v>
      </c>
      <c r="N9">
        <v>0.8571428571428571</v>
      </c>
      <c r="O9">
        <v>0.10344827586206896</v>
      </c>
      <c r="T9" s="10">
        <f ca="1">OFFSET($A$2,H8,0)*I8</f>
        <v>1.6110503781966989E-3</v>
      </c>
      <c r="U9" s="150">
        <f ca="1">U8+T9</f>
        <v>1.6110503781966989E-3</v>
      </c>
      <c r="V9" s="10">
        <f>J9/B8</f>
        <v>-4.6600296547341423E-3</v>
      </c>
      <c r="W9" s="150">
        <f>W8+V9</f>
        <v>-4.6600296547341423E-3</v>
      </c>
    </row>
    <row r="10" spans="1:23">
      <c r="A10" s="1">
        <v>41835</v>
      </c>
      <c r="B10">
        <v>47.28</v>
      </c>
      <c r="C10">
        <v>5921700</v>
      </c>
      <c r="D10">
        <v>0</v>
      </c>
      <c r="E10">
        <v>0</v>
      </c>
      <c r="F10">
        <v>0.81821496084256018</v>
      </c>
      <c r="G10">
        <v>5.8054854909873964E-2</v>
      </c>
      <c r="H10">
        <v>4</v>
      </c>
      <c r="I10">
        <v>1</v>
      </c>
      <c r="J10">
        <v>0.28999999999999915</v>
      </c>
      <c r="K10">
        <v>44.500000000000043</v>
      </c>
      <c r="L10">
        <v>129</v>
      </c>
      <c r="M10">
        <v>-33</v>
      </c>
      <c r="N10">
        <v>0.85221674876847286</v>
      </c>
      <c r="O10">
        <v>8.6206896551724144E-2</v>
      </c>
      <c r="T10" s="10">
        <f t="shared" ref="T10:T57" ca="1" si="1">OFFSET($A$2,H9,0)*I9</f>
        <v>1.6110503781966989E-3</v>
      </c>
      <c r="U10" s="150">
        <f t="shared" ref="U10:U57" ca="1" si="2">U9+T10</f>
        <v>3.2221007563933979E-3</v>
      </c>
      <c r="V10" s="10">
        <f t="shared" ref="V10:V57" si="3">J10/B9</f>
        <v>6.1715258565652083E-3</v>
      </c>
      <c r="W10" s="150">
        <f t="shared" ref="W10:W57" si="4">W9+V10</f>
        <v>1.5114962018310659E-3</v>
      </c>
    </row>
    <row r="11" spans="1:23">
      <c r="A11" s="1">
        <v>41836</v>
      </c>
      <c r="B11">
        <v>47.43</v>
      </c>
      <c r="C11">
        <v>5318100</v>
      </c>
      <c r="D11">
        <v>0</v>
      </c>
      <c r="E11">
        <v>0</v>
      </c>
      <c r="F11">
        <v>0.81551444774507154</v>
      </c>
      <c r="G11">
        <v>6.146737166262594E-2</v>
      </c>
      <c r="H11">
        <v>3</v>
      </c>
      <c r="I11">
        <v>1</v>
      </c>
      <c r="J11">
        <v>0.14999999999999858</v>
      </c>
      <c r="K11">
        <v>44.650000000000041</v>
      </c>
      <c r="L11">
        <v>128</v>
      </c>
      <c r="M11">
        <v>-32</v>
      </c>
      <c r="N11">
        <v>0.84729064039408863</v>
      </c>
      <c r="O11">
        <v>0.10344827586206896</v>
      </c>
      <c r="T11" s="10">
        <f t="shared" ca="1" si="1"/>
        <v>4.7537970855411936E-3</v>
      </c>
      <c r="U11" s="150">
        <f t="shared" ca="1" si="2"/>
        <v>7.9758978419345906E-3</v>
      </c>
      <c r="V11" s="10">
        <f t="shared" si="3"/>
        <v>3.1725888324872797E-3</v>
      </c>
      <c r="W11" s="150">
        <f t="shared" si="4"/>
        <v>4.6840850343183461E-3</v>
      </c>
    </row>
    <row r="12" spans="1:23">
      <c r="A12" s="1">
        <v>41837</v>
      </c>
      <c r="B12">
        <v>47.07</v>
      </c>
      <c r="C12">
        <v>5010000</v>
      </c>
      <c r="D12">
        <v>0.35999999999999943</v>
      </c>
      <c r="E12">
        <v>1</v>
      </c>
      <c r="F12">
        <v>0.81335403726708067</v>
      </c>
      <c r="G12">
        <v>6.5937815290556701E-2</v>
      </c>
      <c r="H12">
        <v>3</v>
      </c>
      <c r="I12">
        <v>1</v>
      </c>
      <c r="J12">
        <v>-0.35999999999999943</v>
      </c>
      <c r="K12">
        <v>44.290000000000042</v>
      </c>
      <c r="L12">
        <v>127</v>
      </c>
      <c r="M12">
        <v>-31</v>
      </c>
      <c r="N12">
        <v>0.8423645320197044</v>
      </c>
      <c r="O12">
        <v>0.1206896551724138</v>
      </c>
      <c r="T12" s="10">
        <f t="shared" ca="1" si="1"/>
        <v>1.6110503781966989E-3</v>
      </c>
      <c r="U12" s="150">
        <f t="shared" ca="1" si="2"/>
        <v>9.5869482201312896E-3</v>
      </c>
      <c r="V12" s="10">
        <f t="shared" si="3"/>
        <v>-7.5901328273244662E-3</v>
      </c>
      <c r="W12" s="150">
        <f t="shared" si="4"/>
        <v>-2.9060477930061201E-3</v>
      </c>
    </row>
    <row r="13" spans="1:23">
      <c r="A13" s="1">
        <v>41838</v>
      </c>
      <c r="B13">
        <v>47.58</v>
      </c>
      <c r="C13">
        <v>5211200</v>
      </c>
      <c r="D13">
        <v>0</v>
      </c>
      <c r="E13">
        <v>0</v>
      </c>
      <c r="F13">
        <v>0.81302547484021959</v>
      </c>
      <c r="G13">
        <v>6.871128043730329E-2</v>
      </c>
      <c r="H13">
        <v>3</v>
      </c>
      <c r="I13">
        <v>1</v>
      </c>
      <c r="J13">
        <v>0.50999999999999801</v>
      </c>
      <c r="K13">
        <v>44.80000000000004</v>
      </c>
      <c r="L13">
        <v>126</v>
      </c>
      <c r="M13">
        <v>-30</v>
      </c>
      <c r="N13">
        <v>0.83743842364532017</v>
      </c>
      <c r="O13">
        <v>0.13793103448275862</v>
      </c>
      <c r="T13" s="10">
        <f t="shared" ca="1" si="1"/>
        <v>1.6110503781966989E-3</v>
      </c>
      <c r="U13" s="150">
        <f t="shared" ca="1" si="2"/>
        <v>1.1197998598327989E-2</v>
      </c>
      <c r="V13" s="10">
        <f t="shared" si="3"/>
        <v>1.0834926704907542E-2</v>
      </c>
      <c r="W13" s="150">
        <f t="shared" si="4"/>
        <v>7.9288789119014227E-3</v>
      </c>
    </row>
    <row r="14" spans="1:23">
      <c r="A14" s="1">
        <v>41841</v>
      </c>
      <c r="B14">
        <v>47.58</v>
      </c>
      <c r="C14">
        <v>3117900</v>
      </c>
      <c r="D14">
        <v>0</v>
      </c>
      <c r="E14">
        <v>0</v>
      </c>
      <c r="F14">
        <v>0.81383112791430368</v>
      </c>
      <c r="G14">
        <v>6.6329396750342565E-2</v>
      </c>
      <c r="H14">
        <v>1</v>
      </c>
      <c r="I14">
        <v>0</v>
      </c>
      <c r="J14">
        <v>0</v>
      </c>
      <c r="K14">
        <v>44.80000000000004</v>
      </c>
      <c r="L14">
        <v>127</v>
      </c>
      <c r="M14">
        <v>-29</v>
      </c>
      <c r="N14">
        <v>0.8423645320197044</v>
      </c>
      <c r="O14">
        <v>0.15517241379310345</v>
      </c>
      <c r="T14" s="10">
        <f t="shared" ca="1" si="1"/>
        <v>1.6110503781966989E-3</v>
      </c>
      <c r="U14" s="150">
        <f t="shared" ca="1" si="2"/>
        <v>1.2809048976524687E-2</v>
      </c>
      <c r="V14" s="10">
        <f t="shared" si="3"/>
        <v>0</v>
      </c>
      <c r="W14" s="150">
        <f t="shared" si="4"/>
        <v>7.9288789119014227E-3</v>
      </c>
    </row>
    <row r="15" spans="1:23">
      <c r="A15" s="1">
        <v>41842</v>
      </c>
      <c r="B15">
        <v>47.79</v>
      </c>
      <c r="C15">
        <v>3222400</v>
      </c>
      <c r="D15">
        <v>0</v>
      </c>
      <c r="E15">
        <v>0</v>
      </c>
      <c r="F15">
        <v>0.81624358628139315</v>
      </c>
      <c r="G15">
        <v>6.1421894529191182E-2</v>
      </c>
      <c r="H15">
        <v>2</v>
      </c>
      <c r="I15">
        <v>-1</v>
      </c>
      <c r="J15">
        <v>0</v>
      </c>
      <c r="K15">
        <v>44.80000000000004</v>
      </c>
      <c r="L15">
        <v>128</v>
      </c>
      <c r="M15">
        <v>-30</v>
      </c>
      <c r="N15">
        <v>0.84729064039408863</v>
      </c>
      <c r="O15">
        <v>0.13793103448275862</v>
      </c>
      <c r="T15" s="10">
        <f t="shared" ca="1" si="1"/>
        <v>0</v>
      </c>
      <c r="U15" s="150">
        <f t="shared" ca="1" si="2"/>
        <v>1.2809048976524687E-2</v>
      </c>
      <c r="V15" s="10">
        <f t="shared" si="3"/>
        <v>0</v>
      </c>
      <c r="W15" s="150">
        <f t="shared" si="4"/>
        <v>7.9288789119014227E-3</v>
      </c>
    </row>
    <row r="16" spans="1:23">
      <c r="A16" s="1">
        <v>41843</v>
      </c>
      <c r="B16">
        <v>47.91</v>
      </c>
      <c r="C16">
        <v>3917900</v>
      </c>
      <c r="D16">
        <v>0.11999999999999744</v>
      </c>
      <c r="E16">
        <v>1</v>
      </c>
      <c r="F16">
        <v>0.81892159510306961</v>
      </c>
      <c r="G16">
        <v>5.5425538723327346E-2</v>
      </c>
      <c r="H16">
        <v>2</v>
      </c>
      <c r="I16">
        <v>-1</v>
      </c>
      <c r="J16">
        <v>-0.11999999999999744</v>
      </c>
      <c r="K16">
        <v>44.680000000000042</v>
      </c>
      <c r="L16">
        <v>129</v>
      </c>
      <c r="M16">
        <v>-31</v>
      </c>
      <c r="N16">
        <v>0.85221674876847286</v>
      </c>
      <c r="O16">
        <v>0.1206896551724138</v>
      </c>
      <c r="T16" s="10">
        <f t="shared" ca="1" si="1"/>
        <v>7.8573805043702231E-4</v>
      </c>
      <c r="U16" s="150">
        <f t="shared" ca="1" si="2"/>
        <v>1.3594787026961709E-2</v>
      </c>
      <c r="V16" s="10">
        <f t="shared" si="3"/>
        <v>-2.5109855618329659E-3</v>
      </c>
      <c r="W16" s="150">
        <f t="shared" si="4"/>
        <v>5.4178933500684569E-3</v>
      </c>
    </row>
    <row r="17" spans="1:23">
      <c r="A17" s="1">
        <v>41844</v>
      </c>
      <c r="B17">
        <v>48</v>
      </c>
      <c r="C17">
        <v>3934600</v>
      </c>
      <c r="D17">
        <v>0.21000000000000085</v>
      </c>
      <c r="E17">
        <v>2</v>
      </c>
      <c r="F17">
        <v>0.82214420739940564</v>
      </c>
      <c r="G17">
        <v>4.9487516376285637E-2</v>
      </c>
      <c r="H17">
        <v>2</v>
      </c>
      <c r="I17">
        <v>-1</v>
      </c>
      <c r="J17">
        <v>-9.0000000000003411E-2</v>
      </c>
      <c r="K17">
        <v>44.590000000000039</v>
      </c>
      <c r="L17">
        <v>130</v>
      </c>
      <c r="M17">
        <v>-32</v>
      </c>
      <c r="N17">
        <v>0.8571428571428571</v>
      </c>
      <c r="O17">
        <v>0.10344827586206896</v>
      </c>
      <c r="T17" s="10">
        <f t="shared" ca="1" si="1"/>
        <v>7.8573805043702231E-4</v>
      </c>
      <c r="U17" s="150">
        <f t="shared" ca="1" si="2"/>
        <v>1.4380525077398731E-2</v>
      </c>
      <c r="V17" s="10">
        <f t="shared" si="3"/>
        <v>-1.8785222291797833E-3</v>
      </c>
      <c r="W17" s="150">
        <f t="shared" si="4"/>
        <v>3.5393711208886736E-3</v>
      </c>
    </row>
    <row r="18" spans="1:23">
      <c r="A18" s="1">
        <v>41845</v>
      </c>
      <c r="B18">
        <v>47.7</v>
      </c>
      <c r="C18">
        <v>4531100</v>
      </c>
      <c r="D18">
        <v>0</v>
      </c>
      <c r="E18">
        <v>0</v>
      </c>
      <c r="F18">
        <v>0.82452065892519577</v>
      </c>
      <c r="G18">
        <v>4.6985784631138276E-2</v>
      </c>
      <c r="H18">
        <v>2</v>
      </c>
      <c r="I18">
        <v>-1</v>
      </c>
      <c r="J18">
        <v>0.29999999999999716</v>
      </c>
      <c r="K18">
        <v>44.890000000000036</v>
      </c>
      <c r="L18">
        <v>131</v>
      </c>
      <c r="M18">
        <v>-33</v>
      </c>
      <c r="N18">
        <v>0.86206896551724133</v>
      </c>
      <c r="O18">
        <v>8.6206896551724144E-2</v>
      </c>
      <c r="T18" s="10">
        <f t="shared" ca="1" si="1"/>
        <v>7.8573805043702231E-4</v>
      </c>
      <c r="U18" s="150">
        <f t="shared" ca="1" si="2"/>
        <v>1.5166263127835753E-2</v>
      </c>
      <c r="V18" s="10">
        <f t="shared" si="3"/>
        <v>6.2499999999999405E-3</v>
      </c>
      <c r="W18" s="150">
        <f t="shared" si="4"/>
        <v>9.7893711208886132E-3</v>
      </c>
    </row>
    <row r="19" spans="1:23">
      <c r="A19" s="1">
        <v>41848</v>
      </c>
      <c r="B19">
        <v>47.69</v>
      </c>
      <c r="C19">
        <v>3192900</v>
      </c>
      <c r="D19">
        <v>0</v>
      </c>
      <c r="E19">
        <v>0</v>
      </c>
      <c r="F19">
        <v>0.82636600954181294</v>
      </c>
      <c r="G19">
        <v>4.3274598310419084E-2</v>
      </c>
      <c r="H19">
        <v>2</v>
      </c>
      <c r="I19">
        <v>-1</v>
      </c>
      <c r="J19">
        <v>1.0000000000005116E-2</v>
      </c>
      <c r="K19">
        <v>44.900000000000041</v>
      </c>
      <c r="L19">
        <v>132</v>
      </c>
      <c r="M19">
        <v>-34</v>
      </c>
      <c r="N19">
        <v>0.86699507389162567</v>
      </c>
      <c r="O19">
        <v>6.8965517241379309E-2</v>
      </c>
      <c r="T19" s="10">
        <f t="shared" ca="1" si="1"/>
        <v>7.8573805043702231E-4</v>
      </c>
      <c r="U19" s="150">
        <f t="shared" ca="1" si="2"/>
        <v>1.5952001178272775E-2</v>
      </c>
      <c r="V19" s="10">
        <f t="shared" si="3"/>
        <v>2.0964360587012821E-4</v>
      </c>
      <c r="W19" s="150">
        <f t="shared" si="4"/>
        <v>9.9990147267587422E-3</v>
      </c>
    </row>
    <row r="20" spans="1:23">
      <c r="A20" s="1">
        <v>41849</v>
      </c>
      <c r="B20">
        <v>48.04</v>
      </c>
      <c r="C20">
        <v>4181400</v>
      </c>
      <c r="D20">
        <v>0.35000000000000142</v>
      </c>
      <c r="E20">
        <v>1</v>
      </c>
      <c r="F20">
        <v>0.82846340804752905</v>
      </c>
      <c r="G20">
        <v>3.9436109898052928E-2</v>
      </c>
      <c r="H20">
        <v>2</v>
      </c>
      <c r="I20">
        <v>-1</v>
      </c>
      <c r="J20">
        <v>-0.35000000000000142</v>
      </c>
      <c r="K20">
        <v>44.55000000000004</v>
      </c>
      <c r="L20">
        <v>133</v>
      </c>
      <c r="M20">
        <v>-35</v>
      </c>
      <c r="N20">
        <v>0.8719211822660099</v>
      </c>
      <c r="O20">
        <v>5.1724137931034482E-2</v>
      </c>
      <c r="T20" s="10">
        <f t="shared" ca="1" si="1"/>
        <v>7.8573805043702231E-4</v>
      </c>
      <c r="U20" s="150">
        <f t="shared" ca="1" si="2"/>
        <v>1.6737739228709799E-2</v>
      </c>
      <c r="V20" s="10">
        <f t="shared" si="3"/>
        <v>-7.339064793457778E-3</v>
      </c>
      <c r="W20" s="150">
        <f t="shared" si="4"/>
        <v>2.6599499333009643E-3</v>
      </c>
    </row>
    <row r="21" spans="1:23">
      <c r="A21" s="1">
        <v>41850</v>
      </c>
      <c r="B21">
        <v>48.47</v>
      </c>
      <c r="C21">
        <v>4380500</v>
      </c>
      <c r="D21">
        <v>0.78000000000000114</v>
      </c>
      <c r="E21">
        <v>2</v>
      </c>
      <c r="F21">
        <v>0.83050229543613296</v>
      </c>
      <c r="G21">
        <v>3.7456141671811709E-2</v>
      </c>
      <c r="H21">
        <v>2</v>
      </c>
      <c r="I21">
        <v>-1</v>
      </c>
      <c r="J21">
        <v>-0.42999999999999972</v>
      </c>
      <c r="K21">
        <v>44.12000000000004</v>
      </c>
      <c r="L21">
        <v>134</v>
      </c>
      <c r="M21">
        <v>-36</v>
      </c>
      <c r="N21">
        <v>0.87684729064039413</v>
      </c>
      <c r="O21">
        <v>3.4482758620689655E-2</v>
      </c>
      <c r="T21" s="10">
        <f t="shared" ca="1" si="1"/>
        <v>7.8573805043702231E-4</v>
      </c>
      <c r="U21" s="150">
        <f t="shared" ca="1" si="2"/>
        <v>1.7523477279146823E-2</v>
      </c>
      <c r="V21" s="10">
        <f t="shared" si="3"/>
        <v>-8.9508742714404597E-3</v>
      </c>
      <c r="W21" s="150">
        <f t="shared" si="4"/>
        <v>-6.2909243381394954E-3</v>
      </c>
    </row>
    <row r="22" spans="1:23">
      <c r="A22" s="1">
        <v>41851</v>
      </c>
      <c r="B22">
        <v>47.85</v>
      </c>
      <c r="C22">
        <v>4740700</v>
      </c>
      <c r="D22">
        <v>0.16000000000000369</v>
      </c>
      <c r="E22">
        <v>3</v>
      </c>
      <c r="F22">
        <v>0.83188405797101439</v>
      </c>
      <c r="G22">
        <v>3.7282101284503127E-2</v>
      </c>
      <c r="H22">
        <v>2</v>
      </c>
      <c r="I22">
        <v>-1</v>
      </c>
      <c r="J22">
        <v>0.61999999999999744</v>
      </c>
      <c r="K22">
        <v>44.740000000000038</v>
      </c>
      <c r="L22">
        <v>135</v>
      </c>
      <c r="M22">
        <v>-37</v>
      </c>
      <c r="N22">
        <v>0.88177339901477836</v>
      </c>
      <c r="O22">
        <v>1.7241379310344827E-2</v>
      </c>
      <c r="T22" s="10">
        <f t="shared" ca="1" si="1"/>
        <v>7.8573805043702231E-4</v>
      </c>
      <c r="U22" s="150">
        <f t="shared" ca="1" si="2"/>
        <v>1.8309215329583847E-2</v>
      </c>
      <c r="V22" s="10">
        <f t="shared" si="3"/>
        <v>1.2791417371569991E-2</v>
      </c>
      <c r="W22" s="150">
        <f t="shared" si="4"/>
        <v>6.5004930334304958E-3</v>
      </c>
    </row>
    <row r="23" spans="1:23">
      <c r="A23" s="1">
        <v>41852</v>
      </c>
      <c r="B23">
        <v>47.59</v>
      </c>
      <c r="C23">
        <v>5231200</v>
      </c>
      <c r="D23">
        <v>0</v>
      </c>
      <c r="E23">
        <v>0</v>
      </c>
      <c r="F23">
        <v>0.83201908362588872</v>
      </c>
      <c r="G23">
        <v>3.913634857771018E-2</v>
      </c>
      <c r="H23">
        <v>2</v>
      </c>
      <c r="I23">
        <v>-1</v>
      </c>
      <c r="J23">
        <v>0.25999999999999801</v>
      </c>
      <c r="K23">
        <v>45.000000000000036</v>
      </c>
      <c r="L23">
        <v>136</v>
      </c>
      <c r="M23">
        <v>-38</v>
      </c>
      <c r="N23">
        <v>0.88669950738916259</v>
      </c>
      <c r="O23">
        <v>0</v>
      </c>
      <c r="T23" s="10">
        <f t="shared" ca="1" si="1"/>
        <v>7.8573805043702231E-4</v>
      </c>
      <c r="U23" s="150">
        <f t="shared" ca="1" si="2"/>
        <v>1.909495338002087E-2</v>
      </c>
      <c r="V23" s="10">
        <f t="shared" si="3"/>
        <v>5.433646812957116E-3</v>
      </c>
      <c r="W23" s="150">
        <f t="shared" si="4"/>
        <v>1.1934139846387613E-2</v>
      </c>
    </row>
    <row r="24" spans="1:23">
      <c r="A24" s="1">
        <v>41855</v>
      </c>
      <c r="B24">
        <v>47.91</v>
      </c>
      <c r="C24">
        <v>3528100</v>
      </c>
      <c r="D24">
        <v>0.31999999999999318</v>
      </c>
      <c r="E24">
        <v>1</v>
      </c>
      <c r="F24">
        <v>0.83195157079845172</v>
      </c>
      <c r="G24">
        <v>4.160158191154547E-2</v>
      </c>
      <c r="H24">
        <v>3</v>
      </c>
      <c r="I24">
        <v>1</v>
      </c>
      <c r="J24">
        <v>-0.31999999999999318</v>
      </c>
      <c r="K24">
        <v>44.680000000000042</v>
      </c>
      <c r="L24">
        <v>135</v>
      </c>
      <c r="M24">
        <v>-37</v>
      </c>
      <c r="N24">
        <v>0.88177339901477836</v>
      </c>
      <c r="O24">
        <v>1.7241379310344827E-2</v>
      </c>
      <c r="T24" s="10">
        <f t="shared" ca="1" si="1"/>
        <v>7.8573805043702231E-4</v>
      </c>
      <c r="U24" s="150">
        <f t="shared" ca="1" si="2"/>
        <v>1.9880691430457894E-2</v>
      </c>
      <c r="V24" s="10">
        <f t="shared" si="3"/>
        <v>-6.7241017020380992E-3</v>
      </c>
      <c r="W24" s="150">
        <f t="shared" si="4"/>
        <v>5.2100381443495134E-3</v>
      </c>
    </row>
    <row r="25" spans="1:23">
      <c r="A25" s="1">
        <v>41856</v>
      </c>
      <c r="B25">
        <v>47.64</v>
      </c>
      <c r="C25">
        <v>4879400</v>
      </c>
      <c r="D25">
        <v>0.5899999999999892</v>
      </c>
      <c r="E25">
        <v>2</v>
      </c>
      <c r="F25">
        <v>0.83141146817895384</v>
      </c>
      <c r="G25">
        <v>4.3902242986432159E-2</v>
      </c>
      <c r="H25">
        <v>3</v>
      </c>
      <c r="I25">
        <v>1</v>
      </c>
      <c r="J25">
        <v>-0.26999999999999602</v>
      </c>
      <c r="K25">
        <v>44.410000000000046</v>
      </c>
      <c r="L25">
        <v>134</v>
      </c>
      <c r="M25">
        <v>-36</v>
      </c>
      <c r="N25">
        <v>0.87684729064039413</v>
      </c>
      <c r="O25">
        <v>3.4482758620689655E-2</v>
      </c>
      <c r="T25" s="10">
        <f t="shared" ca="1" si="1"/>
        <v>1.6110503781966989E-3</v>
      </c>
      <c r="U25" s="150">
        <f t="shared" ca="1" si="2"/>
        <v>2.1491741808654593E-2</v>
      </c>
      <c r="V25" s="10">
        <f t="shared" si="3"/>
        <v>-5.6355666875390533E-3</v>
      </c>
      <c r="W25" s="150">
        <f t="shared" si="4"/>
        <v>-4.2552854318953989E-4</v>
      </c>
    </row>
    <row r="26" spans="1:23">
      <c r="A26" s="1">
        <v>41857</v>
      </c>
      <c r="B26">
        <v>48.1</v>
      </c>
      <c r="C26">
        <v>3968500</v>
      </c>
      <c r="D26">
        <v>0.12999999999998835</v>
      </c>
      <c r="E26">
        <v>3</v>
      </c>
      <c r="F26">
        <v>0.83155099468899063</v>
      </c>
      <c r="G26">
        <v>4.4967473308536739E-2</v>
      </c>
      <c r="H26">
        <v>1</v>
      </c>
      <c r="I26">
        <v>0</v>
      </c>
      <c r="J26">
        <v>0.46000000000000085</v>
      </c>
      <c r="K26">
        <v>44.870000000000047</v>
      </c>
      <c r="L26">
        <v>135</v>
      </c>
      <c r="M26">
        <v>-35</v>
      </c>
      <c r="N26">
        <v>0.88177339901477836</v>
      </c>
      <c r="O26">
        <v>5.1724137931034482E-2</v>
      </c>
      <c r="T26" s="10">
        <f t="shared" ca="1" si="1"/>
        <v>1.6110503781966989E-3</v>
      </c>
      <c r="U26" s="150">
        <f t="shared" ca="1" si="2"/>
        <v>2.3102792186851292E-2</v>
      </c>
      <c r="V26" s="10">
        <f t="shared" si="3"/>
        <v>9.6557514693535029E-3</v>
      </c>
      <c r="W26" s="150">
        <f t="shared" si="4"/>
        <v>9.230222926163963E-3</v>
      </c>
    </row>
    <row r="27" spans="1:23">
      <c r="A27" s="1">
        <v>41858</v>
      </c>
      <c r="B27">
        <v>47.92</v>
      </c>
      <c r="C27">
        <v>3175700</v>
      </c>
      <c r="D27">
        <v>0.12999999999998835</v>
      </c>
      <c r="E27">
        <v>4</v>
      </c>
      <c r="F27">
        <v>0.83132595193086678</v>
      </c>
      <c r="G27">
        <v>4.4696172843224358E-2</v>
      </c>
      <c r="H27">
        <v>3</v>
      </c>
      <c r="I27">
        <v>1</v>
      </c>
      <c r="J27">
        <v>0</v>
      </c>
      <c r="K27">
        <v>44.870000000000047</v>
      </c>
      <c r="L27">
        <v>134</v>
      </c>
      <c r="M27">
        <v>-34</v>
      </c>
      <c r="N27">
        <v>0.87684729064039413</v>
      </c>
      <c r="O27">
        <v>6.8965517241379309E-2</v>
      </c>
      <c r="T27" s="10">
        <f t="shared" ca="1" si="1"/>
        <v>0</v>
      </c>
      <c r="U27" s="150">
        <f t="shared" ca="1" si="2"/>
        <v>2.3102792186851292E-2</v>
      </c>
      <c r="V27" s="10">
        <f t="shared" si="3"/>
        <v>0</v>
      </c>
      <c r="W27" s="150">
        <f t="shared" si="4"/>
        <v>9.230222926163963E-3</v>
      </c>
    </row>
    <row r="28" spans="1:23">
      <c r="A28" s="1">
        <v>41859</v>
      </c>
      <c r="B28">
        <v>49.72</v>
      </c>
      <c r="C28">
        <v>7386400</v>
      </c>
      <c r="D28">
        <v>0</v>
      </c>
      <c r="E28">
        <v>0</v>
      </c>
      <c r="F28">
        <v>0.83385543253218097</v>
      </c>
      <c r="G28">
        <v>4.7209876217868603E-2</v>
      </c>
      <c r="H28">
        <v>2</v>
      </c>
      <c r="I28">
        <v>-1</v>
      </c>
      <c r="J28">
        <v>1.7999999999999972</v>
      </c>
      <c r="K28">
        <v>46.670000000000044</v>
      </c>
      <c r="L28">
        <v>135</v>
      </c>
      <c r="M28">
        <v>-35</v>
      </c>
      <c r="N28">
        <v>0.88177339901477836</v>
      </c>
      <c r="O28">
        <v>5.1724137931034482E-2</v>
      </c>
      <c r="T28" s="10">
        <f t="shared" ca="1" si="1"/>
        <v>1.6110503781966989E-3</v>
      </c>
      <c r="U28" s="150">
        <f t="shared" ca="1" si="2"/>
        <v>2.4713842565047991E-2</v>
      </c>
      <c r="V28" s="10">
        <f t="shared" si="3"/>
        <v>3.7562604340567553E-2</v>
      </c>
      <c r="W28" s="150">
        <f t="shared" si="4"/>
        <v>4.6792827266731514E-2</v>
      </c>
    </row>
    <row r="29" spans="1:23">
      <c r="A29" s="1">
        <v>41862</v>
      </c>
      <c r="B29">
        <v>49.86</v>
      </c>
      <c r="C29">
        <v>4070500</v>
      </c>
      <c r="D29">
        <v>0.14000000000000057</v>
      </c>
      <c r="E29">
        <v>1</v>
      </c>
      <c r="F29">
        <v>0.83926546043748307</v>
      </c>
      <c r="G29">
        <v>4.9411714879455483E-2</v>
      </c>
      <c r="H29">
        <v>1</v>
      </c>
      <c r="I29">
        <v>0</v>
      </c>
      <c r="J29">
        <v>-0.14000000000000057</v>
      </c>
      <c r="K29">
        <v>46.530000000000044</v>
      </c>
      <c r="L29">
        <v>136</v>
      </c>
      <c r="M29">
        <v>-34</v>
      </c>
      <c r="N29">
        <v>0.88669950738916259</v>
      </c>
      <c r="O29">
        <v>6.8965517241379309E-2</v>
      </c>
      <c r="T29" s="10">
        <f t="shared" ca="1" si="1"/>
        <v>7.8573805043702231E-4</v>
      </c>
      <c r="U29" s="150">
        <f t="shared" ca="1" si="2"/>
        <v>2.5499580615485015E-2</v>
      </c>
      <c r="V29" s="10">
        <f t="shared" si="3"/>
        <v>-2.8157683024939775E-3</v>
      </c>
      <c r="W29" s="150">
        <f t="shared" si="4"/>
        <v>4.3977058964237536E-2</v>
      </c>
    </row>
    <row r="30" spans="1:23">
      <c r="A30" s="1">
        <v>41863</v>
      </c>
      <c r="B30">
        <v>49.83</v>
      </c>
      <c r="C30">
        <v>3287300</v>
      </c>
      <c r="D30">
        <v>0.14000000000000057</v>
      </c>
      <c r="E30">
        <v>2</v>
      </c>
      <c r="F30">
        <v>0.84765055360518471</v>
      </c>
      <c r="G30">
        <v>4.9139906184588987E-2</v>
      </c>
      <c r="H30">
        <v>1</v>
      </c>
      <c r="I30">
        <v>0</v>
      </c>
      <c r="J30">
        <v>0</v>
      </c>
      <c r="K30">
        <v>46.530000000000044</v>
      </c>
      <c r="L30">
        <v>137</v>
      </c>
      <c r="M30">
        <v>-33</v>
      </c>
      <c r="N30">
        <v>0.89162561576354682</v>
      </c>
      <c r="O30">
        <v>8.6206896551724144E-2</v>
      </c>
      <c r="T30" s="10">
        <f t="shared" ca="1" si="1"/>
        <v>0</v>
      </c>
      <c r="U30" s="150">
        <f t="shared" ca="1" si="2"/>
        <v>2.5499580615485015E-2</v>
      </c>
      <c r="V30" s="10">
        <f t="shared" si="3"/>
        <v>0</v>
      </c>
      <c r="W30" s="150">
        <f t="shared" si="4"/>
        <v>4.3977058964237536E-2</v>
      </c>
    </row>
    <row r="31" spans="1:23">
      <c r="A31" s="1">
        <v>41864</v>
      </c>
      <c r="B31">
        <v>49.85</v>
      </c>
      <c r="C31">
        <v>4397800</v>
      </c>
      <c r="D31">
        <v>0.14000000000000057</v>
      </c>
      <c r="E31">
        <v>3</v>
      </c>
      <c r="F31">
        <v>0.85703933747411998</v>
      </c>
      <c r="G31">
        <v>4.8538256509102956E-2</v>
      </c>
      <c r="H31">
        <v>2</v>
      </c>
      <c r="I31">
        <v>-1</v>
      </c>
      <c r="J31">
        <v>0</v>
      </c>
      <c r="K31">
        <v>46.530000000000044</v>
      </c>
      <c r="L31">
        <v>138</v>
      </c>
      <c r="M31">
        <v>-34</v>
      </c>
      <c r="N31">
        <v>0.89655172413793105</v>
      </c>
      <c r="O31">
        <v>6.8965517241379309E-2</v>
      </c>
      <c r="T31" s="10">
        <f t="shared" ca="1" si="1"/>
        <v>0</v>
      </c>
      <c r="U31" s="150">
        <f t="shared" ca="1" si="2"/>
        <v>2.5499580615485015E-2</v>
      </c>
      <c r="V31" s="10">
        <f t="shared" si="3"/>
        <v>0</v>
      </c>
      <c r="W31" s="150">
        <f t="shared" si="4"/>
        <v>4.3977058964237536E-2</v>
      </c>
    </row>
    <row r="32" spans="1:23">
      <c r="A32" s="1">
        <v>41865</v>
      </c>
      <c r="B32">
        <v>50.41</v>
      </c>
      <c r="C32">
        <v>3605200</v>
      </c>
      <c r="D32">
        <v>0.69999999999999574</v>
      </c>
      <c r="E32">
        <v>4</v>
      </c>
      <c r="F32">
        <v>0.8669547213970652</v>
      </c>
      <c r="G32">
        <v>4.7044927492583606E-2</v>
      </c>
      <c r="H32">
        <v>2</v>
      </c>
      <c r="I32">
        <v>-1</v>
      </c>
      <c r="J32">
        <v>-0.55999999999999517</v>
      </c>
      <c r="K32">
        <v>45.970000000000049</v>
      </c>
      <c r="L32">
        <v>139</v>
      </c>
      <c r="M32">
        <v>-35</v>
      </c>
      <c r="N32">
        <v>0.90147783251231528</v>
      </c>
      <c r="O32">
        <v>5.1724137931034482E-2</v>
      </c>
      <c r="T32" s="10">
        <f t="shared" ca="1" si="1"/>
        <v>7.8573805043702231E-4</v>
      </c>
      <c r="U32" s="150">
        <f t="shared" ca="1" si="2"/>
        <v>2.6285318665922038E-2</v>
      </c>
      <c r="V32" s="10">
        <f t="shared" si="3"/>
        <v>-1.1233701103309833E-2</v>
      </c>
      <c r="W32" s="150">
        <f t="shared" si="4"/>
        <v>3.2743357860927705E-2</v>
      </c>
    </row>
    <row r="33" spans="1:23">
      <c r="A33" s="1">
        <v>41866</v>
      </c>
      <c r="B33">
        <v>50</v>
      </c>
      <c r="C33">
        <v>6642200</v>
      </c>
      <c r="D33">
        <v>0.28999999999999915</v>
      </c>
      <c r="E33">
        <v>5</v>
      </c>
      <c r="F33">
        <v>0.87610946079755148</v>
      </c>
      <c r="G33">
        <v>4.8070986492387856E-2</v>
      </c>
      <c r="H33">
        <v>2</v>
      </c>
      <c r="I33">
        <v>-1</v>
      </c>
      <c r="J33">
        <v>0.40999999999999659</v>
      </c>
      <c r="K33">
        <v>46.380000000000045</v>
      </c>
      <c r="L33">
        <v>140</v>
      </c>
      <c r="M33">
        <v>-36</v>
      </c>
      <c r="N33">
        <v>0.90640394088669951</v>
      </c>
      <c r="O33">
        <v>3.4482758620689655E-2</v>
      </c>
      <c r="T33" s="10">
        <f t="shared" ca="1" si="1"/>
        <v>7.8573805043702231E-4</v>
      </c>
      <c r="U33" s="150">
        <f t="shared" ca="1" si="2"/>
        <v>2.7071056716359062E-2</v>
      </c>
      <c r="V33" s="10">
        <f t="shared" si="3"/>
        <v>8.133306883554783E-3</v>
      </c>
      <c r="W33" s="150">
        <f t="shared" si="4"/>
        <v>4.087666474448249E-2</v>
      </c>
    </row>
    <row r="34" spans="1:23">
      <c r="A34" s="1">
        <v>41869</v>
      </c>
      <c r="B34">
        <v>50.45</v>
      </c>
      <c r="C34">
        <v>4816800</v>
      </c>
      <c r="D34">
        <v>0.74000000000000199</v>
      </c>
      <c r="E34">
        <v>6</v>
      </c>
      <c r="F34">
        <v>0.8837654154289315</v>
      </c>
      <c r="G34">
        <v>5.0094474227114612E-2</v>
      </c>
      <c r="H34">
        <v>1</v>
      </c>
      <c r="I34">
        <v>0</v>
      </c>
      <c r="J34">
        <v>-0.45000000000000284</v>
      </c>
      <c r="K34">
        <v>45.930000000000042</v>
      </c>
      <c r="L34">
        <v>141</v>
      </c>
      <c r="M34">
        <v>-35</v>
      </c>
      <c r="N34">
        <v>0.91133004926108374</v>
      </c>
      <c r="O34">
        <v>5.1724137931034482E-2</v>
      </c>
      <c r="T34" s="10">
        <f t="shared" ca="1" si="1"/>
        <v>7.8573805043702231E-4</v>
      </c>
      <c r="U34" s="150">
        <f t="shared" ca="1" si="2"/>
        <v>2.7856794766796086E-2</v>
      </c>
      <c r="V34" s="10">
        <f t="shared" si="3"/>
        <v>-9.0000000000000566E-3</v>
      </c>
      <c r="W34" s="150">
        <f t="shared" si="4"/>
        <v>3.1876664744482433E-2</v>
      </c>
    </row>
    <row r="35" spans="1:23">
      <c r="A35" s="1">
        <v>41870</v>
      </c>
      <c r="B35">
        <v>51.52</v>
      </c>
      <c r="C35">
        <v>9309800</v>
      </c>
      <c r="D35">
        <v>0.74000000000000199</v>
      </c>
      <c r="E35">
        <v>7</v>
      </c>
      <c r="F35">
        <v>0.89161940768746051</v>
      </c>
      <c r="G35">
        <v>5.549857319258511E-2</v>
      </c>
      <c r="H35">
        <v>1</v>
      </c>
      <c r="I35">
        <v>0</v>
      </c>
      <c r="J35">
        <v>0</v>
      </c>
      <c r="K35">
        <v>45.930000000000042</v>
      </c>
      <c r="L35">
        <v>142</v>
      </c>
      <c r="M35">
        <v>-34</v>
      </c>
      <c r="N35">
        <v>0.91625615763546797</v>
      </c>
      <c r="O35">
        <v>6.8965517241379309E-2</v>
      </c>
      <c r="T35" s="10">
        <f t="shared" ca="1" si="1"/>
        <v>0</v>
      </c>
      <c r="U35" s="150">
        <f t="shared" ca="1" si="2"/>
        <v>2.7856794766796086E-2</v>
      </c>
      <c r="V35" s="10">
        <f t="shared" si="3"/>
        <v>0</v>
      </c>
      <c r="W35" s="150">
        <f t="shared" si="4"/>
        <v>3.1876664744482433E-2</v>
      </c>
    </row>
    <row r="36" spans="1:23">
      <c r="A36" s="1">
        <v>41871</v>
      </c>
      <c r="B36">
        <v>52.33</v>
      </c>
      <c r="C36">
        <v>18405900</v>
      </c>
      <c r="D36">
        <v>0.74000000000000199</v>
      </c>
      <c r="E36">
        <v>8</v>
      </c>
      <c r="F36">
        <v>0.8991853452155909</v>
      </c>
      <c r="G36">
        <v>7.3282071167196233E-2</v>
      </c>
      <c r="H36">
        <v>1</v>
      </c>
      <c r="I36">
        <v>0</v>
      </c>
      <c r="J36">
        <v>0</v>
      </c>
      <c r="K36">
        <v>45.930000000000042</v>
      </c>
      <c r="L36">
        <v>143</v>
      </c>
      <c r="M36">
        <v>-33</v>
      </c>
      <c r="N36">
        <v>0.9211822660098522</v>
      </c>
      <c r="O36">
        <v>8.6206896551724144E-2</v>
      </c>
      <c r="T36" s="10">
        <f t="shared" ca="1" si="1"/>
        <v>0</v>
      </c>
      <c r="U36" s="150">
        <f t="shared" ca="1" si="2"/>
        <v>2.7856794766796086E-2</v>
      </c>
      <c r="V36" s="10">
        <f t="shared" si="3"/>
        <v>0</v>
      </c>
      <c r="W36" s="150">
        <f t="shared" si="4"/>
        <v>3.1876664744482433E-2</v>
      </c>
    </row>
    <row r="37" spans="1:23">
      <c r="A37" s="1">
        <v>41872</v>
      </c>
      <c r="B37">
        <v>52.67</v>
      </c>
      <c r="C37">
        <v>7139100</v>
      </c>
      <c r="D37">
        <v>0.74000000000000199</v>
      </c>
      <c r="E37">
        <v>9</v>
      </c>
      <c r="F37">
        <v>0.90914123683499848</v>
      </c>
      <c r="G37">
        <v>8.9266135347177283E-2</v>
      </c>
      <c r="H37">
        <v>1</v>
      </c>
      <c r="I37">
        <v>0</v>
      </c>
      <c r="J37">
        <v>0</v>
      </c>
      <c r="K37">
        <v>45.930000000000042</v>
      </c>
      <c r="L37">
        <v>144</v>
      </c>
      <c r="M37">
        <v>-32</v>
      </c>
      <c r="N37">
        <v>0.92610837438423643</v>
      </c>
      <c r="O37">
        <v>0.10344827586206896</v>
      </c>
      <c r="T37" s="10">
        <f t="shared" ca="1" si="1"/>
        <v>0</v>
      </c>
      <c r="U37" s="150">
        <f t="shared" ca="1" si="2"/>
        <v>2.7856794766796086E-2</v>
      </c>
      <c r="V37" s="10">
        <f t="shared" si="3"/>
        <v>0</v>
      </c>
      <c r="W37" s="150">
        <f t="shared" si="4"/>
        <v>3.1876664744482433E-2</v>
      </c>
    </row>
    <row r="38" spans="1:23">
      <c r="A38" s="1">
        <v>41873</v>
      </c>
      <c r="B38">
        <v>52.53</v>
      </c>
      <c r="C38">
        <v>5062200</v>
      </c>
      <c r="D38">
        <v>0.74000000000000199</v>
      </c>
      <c r="E38">
        <v>10</v>
      </c>
      <c r="F38">
        <v>0.92022234224502641</v>
      </c>
      <c r="G38">
        <v>0.10000385877994793</v>
      </c>
      <c r="H38">
        <v>1</v>
      </c>
      <c r="I38">
        <v>0</v>
      </c>
      <c r="J38">
        <v>0</v>
      </c>
      <c r="K38">
        <v>45.930000000000042</v>
      </c>
      <c r="L38">
        <v>145</v>
      </c>
      <c r="M38">
        <v>-31</v>
      </c>
      <c r="N38">
        <v>0.93103448275862066</v>
      </c>
      <c r="O38">
        <v>0.1206896551724138</v>
      </c>
      <c r="T38" s="10">
        <f t="shared" ca="1" si="1"/>
        <v>0</v>
      </c>
      <c r="U38" s="150">
        <f t="shared" ca="1" si="2"/>
        <v>2.7856794766796086E-2</v>
      </c>
      <c r="V38" s="10">
        <f t="shared" si="3"/>
        <v>0</v>
      </c>
      <c r="W38" s="150">
        <f t="shared" si="4"/>
        <v>3.1876664744482433E-2</v>
      </c>
    </row>
    <row r="39" spans="1:23">
      <c r="A39" s="1">
        <v>41876</v>
      </c>
      <c r="B39">
        <v>52.7</v>
      </c>
      <c r="C39">
        <v>3779300</v>
      </c>
      <c r="D39">
        <v>0.74000000000000199</v>
      </c>
      <c r="E39">
        <v>11</v>
      </c>
      <c r="F39">
        <v>0.93146547844090366</v>
      </c>
      <c r="G39">
        <v>0.1086882783441505</v>
      </c>
      <c r="H39">
        <v>1</v>
      </c>
      <c r="I39">
        <v>0</v>
      </c>
      <c r="J39">
        <v>0</v>
      </c>
      <c r="K39">
        <v>45.930000000000042</v>
      </c>
      <c r="L39">
        <v>146</v>
      </c>
      <c r="M39">
        <v>-30</v>
      </c>
      <c r="N39">
        <v>0.93596059113300489</v>
      </c>
      <c r="O39">
        <v>0.13793103448275862</v>
      </c>
      <c r="T39" s="10">
        <f t="shared" ca="1" si="1"/>
        <v>0</v>
      </c>
      <c r="U39" s="150">
        <f t="shared" ca="1" si="2"/>
        <v>2.7856794766796086E-2</v>
      </c>
      <c r="V39" s="10">
        <f t="shared" si="3"/>
        <v>0</v>
      </c>
      <c r="W39" s="150">
        <f t="shared" si="4"/>
        <v>3.1876664744482433E-2</v>
      </c>
    </row>
    <row r="40" spans="1:23">
      <c r="A40" s="1">
        <v>41877</v>
      </c>
      <c r="B40">
        <v>52.58</v>
      </c>
      <c r="C40">
        <v>4814000</v>
      </c>
      <c r="D40">
        <v>0.74000000000000199</v>
      </c>
      <c r="E40">
        <v>12</v>
      </c>
      <c r="F40">
        <v>0.94140786749482386</v>
      </c>
      <c r="G40">
        <v>0.11322722002198563</v>
      </c>
      <c r="H40">
        <v>1</v>
      </c>
      <c r="I40">
        <v>0</v>
      </c>
      <c r="J40">
        <v>0</v>
      </c>
      <c r="K40">
        <v>45.930000000000042</v>
      </c>
      <c r="L40">
        <v>147</v>
      </c>
      <c r="M40">
        <v>-29</v>
      </c>
      <c r="N40">
        <v>0.94088669950738912</v>
      </c>
      <c r="O40">
        <v>0.15517241379310345</v>
      </c>
      <c r="T40" s="10">
        <f t="shared" ca="1" si="1"/>
        <v>0</v>
      </c>
      <c r="U40" s="150">
        <f t="shared" ca="1" si="2"/>
        <v>2.7856794766796086E-2</v>
      </c>
      <c r="V40" s="10">
        <f t="shared" si="3"/>
        <v>0</v>
      </c>
      <c r="W40" s="150">
        <f t="shared" si="4"/>
        <v>3.1876664744482433E-2</v>
      </c>
    </row>
    <row r="41" spans="1:23">
      <c r="A41" s="1">
        <v>41878</v>
      </c>
      <c r="B41">
        <v>52.52</v>
      </c>
      <c r="C41">
        <v>4927900</v>
      </c>
      <c r="D41">
        <v>0.74000000000000199</v>
      </c>
      <c r="E41">
        <v>13</v>
      </c>
      <c r="F41">
        <v>0.9499729948690252</v>
      </c>
      <c r="G41">
        <v>0.11270338593822941</v>
      </c>
      <c r="H41">
        <v>1</v>
      </c>
      <c r="I41">
        <v>0</v>
      </c>
      <c r="J41">
        <v>0</v>
      </c>
      <c r="K41">
        <v>45.930000000000042</v>
      </c>
      <c r="L41">
        <v>148</v>
      </c>
      <c r="M41">
        <v>-28</v>
      </c>
      <c r="N41">
        <v>0.94581280788177335</v>
      </c>
      <c r="O41">
        <v>0.17241379310344829</v>
      </c>
      <c r="T41" s="10">
        <f t="shared" ca="1" si="1"/>
        <v>0</v>
      </c>
      <c r="U41" s="150">
        <f t="shared" ca="1" si="2"/>
        <v>2.7856794766796086E-2</v>
      </c>
      <c r="V41" s="10">
        <f t="shared" si="3"/>
        <v>0</v>
      </c>
      <c r="W41" s="150">
        <f t="shared" si="4"/>
        <v>3.1876664744482433E-2</v>
      </c>
    </row>
    <row r="42" spans="1:23">
      <c r="A42" s="1">
        <v>41879</v>
      </c>
      <c r="B42">
        <v>52.54</v>
      </c>
      <c r="C42">
        <v>4357500</v>
      </c>
      <c r="D42">
        <v>0.74000000000000199</v>
      </c>
      <c r="E42">
        <v>14</v>
      </c>
      <c r="F42">
        <v>0.95532451165721477</v>
      </c>
      <c r="G42">
        <v>0.10752531736112153</v>
      </c>
      <c r="H42">
        <v>2</v>
      </c>
      <c r="I42">
        <v>-1</v>
      </c>
      <c r="J42">
        <v>0</v>
      </c>
      <c r="K42">
        <v>45.930000000000042</v>
      </c>
      <c r="L42">
        <v>149</v>
      </c>
      <c r="M42">
        <v>-29</v>
      </c>
      <c r="N42">
        <v>0.95073891625615758</v>
      </c>
      <c r="O42">
        <v>0.15517241379310345</v>
      </c>
      <c r="T42" s="10">
        <f t="shared" ca="1" si="1"/>
        <v>0</v>
      </c>
      <c r="U42" s="150">
        <f t="shared" ca="1" si="2"/>
        <v>2.7856794766796086E-2</v>
      </c>
      <c r="V42" s="10">
        <f t="shared" si="3"/>
        <v>0</v>
      </c>
      <c r="W42" s="150">
        <f t="shared" si="4"/>
        <v>3.1876664744482433E-2</v>
      </c>
    </row>
    <row r="43" spans="1:23">
      <c r="A43" s="1">
        <v>41880</v>
      </c>
      <c r="B43">
        <v>52.51</v>
      </c>
      <c r="C43">
        <v>3510600</v>
      </c>
      <c r="D43">
        <v>0.71000000000000085</v>
      </c>
      <c r="E43">
        <v>15</v>
      </c>
      <c r="F43">
        <v>0.95727788279773141</v>
      </c>
      <c r="G43">
        <v>9.6008365081994368E-2</v>
      </c>
      <c r="H43">
        <v>2</v>
      </c>
      <c r="I43">
        <v>-1</v>
      </c>
      <c r="J43">
        <v>3.0000000000001137E-2</v>
      </c>
      <c r="K43">
        <v>45.960000000000043</v>
      </c>
      <c r="L43">
        <v>150</v>
      </c>
      <c r="M43">
        <v>-30</v>
      </c>
      <c r="N43">
        <v>0.95566502463054193</v>
      </c>
      <c r="O43">
        <v>0.13793103448275862</v>
      </c>
      <c r="T43" s="10">
        <f t="shared" ca="1" si="1"/>
        <v>7.8573805043702231E-4</v>
      </c>
      <c r="U43" s="150">
        <f t="shared" ca="1" si="2"/>
        <v>2.8642532817233109E-2</v>
      </c>
      <c r="V43" s="10">
        <f t="shared" si="3"/>
        <v>5.709935287400293E-4</v>
      </c>
      <c r="W43" s="150">
        <f t="shared" si="4"/>
        <v>3.2447658273222463E-2</v>
      </c>
    </row>
    <row r="44" spans="1:23">
      <c r="A44" s="1">
        <v>41884</v>
      </c>
      <c r="B44">
        <v>52.61</v>
      </c>
      <c r="C44">
        <v>5144200</v>
      </c>
      <c r="D44">
        <v>0.81000000000000227</v>
      </c>
      <c r="E44">
        <v>16</v>
      </c>
      <c r="F44">
        <v>0.95749392384553056</v>
      </c>
      <c r="G44">
        <v>8.3137809267095339E-2</v>
      </c>
      <c r="H44">
        <v>2</v>
      </c>
      <c r="I44">
        <v>-1</v>
      </c>
      <c r="J44">
        <v>-0.10000000000000142</v>
      </c>
      <c r="K44">
        <v>45.860000000000042</v>
      </c>
      <c r="L44">
        <v>151</v>
      </c>
      <c r="M44">
        <v>-31</v>
      </c>
      <c r="N44">
        <v>0.96059113300492616</v>
      </c>
      <c r="O44">
        <v>0.1206896551724138</v>
      </c>
      <c r="T44" s="10">
        <f t="shared" ca="1" si="1"/>
        <v>7.8573805043702231E-4</v>
      </c>
      <c r="U44" s="150">
        <f t="shared" ca="1" si="2"/>
        <v>2.9428270867670133E-2</v>
      </c>
      <c r="V44" s="10">
        <f t="shared" si="3"/>
        <v>-1.9043991620643957E-3</v>
      </c>
      <c r="W44" s="150">
        <f t="shared" si="4"/>
        <v>3.0543259111158069E-2</v>
      </c>
    </row>
    <row r="45" spans="1:23">
      <c r="A45" s="1">
        <v>41885</v>
      </c>
      <c r="B45">
        <v>52.91</v>
      </c>
      <c r="C45">
        <v>5820100</v>
      </c>
      <c r="D45">
        <v>1.1099999999999994</v>
      </c>
      <c r="E45">
        <v>17</v>
      </c>
      <c r="F45">
        <v>0.95784499054820393</v>
      </c>
      <c r="G45">
        <v>6.7770152242986451E-2</v>
      </c>
      <c r="H45">
        <v>2</v>
      </c>
      <c r="I45">
        <v>-1</v>
      </c>
      <c r="J45">
        <v>-0.29999999999999716</v>
      </c>
      <c r="K45">
        <v>45.560000000000045</v>
      </c>
      <c r="L45">
        <v>152</v>
      </c>
      <c r="M45">
        <v>-32</v>
      </c>
      <c r="N45">
        <v>0.96551724137931039</v>
      </c>
      <c r="O45">
        <v>0.10344827586206896</v>
      </c>
      <c r="T45" s="10">
        <f t="shared" ca="1" si="1"/>
        <v>7.8573805043702231E-4</v>
      </c>
      <c r="U45" s="150">
        <f t="shared" ca="1" si="2"/>
        <v>3.0214008918107157E-2</v>
      </c>
      <c r="V45" s="10">
        <f t="shared" si="3"/>
        <v>-5.7023379585629565E-3</v>
      </c>
      <c r="W45" s="150">
        <f t="shared" si="4"/>
        <v>2.4840921152595112E-2</v>
      </c>
    </row>
    <row r="46" spans="1:23">
      <c r="A46" s="1">
        <v>41886</v>
      </c>
      <c r="B46">
        <v>53.61</v>
      </c>
      <c r="C46">
        <v>6665100</v>
      </c>
      <c r="D46">
        <v>1.8100000000000023</v>
      </c>
      <c r="E46">
        <v>18</v>
      </c>
      <c r="F46">
        <v>0.96009541812944454</v>
      </c>
      <c r="G46">
        <v>5.5586214555694437E-2</v>
      </c>
      <c r="H46">
        <v>2</v>
      </c>
      <c r="I46">
        <v>-1</v>
      </c>
      <c r="J46">
        <v>-0.70000000000000284</v>
      </c>
      <c r="K46">
        <v>44.860000000000042</v>
      </c>
      <c r="L46">
        <v>153</v>
      </c>
      <c r="M46">
        <v>-33</v>
      </c>
      <c r="N46">
        <v>0.97044334975369462</v>
      </c>
      <c r="O46">
        <v>8.6206896551724144E-2</v>
      </c>
      <c r="T46" s="10">
        <f t="shared" ca="1" si="1"/>
        <v>7.8573805043702231E-4</v>
      </c>
      <c r="U46" s="150">
        <f t="shared" ca="1" si="2"/>
        <v>3.0999746968544181E-2</v>
      </c>
      <c r="V46" s="10">
        <f t="shared" si="3"/>
        <v>-1.3230013230013285E-2</v>
      </c>
      <c r="W46" s="150">
        <f t="shared" si="4"/>
        <v>1.1610907922581827E-2</v>
      </c>
    </row>
    <row r="47" spans="1:23">
      <c r="A47" s="1">
        <v>41887</v>
      </c>
      <c r="B47">
        <v>54.11</v>
      </c>
      <c r="C47">
        <v>5073300</v>
      </c>
      <c r="D47">
        <v>2.3100000000000023</v>
      </c>
      <c r="E47">
        <v>19</v>
      </c>
      <c r="F47">
        <v>0.96440723737510103</v>
      </c>
      <c r="G47">
        <v>5.5858795006550513E-2</v>
      </c>
      <c r="H47">
        <v>2</v>
      </c>
      <c r="I47">
        <v>-1</v>
      </c>
      <c r="J47">
        <v>-0.5</v>
      </c>
      <c r="K47">
        <v>44.360000000000042</v>
      </c>
      <c r="L47">
        <v>154</v>
      </c>
      <c r="M47">
        <v>-34</v>
      </c>
      <c r="N47">
        <v>0.97536945812807885</v>
      </c>
      <c r="O47">
        <v>6.8965517241379309E-2</v>
      </c>
      <c r="T47" s="10">
        <f t="shared" ca="1" si="1"/>
        <v>7.8573805043702231E-4</v>
      </c>
      <c r="U47" s="150">
        <f t="shared" ca="1" si="2"/>
        <v>3.1785485018981201E-2</v>
      </c>
      <c r="V47" s="10">
        <f t="shared" si="3"/>
        <v>-9.3266181682521918E-3</v>
      </c>
      <c r="W47" s="150">
        <f t="shared" si="4"/>
        <v>2.2842897543296353E-3</v>
      </c>
    </row>
    <row r="48" spans="1:23">
      <c r="A48" s="1">
        <v>41890</v>
      </c>
      <c r="B48">
        <v>53.54</v>
      </c>
      <c r="C48">
        <v>4019800</v>
      </c>
      <c r="D48">
        <v>1.740000000000002</v>
      </c>
      <c r="E48">
        <v>20</v>
      </c>
      <c r="F48">
        <v>0.9694256908812674</v>
      </c>
      <c r="G48">
        <v>5.7381300164139316E-2</v>
      </c>
      <c r="H48">
        <v>1</v>
      </c>
      <c r="I48">
        <v>0</v>
      </c>
      <c r="J48">
        <v>0.57000000000000028</v>
      </c>
      <c r="K48">
        <v>44.930000000000042</v>
      </c>
      <c r="L48">
        <v>155</v>
      </c>
      <c r="M48">
        <v>-33</v>
      </c>
      <c r="N48">
        <v>0.98029556650246308</v>
      </c>
      <c r="O48">
        <v>8.6206896551724144E-2</v>
      </c>
      <c r="T48" s="10">
        <f t="shared" ca="1" si="1"/>
        <v>7.8573805043702231E-4</v>
      </c>
      <c r="U48" s="150">
        <f t="shared" ca="1" si="2"/>
        <v>3.2571223069418224E-2</v>
      </c>
      <c r="V48" s="10">
        <f t="shared" si="3"/>
        <v>1.0534097209388289E-2</v>
      </c>
      <c r="W48" s="150">
        <f t="shared" si="4"/>
        <v>1.2818386963717924E-2</v>
      </c>
    </row>
    <row r="49" spans="1:23">
      <c r="A49" s="1">
        <v>41891</v>
      </c>
      <c r="B49">
        <v>53.03</v>
      </c>
      <c r="C49">
        <v>3342000</v>
      </c>
      <c r="D49">
        <v>1.740000000000002</v>
      </c>
      <c r="E49">
        <v>21</v>
      </c>
      <c r="F49">
        <v>0.97358448105139983</v>
      </c>
      <c r="G49">
        <v>5.7757314740915881E-2</v>
      </c>
      <c r="H49">
        <v>1</v>
      </c>
      <c r="I49">
        <v>0</v>
      </c>
      <c r="J49">
        <v>0</v>
      </c>
      <c r="K49">
        <v>44.930000000000042</v>
      </c>
      <c r="L49">
        <v>156</v>
      </c>
      <c r="M49">
        <v>-32</v>
      </c>
      <c r="N49">
        <v>0.98522167487684731</v>
      </c>
      <c r="O49">
        <v>0.10344827586206896</v>
      </c>
      <c r="T49" s="10">
        <f t="shared" ca="1" si="1"/>
        <v>0</v>
      </c>
      <c r="U49" s="150">
        <f t="shared" ca="1" si="2"/>
        <v>3.2571223069418224E-2</v>
      </c>
      <c r="V49" s="10">
        <f t="shared" si="3"/>
        <v>0</v>
      </c>
      <c r="W49" s="150">
        <f t="shared" si="4"/>
        <v>1.2818386963717924E-2</v>
      </c>
    </row>
    <row r="50" spans="1:23">
      <c r="A50" s="1">
        <v>41892</v>
      </c>
      <c r="B50">
        <v>53.39</v>
      </c>
      <c r="C50">
        <v>3265100</v>
      </c>
      <c r="D50">
        <v>1.740000000000002</v>
      </c>
      <c r="E50">
        <v>22</v>
      </c>
      <c r="F50">
        <v>0.97719416689170913</v>
      </c>
      <c r="G50">
        <v>5.5789355790805198E-2</v>
      </c>
      <c r="H50">
        <v>1</v>
      </c>
      <c r="I50">
        <v>0</v>
      </c>
      <c r="J50">
        <v>0</v>
      </c>
      <c r="K50">
        <v>44.930000000000042</v>
      </c>
      <c r="L50">
        <v>157</v>
      </c>
      <c r="M50">
        <v>-31</v>
      </c>
      <c r="N50">
        <v>0.99014778325123154</v>
      </c>
      <c r="O50">
        <v>0.1206896551724138</v>
      </c>
      <c r="T50" s="10">
        <f t="shared" ca="1" si="1"/>
        <v>0</v>
      </c>
      <c r="U50" s="150">
        <f t="shared" ca="1" si="2"/>
        <v>3.2571223069418224E-2</v>
      </c>
      <c r="V50" s="10">
        <f t="shared" si="3"/>
        <v>0</v>
      </c>
      <c r="W50" s="150">
        <f t="shared" si="4"/>
        <v>1.2818386963717924E-2</v>
      </c>
    </row>
    <row r="51" spans="1:23">
      <c r="A51" s="1">
        <v>41893</v>
      </c>
      <c r="B51">
        <v>53.08</v>
      </c>
      <c r="C51">
        <v>6348500</v>
      </c>
      <c r="D51">
        <v>1.740000000000002</v>
      </c>
      <c r="E51">
        <v>23</v>
      </c>
      <c r="F51">
        <v>0.97935007651453743</v>
      </c>
      <c r="G51">
        <v>5.5644792717635186E-2</v>
      </c>
      <c r="H51">
        <v>2</v>
      </c>
      <c r="I51">
        <v>-1</v>
      </c>
      <c r="J51">
        <v>0</v>
      </c>
      <c r="K51">
        <v>44.930000000000042</v>
      </c>
      <c r="L51">
        <v>158</v>
      </c>
      <c r="M51">
        <v>-32</v>
      </c>
      <c r="N51">
        <v>0.99507389162561577</v>
      </c>
      <c r="O51">
        <v>0.10344827586206896</v>
      </c>
      <c r="T51" s="10">
        <f t="shared" ca="1" si="1"/>
        <v>0</v>
      </c>
      <c r="U51" s="150">
        <f t="shared" ca="1" si="2"/>
        <v>3.2571223069418224E-2</v>
      </c>
      <c r="V51" s="10">
        <f t="shared" si="3"/>
        <v>0</v>
      </c>
      <c r="W51" s="150">
        <f t="shared" si="4"/>
        <v>1.2818386963717924E-2</v>
      </c>
    </row>
    <row r="52" spans="1:23">
      <c r="A52" s="1">
        <v>41894</v>
      </c>
      <c r="B52">
        <v>52.97</v>
      </c>
      <c r="C52">
        <v>5443500</v>
      </c>
      <c r="D52">
        <v>1.6300000000000026</v>
      </c>
      <c r="E52">
        <v>24</v>
      </c>
      <c r="F52">
        <v>0.97954361328652417</v>
      </c>
      <c r="G52">
        <v>5.6311665185899092E-2</v>
      </c>
      <c r="H52">
        <v>2</v>
      </c>
      <c r="I52">
        <v>-1</v>
      </c>
      <c r="J52">
        <v>0.10999999999999943</v>
      </c>
      <c r="K52">
        <v>45.040000000000042</v>
      </c>
      <c r="L52">
        <v>159</v>
      </c>
      <c r="M52">
        <v>-33</v>
      </c>
      <c r="N52">
        <v>1</v>
      </c>
      <c r="O52">
        <v>8.6206896551724144E-2</v>
      </c>
      <c r="T52" s="10">
        <f t="shared" ca="1" si="1"/>
        <v>7.8573805043702231E-4</v>
      </c>
      <c r="U52" s="150">
        <f t="shared" ca="1" si="2"/>
        <v>3.3356961119855248E-2</v>
      </c>
      <c r="V52" s="10">
        <f t="shared" si="3"/>
        <v>2.072343632253192E-3</v>
      </c>
      <c r="W52" s="150">
        <f t="shared" si="4"/>
        <v>1.4890730595971116E-2</v>
      </c>
    </row>
    <row r="53" spans="1:23">
      <c r="A53" s="1">
        <v>41897</v>
      </c>
      <c r="B53">
        <v>53.13</v>
      </c>
      <c r="C53">
        <v>4418200</v>
      </c>
      <c r="D53">
        <v>1.7900000000000063</v>
      </c>
      <c r="E53">
        <v>25</v>
      </c>
      <c r="F53">
        <v>0.97808083535871804</v>
      </c>
      <c r="G53">
        <v>5.6083733642537686E-2</v>
      </c>
      <c r="H53">
        <v>3</v>
      </c>
      <c r="I53">
        <v>1</v>
      </c>
      <c r="J53">
        <v>-0.16000000000000369</v>
      </c>
      <c r="K53">
        <v>44.880000000000038</v>
      </c>
      <c r="L53">
        <v>158</v>
      </c>
      <c r="M53">
        <v>-32</v>
      </c>
      <c r="N53">
        <v>0.99507389162561577</v>
      </c>
      <c r="O53">
        <v>0.10344827586206896</v>
      </c>
      <c r="T53" s="10">
        <f t="shared" ca="1" si="1"/>
        <v>7.8573805043702231E-4</v>
      </c>
      <c r="U53" s="150">
        <f t="shared" ca="1" si="2"/>
        <v>3.4142699170292272E-2</v>
      </c>
      <c r="V53" s="10">
        <f t="shared" si="3"/>
        <v>-3.0205776854824182E-3</v>
      </c>
      <c r="W53" s="150">
        <f t="shared" si="4"/>
        <v>1.1870152910488697E-2</v>
      </c>
    </row>
    <row r="54" spans="1:23">
      <c r="A54" s="1">
        <v>41898</v>
      </c>
      <c r="B54">
        <v>53.7</v>
      </c>
      <c r="C54">
        <v>5177600</v>
      </c>
      <c r="D54">
        <v>1.220000000000006</v>
      </c>
      <c r="E54">
        <v>26</v>
      </c>
      <c r="F54">
        <v>0.97642902151408761</v>
      </c>
      <c r="G54">
        <v>5.4707805653018499E-2</v>
      </c>
      <c r="H54">
        <v>4</v>
      </c>
      <c r="I54">
        <v>1</v>
      </c>
      <c r="J54">
        <v>0.57000000000000028</v>
      </c>
      <c r="K54">
        <v>45.450000000000038</v>
      </c>
      <c r="L54">
        <v>157</v>
      </c>
      <c r="M54">
        <v>-33</v>
      </c>
      <c r="N54">
        <v>0.99014778325123154</v>
      </c>
      <c r="O54">
        <v>8.6206896551724144E-2</v>
      </c>
      <c r="T54" s="10">
        <f t="shared" ca="1" si="1"/>
        <v>1.6110503781966989E-3</v>
      </c>
      <c r="U54" s="150">
        <f t="shared" ca="1" si="2"/>
        <v>3.5753749548488971E-2</v>
      </c>
      <c r="V54" s="10">
        <f t="shared" si="3"/>
        <v>1.0728402032749863E-2</v>
      </c>
      <c r="W54" s="150">
        <f t="shared" si="4"/>
        <v>2.259855494323856E-2</v>
      </c>
    </row>
    <row r="55" spans="1:23">
      <c r="A55" s="1">
        <v>41899</v>
      </c>
      <c r="B55">
        <v>53.86</v>
      </c>
      <c r="C55">
        <v>5878700</v>
      </c>
      <c r="D55">
        <v>1.0600000000000094</v>
      </c>
      <c r="E55">
        <v>27</v>
      </c>
      <c r="F55">
        <v>0.97609595823206396</v>
      </c>
      <c r="G55">
        <v>5.4374934118391137E-2</v>
      </c>
      <c r="H55">
        <v>4</v>
      </c>
      <c r="I55">
        <v>1</v>
      </c>
      <c r="J55">
        <v>0.15999999999999659</v>
      </c>
      <c r="K55">
        <v>45.610000000000035</v>
      </c>
      <c r="L55">
        <v>156</v>
      </c>
      <c r="M55">
        <v>-34</v>
      </c>
      <c r="N55">
        <v>0.98522167487684731</v>
      </c>
      <c r="O55">
        <v>6.8965517241379309E-2</v>
      </c>
      <c r="T55" s="10">
        <f t="shared" ca="1" si="1"/>
        <v>4.7537970855411936E-3</v>
      </c>
      <c r="U55" s="150">
        <f t="shared" ca="1" si="2"/>
        <v>4.0507546634030167E-2</v>
      </c>
      <c r="V55" s="10">
        <f t="shared" si="3"/>
        <v>2.979515828677776E-3</v>
      </c>
      <c r="W55" s="150">
        <f t="shared" si="4"/>
        <v>2.5578070771916338E-2</v>
      </c>
    </row>
    <row r="56" spans="1:23">
      <c r="A56" s="1">
        <v>41900</v>
      </c>
      <c r="B56">
        <v>54.15</v>
      </c>
      <c r="C56">
        <v>4199900</v>
      </c>
      <c r="D56">
        <v>0.77000000000001023</v>
      </c>
      <c r="E56">
        <v>28</v>
      </c>
      <c r="F56">
        <v>0.97861643712305324</v>
      </c>
      <c r="G56">
        <v>5.413019335311036E-2</v>
      </c>
      <c r="H56">
        <v>2</v>
      </c>
      <c r="I56">
        <v>-1</v>
      </c>
      <c r="J56">
        <v>0.28999999999999915</v>
      </c>
      <c r="K56">
        <v>45.900000000000034</v>
      </c>
      <c r="L56">
        <v>157</v>
      </c>
      <c r="M56">
        <v>-35</v>
      </c>
      <c r="N56">
        <v>0.99014778325123154</v>
      </c>
      <c r="O56">
        <v>5.1724137931034482E-2</v>
      </c>
      <c r="T56" s="10">
        <f t="shared" ca="1" si="1"/>
        <v>4.7537970855411936E-3</v>
      </c>
      <c r="U56" s="150">
        <f t="shared" ca="1" si="2"/>
        <v>4.5261343719571363E-2</v>
      </c>
      <c r="V56" s="10">
        <f t="shared" si="3"/>
        <v>5.3843297437801549E-3</v>
      </c>
      <c r="W56" s="150">
        <f t="shared" si="4"/>
        <v>3.0962400515696493E-2</v>
      </c>
    </row>
    <row r="57" spans="1:23">
      <c r="A57" s="1">
        <v>41901</v>
      </c>
      <c r="B57">
        <v>54.09</v>
      </c>
      <c r="C57">
        <v>7181400</v>
      </c>
      <c r="D57">
        <v>0.71000000000001506</v>
      </c>
      <c r="E57">
        <v>29</v>
      </c>
      <c r="F57">
        <v>0.98258169052119892</v>
      </c>
      <c r="G57">
        <v>5.8038986853795535E-2</v>
      </c>
      <c r="H57">
        <v>2</v>
      </c>
      <c r="I57">
        <v>-1</v>
      </c>
      <c r="J57">
        <v>5.9999999999995168E-2</v>
      </c>
      <c r="K57">
        <v>45.960000000000029</v>
      </c>
      <c r="L57">
        <v>158</v>
      </c>
      <c r="M57">
        <v>-36</v>
      </c>
      <c r="N57">
        <v>0.99507389162561577</v>
      </c>
      <c r="O57">
        <v>3.4482758620689655E-2</v>
      </c>
      <c r="T57" s="10">
        <f t="shared" ca="1" si="1"/>
        <v>7.8573805043702231E-4</v>
      </c>
      <c r="U57" s="150">
        <f t="shared" ca="1" si="2"/>
        <v>4.6047081770008387E-2</v>
      </c>
      <c r="V57" s="10">
        <f t="shared" si="3"/>
        <v>1.1080332409971407E-3</v>
      </c>
      <c r="W57" s="150">
        <f t="shared" si="4"/>
        <v>3.2070433756693634E-2</v>
      </c>
    </row>
  </sheetData>
  <conditionalFormatting sqref="E3:E6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  <col min="13" max="13" width="11.28515625" customWidth="1"/>
  </cols>
  <sheetData>
    <row r="1" spans="1:23">
      <c r="A1">
        <v>50</v>
      </c>
      <c r="B1">
        <v>10.049999999999983</v>
      </c>
      <c r="C1">
        <v>130</v>
      </c>
      <c r="D1">
        <v>0.12690996337921437</v>
      </c>
      <c r="E1" s="12">
        <v>0.44549709005611049</v>
      </c>
      <c r="F1">
        <v>2.2096149791613464</v>
      </c>
      <c r="G1">
        <v>0.33519208692301211</v>
      </c>
      <c r="H1">
        <v>1.6555067648366268</v>
      </c>
      <c r="I1">
        <v>1.5923180591969939</v>
      </c>
      <c r="J1">
        <v>4.1303467750966592</v>
      </c>
      <c r="K1">
        <v>-2.5835999324921987E-2</v>
      </c>
      <c r="L1">
        <v>-1.9847373254334437E-2</v>
      </c>
      <c r="M1">
        <v>1.843475570402632E-2</v>
      </c>
      <c r="N1">
        <v>2.5619733578885813E-2</v>
      </c>
      <c r="O1">
        <v>0.19912562746893017</v>
      </c>
      <c r="P1">
        <v>0.28248434237995845</v>
      </c>
      <c r="Q1">
        <v>-0.20665970772442599</v>
      </c>
      <c r="R1">
        <v>0.54906054279749483</v>
      </c>
      <c r="S1">
        <v>1.3669057480553595</v>
      </c>
    </row>
    <row r="2" spans="1:23">
      <c r="A2">
        <v>4</v>
      </c>
      <c r="B2">
        <v>8</v>
      </c>
      <c r="C2">
        <v>4.538067004959248</v>
      </c>
      <c r="E2">
        <v>0.4</v>
      </c>
    </row>
    <row r="3" spans="1:23">
      <c r="A3">
        <v>1.5906951159491143E-3</v>
      </c>
      <c r="B3">
        <v>1.2197056661805239E-2</v>
      </c>
      <c r="C3">
        <v>1.0733133714988439</v>
      </c>
      <c r="D3">
        <v>246</v>
      </c>
      <c r="E3" s="2">
        <f>IF(C3&gt;=$E$2,SIGN(A3),0)</f>
        <v>1</v>
      </c>
      <c r="F3" s="3" t="s">
        <v>0</v>
      </c>
      <c r="G3">
        <f ca="1">OFFSET(B1,($A$1+5),0)</f>
        <v>92.09</v>
      </c>
    </row>
    <row r="4" spans="1:23">
      <c r="A4">
        <v>1.5806476968269127E-3</v>
      </c>
      <c r="B4">
        <v>1.1361263271416981E-2</v>
      </c>
      <c r="C4">
        <v>1.2061931636965946</v>
      </c>
      <c r="D4">
        <v>273</v>
      </c>
      <c r="E4" s="2">
        <f>IF(C4&gt;=$E$2,SIGN(A4),0)</f>
        <v>1</v>
      </c>
      <c r="F4" s="4" t="s">
        <v>1</v>
      </c>
      <c r="G4">
        <f ca="1">OFFSET(D1,($A$1+6),0)</f>
        <v>6.5499999999999829</v>
      </c>
    </row>
    <row r="5" spans="1:23">
      <c r="A5">
        <v>-1.2975819943919433E-3</v>
      </c>
      <c r="B5">
        <v>1.4684025665092084E-2</v>
      </c>
      <c r="C5">
        <v>0.65245317795412072</v>
      </c>
      <c r="D5">
        <v>198</v>
      </c>
      <c r="E5" s="2">
        <f>IF(C5&gt;=$E$2,SIGN(A5),0)</f>
        <v>-1</v>
      </c>
      <c r="F5" s="5" t="s">
        <v>2</v>
      </c>
      <c r="G5" s="6" t="str">
        <f ca="1">IF(OFFSET(G1,A1+5,0)-OFFSET(G1,A1+4,0)&gt;0,"r","f")</f>
        <v>f</v>
      </c>
      <c r="T5">
        <v>0.16642763200888075</v>
      </c>
      <c r="U5">
        <v>-0.76415491795076007</v>
      </c>
    </row>
    <row r="6" spans="1:23">
      <c r="A6">
        <v>2.938807133851252E-3</v>
      </c>
      <c r="B6">
        <v>1.3269064198004388E-2</v>
      </c>
      <c r="C6">
        <v>1.6061072918096886</v>
      </c>
      <c r="D6">
        <v>191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0.25</v>
      </c>
      <c r="K6">
        <f t="shared" ca="1" si="0"/>
        <v>72.639999999999986</v>
      </c>
      <c r="L6">
        <f t="shared" ca="1" si="0"/>
        <v>154</v>
      </c>
      <c r="M6">
        <f t="shared" ca="1" si="0"/>
        <v>-24</v>
      </c>
      <c r="N6" s="9">
        <f ca="1">OFFSET(F1,($A$1+6),0)</f>
        <v>0.98308039068369635</v>
      </c>
      <c r="O6" s="10">
        <f ca="1">OFFSET(G1,($A$1+6),0)</f>
        <v>0.11159636432083653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79.209999999999994</v>
      </c>
      <c r="C8">
        <v>4746400</v>
      </c>
      <c r="D8">
        <v>3.6499999999999773</v>
      </c>
      <c r="E8">
        <v>52</v>
      </c>
      <c r="F8">
        <v>0.79607813673929384</v>
      </c>
      <c r="G8">
        <v>0.12952011721789677</v>
      </c>
      <c r="H8">
        <v>3</v>
      </c>
      <c r="I8">
        <v>-1</v>
      </c>
      <c r="J8">
        <v>-0.20999999999999375</v>
      </c>
      <c r="K8">
        <v>67.409999999999982</v>
      </c>
      <c r="L8">
        <v>129</v>
      </c>
      <c r="M8">
        <v>-19</v>
      </c>
      <c r="N8">
        <v>0.84076433121019112</v>
      </c>
      <c r="O8">
        <v>0.63265306122448983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79.06</v>
      </c>
      <c r="C9">
        <v>7657200</v>
      </c>
      <c r="D9">
        <v>3.4999999999999858</v>
      </c>
      <c r="E9">
        <v>53</v>
      </c>
      <c r="F9">
        <v>0.79071374906085645</v>
      </c>
      <c r="G9">
        <v>0.14603293342334725</v>
      </c>
      <c r="H9">
        <v>3</v>
      </c>
      <c r="I9">
        <v>-1</v>
      </c>
      <c r="J9">
        <v>0.14999999999999147</v>
      </c>
      <c r="K9">
        <v>67.559999999999974</v>
      </c>
      <c r="L9">
        <v>128</v>
      </c>
      <c r="M9">
        <v>-18</v>
      </c>
      <c r="N9">
        <v>0.83439490445859876</v>
      </c>
      <c r="O9">
        <v>0.65306122448979587</v>
      </c>
      <c r="T9" s="10">
        <f ca="1">OFFSET($A$2,H8,0)*I8</f>
        <v>1.2975819943919433E-3</v>
      </c>
      <c r="U9" s="150">
        <f ca="1">U8+T9</f>
        <v>1.2975819943919433E-3</v>
      </c>
      <c r="V9" s="10">
        <f>J9/B8</f>
        <v>1.8937002903672703E-3</v>
      </c>
      <c r="W9" s="150">
        <f>W8+V9</f>
        <v>1.8937002903672703E-3</v>
      </c>
    </row>
    <row r="10" spans="1:23">
      <c r="A10" s="1">
        <v>41835</v>
      </c>
      <c r="B10">
        <v>79.459999999999994</v>
      </c>
      <c r="C10">
        <v>6051900</v>
      </c>
      <c r="D10">
        <v>3.8999999999999773</v>
      </c>
      <c r="E10">
        <v>54</v>
      </c>
      <c r="F10">
        <v>0.79256198347107421</v>
      </c>
      <c r="G10">
        <v>0.15515758877307659</v>
      </c>
      <c r="H10">
        <v>1</v>
      </c>
      <c r="I10">
        <v>1</v>
      </c>
      <c r="J10">
        <v>-0.39999999999999147</v>
      </c>
      <c r="K10">
        <v>67.159999999999982</v>
      </c>
      <c r="L10">
        <v>129</v>
      </c>
      <c r="M10">
        <v>-17</v>
      </c>
      <c r="N10">
        <v>0.84076433121019112</v>
      </c>
      <c r="O10">
        <v>0.67346938775510201</v>
      </c>
      <c r="T10" s="10">
        <f t="shared" ref="T10:T57" ca="1" si="1">OFFSET($A$2,H9,0)*I9</f>
        <v>1.2975819943919433E-3</v>
      </c>
      <c r="U10" s="150">
        <f t="shared" ref="U10:U57" ca="1" si="2">U9+T10</f>
        <v>2.5951639887838865E-3</v>
      </c>
      <c r="V10" s="10">
        <f t="shared" ref="V10:V57" si="3">J10/B9</f>
        <v>-5.0594485201112E-3</v>
      </c>
      <c r="W10" s="150">
        <f t="shared" ref="W10:W57" si="4">W9+V10</f>
        <v>-3.16574822974393E-3</v>
      </c>
    </row>
    <row r="11" spans="1:23">
      <c r="A11" s="1">
        <v>41836</v>
      </c>
      <c r="B11">
        <v>79.260000000000005</v>
      </c>
      <c r="C11">
        <v>9033700</v>
      </c>
      <c r="D11">
        <v>4.0999999999999659</v>
      </c>
      <c r="E11">
        <v>55</v>
      </c>
      <c r="F11">
        <v>0.79338842975206614</v>
      </c>
      <c r="G11">
        <v>0.15832187785236876</v>
      </c>
      <c r="H11">
        <v>1</v>
      </c>
      <c r="I11">
        <v>1</v>
      </c>
      <c r="J11">
        <v>-0.19999999999998863</v>
      </c>
      <c r="K11">
        <v>66.959999999999994</v>
      </c>
      <c r="L11">
        <v>130</v>
      </c>
      <c r="M11">
        <v>-16</v>
      </c>
      <c r="N11">
        <v>0.84713375796178347</v>
      </c>
      <c r="O11">
        <v>0.69387755102040816</v>
      </c>
      <c r="T11" s="10">
        <f t="shared" ca="1" si="1"/>
        <v>1.5906951159491143E-3</v>
      </c>
      <c r="U11" s="150">
        <f t="shared" ca="1" si="2"/>
        <v>4.185859104733001E-3</v>
      </c>
      <c r="V11" s="10">
        <f t="shared" si="3"/>
        <v>-2.5169896803421679E-3</v>
      </c>
      <c r="W11" s="150">
        <f t="shared" si="4"/>
        <v>-5.6827379100860978E-3</v>
      </c>
    </row>
    <row r="12" spans="1:23">
      <c r="A12" s="1">
        <v>41837</v>
      </c>
      <c r="B12">
        <v>79.150000000000006</v>
      </c>
      <c r="C12">
        <v>7697300</v>
      </c>
      <c r="D12">
        <v>4.2099999999999653</v>
      </c>
      <c r="E12">
        <v>56</v>
      </c>
      <c r="F12">
        <v>0.79349361382419203</v>
      </c>
      <c r="G12">
        <v>0.15811159781022205</v>
      </c>
      <c r="H12">
        <v>1</v>
      </c>
      <c r="I12">
        <v>1</v>
      </c>
      <c r="J12">
        <v>-0.10999999999999943</v>
      </c>
      <c r="K12">
        <v>66.849999999999994</v>
      </c>
      <c r="L12">
        <v>131</v>
      </c>
      <c r="M12">
        <v>-15</v>
      </c>
      <c r="N12">
        <v>0.85350318471337583</v>
      </c>
      <c r="O12">
        <v>0.7142857142857143</v>
      </c>
      <c r="T12" s="10">
        <f t="shared" ca="1" si="1"/>
        <v>1.5906951159491143E-3</v>
      </c>
      <c r="U12" s="150">
        <f t="shared" ca="1" si="2"/>
        <v>5.7765542206821155E-3</v>
      </c>
      <c r="V12" s="10">
        <f t="shared" si="3"/>
        <v>-1.3878374968458167E-3</v>
      </c>
      <c r="W12" s="150">
        <f t="shared" si="4"/>
        <v>-7.0705754069319143E-3</v>
      </c>
    </row>
    <row r="13" spans="1:23">
      <c r="A13" s="1">
        <v>41838</v>
      </c>
      <c r="B13">
        <v>79.680000000000007</v>
      </c>
      <c r="C13">
        <v>5323200</v>
      </c>
      <c r="D13">
        <v>3.6799999999999642</v>
      </c>
      <c r="E13">
        <v>57</v>
      </c>
      <c r="F13">
        <v>0.79432006010518408</v>
      </c>
      <c r="G13">
        <v>0.15169928882691669</v>
      </c>
      <c r="H13">
        <v>2</v>
      </c>
      <c r="I13">
        <v>1</v>
      </c>
      <c r="J13">
        <v>0.53000000000000114</v>
      </c>
      <c r="K13">
        <v>67.38</v>
      </c>
      <c r="L13">
        <v>132</v>
      </c>
      <c r="M13">
        <v>-16</v>
      </c>
      <c r="N13">
        <v>0.85987261146496818</v>
      </c>
      <c r="O13">
        <v>0.69387755102040816</v>
      </c>
      <c r="T13" s="10">
        <f t="shared" ca="1" si="1"/>
        <v>1.5906951159491143E-3</v>
      </c>
      <c r="U13" s="150">
        <f t="shared" ca="1" si="2"/>
        <v>7.36724933663123E-3</v>
      </c>
      <c r="V13" s="10">
        <f t="shared" si="3"/>
        <v>6.6961465571699448E-3</v>
      </c>
      <c r="W13" s="150">
        <f t="shared" si="4"/>
        <v>-3.7442884976196956E-4</v>
      </c>
    </row>
    <row r="14" spans="1:23">
      <c r="A14" s="1">
        <v>41841</v>
      </c>
      <c r="B14">
        <v>79.31</v>
      </c>
      <c r="C14">
        <v>4112800</v>
      </c>
      <c r="D14">
        <v>4.0499999999999687</v>
      </c>
      <c r="E14">
        <v>58</v>
      </c>
      <c r="F14">
        <v>0.79534184823441034</v>
      </c>
      <c r="G14">
        <v>0.13660256855149092</v>
      </c>
      <c r="H14">
        <v>2</v>
      </c>
      <c r="I14">
        <v>1</v>
      </c>
      <c r="J14">
        <v>-0.37000000000000455</v>
      </c>
      <c r="K14">
        <v>67.009999999999991</v>
      </c>
      <c r="L14">
        <v>133</v>
      </c>
      <c r="M14">
        <v>-17</v>
      </c>
      <c r="N14">
        <v>0.86624203821656054</v>
      </c>
      <c r="O14">
        <v>0.67346938775510201</v>
      </c>
      <c r="T14" s="10">
        <f t="shared" ca="1" si="1"/>
        <v>1.5806476968269127E-3</v>
      </c>
      <c r="U14" s="150">
        <f t="shared" ca="1" si="2"/>
        <v>8.9478970334581423E-3</v>
      </c>
      <c r="V14" s="10">
        <f t="shared" si="3"/>
        <v>-4.6435742971888119E-3</v>
      </c>
      <c r="W14" s="150">
        <f t="shared" si="4"/>
        <v>-5.0180031469507815E-3</v>
      </c>
    </row>
    <row r="15" spans="1:23">
      <c r="A15" s="1">
        <v>41842</v>
      </c>
      <c r="B15">
        <v>80.14</v>
      </c>
      <c r="C15">
        <v>6336100</v>
      </c>
      <c r="D15">
        <v>3.2199999999999704</v>
      </c>
      <c r="E15">
        <v>59</v>
      </c>
      <c r="F15">
        <v>0.79924868519909831</v>
      </c>
      <c r="G15">
        <v>0.13327811305159817</v>
      </c>
      <c r="H15">
        <v>2</v>
      </c>
      <c r="I15">
        <v>1</v>
      </c>
      <c r="J15">
        <v>0.82999999999999829</v>
      </c>
      <c r="K15">
        <v>67.839999999999989</v>
      </c>
      <c r="L15">
        <v>134</v>
      </c>
      <c r="M15">
        <v>-18</v>
      </c>
      <c r="N15">
        <v>0.87261146496815289</v>
      </c>
      <c r="O15">
        <v>0.65306122448979587</v>
      </c>
      <c r="T15" s="10">
        <f t="shared" ca="1" si="1"/>
        <v>1.5806476968269127E-3</v>
      </c>
      <c r="U15" s="150">
        <f t="shared" ca="1" si="2"/>
        <v>1.0528544730285055E-2</v>
      </c>
      <c r="V15" s="10">
        <f t="shared" si="3"/>
        <v>1.0465262892447336E-2</v>
      </c>
      <c r="W15" s="150">
        <f t="shared" si="4"/>
        <v>5.4472597454965545E-3</v>
      </c>
    </row>
    <row r="16" spans="1:23">
      <c r="A16" s="1">
        <v>41843</v>
      </c>
      <c r="B16">
        <v>80.61</v>
      </c>
      <c r="C16">
        <v>3669200</v>
      </c>
      <c r="D16">
        <v>2.7499999999999716</v>
      </c>
      <c r="E16">
        <v>60</v>
      </c>
      <c r="F16">
        <v>0.80468820435762589</v>
      </c>
      <c r="G16">
        <v>0.11894009657568533</v>
      </c>
      <c r="H16">
        <v>2</v>
      </c>
      <c r="I16">
        <v>1</v>
      </c>
      <c r="J16">
        <v>0.46999999999999886</v>
      </c>
      <c r="K16">
        <v>68.309999999999988</v>
      </c>
      <c r="L16">
        <v>135</v>
      </c>
      <c r="M16">
        <v>-19</v>
      </c>
      <c r="N16">
        <v>0.87898089171974525</v>
      </c>
      <c r="O16">
        <v>0.63265306122448983</v>
      </c>
      <c r="T16" s="10">
        <f t="shared" ca="1" si="1"/>
        <v>1.5806476968269127E-3</v>
      </c>
      <c r="U16" s="150">
        <f t="shared" ca="1" si="2"/>
        <v>1.2109192427111969E-2</v>
      </c>
      <c r="V16" s="10">
        <f t="shared" si="3"/>
        <v>5.8647367107561629E-3</v>
      </c>
      <c r="W16" s="150">
        <f t="shared" si="4"/>
        <v>1.1311996456252717E-2</v>
      </c>
    </row>
    <row r="17" spans="1:23">
      <c r="A17" s="1">
        <v>41844</v>
      </c>
      <c r="B17">
        <v>80.790000000000006</v>
      </c>
      <c r="C17">
        <v>4359600</v>
      </c>
      <c r="D17">
        <v>2.5699999999999648</v>
      </c>
      <c r="E17">
        <v>61</v>
      </c>
      <c r="F17">
        <v>0.81206611570247933</v>
      </c>
      <c r="G17">
        <v>0.1044933746177563</v>
      </c>
      <c r="H17">
        <v>2</v>
      </c>
      <c r="I17">
        <v>1</v>
      </c>
      <c r="J17">
        <v>0.18000000000000682</v>
      </c>
      <c r="K17">
        <v>68.489999999999995</v>
      </c>
      <c r="L17">
        <v>136</v>
      </c>
      <c r="M17">
        <v>-20</v>
      </c>
      <c r="N17">
        <v>0.88535031847133761</v>
      </c>
      <c r="O17">
        <v>0.61224489795918369</v>
      </c>
      <c r="T17" s="10">
        <f t="shared" ca="1" si="1"/>
        <v>1.5806476968269127E-3</v>
      </c>
      <c r="U17" s="150">
        <f t="shared" ca="1" si="2"/>
        <v>1.3689840123938882E-2</v>
      </c>
      <c r="V17" s="10">
        <f t="shared" si="3"/>
        <v>2.2329735764794298E-3</v>
      </c>
      <c r="W17" s="150">
        <f t="shared" si="4"/>
        <v>1.3544970032732147E-2</v>
      </c>
    </row>
    <row r="18" spans="1:23">
      <c r="A18" s="1">
        <v>41845</v>
      </c>
      <c r="B18">
        <v>80.62</v>
      </c>
      <c r="C18">
        <v>4680100</v>
      </c>
      <c r="D18">
        <v>2.7399999999999665</v>
      </c>
      <c r="E18">
        <v>62</v>
      </c>
      <c r="F18">
        <v>0.81450037565740052</v>
      </c>
      <c r="G18">
        <v>8.8094751746648658E-2</v>
      </c>
      <c r="H18">
        <v>2</v>
      </c>
      <c r="I18">
        <v>1</v>
      </c>
      <c r="J18">
        <v>-0.17000000000000171</v>
      </c>
      <c r="K18">
        <v>68.319999999999993</v>
      </c>
      <c r="L18">
        <v>137</v>
      </c>
      <c r="M18">
        <v>-21</v>
      </c>
      <c r="N18">
        <v>0.89171974522292996</v>
      </c>
      <c r="O18">
        <v>0.59183673469387754</v>
      </c>
      <c r="T18" s="10">
        <f t="shared" ca="1" si="1"/>
        <v>1.5806476968269127E-3</v>
      </c>
      <c r="U18" s="150">
        <f t="shared" ca="1" si="2"/>
        <v>1.5270487820765795E-2</v>
      </c>
      <c r="V18" s="10">
        <f t="shared" si="3"/>
        <v>-2.1042208194083636E-3</v>
      </c>
      <c r="W18" s="150">
        <f t="shared" si="4"/>
        <v>1.1440749213323782E-2</v>
      </c>
    </row>
    <row r="19" spans="1:23">
      <c r="A19" s="1">
        <v>41848</v>
      </c>
      <c r="B19">
        <v>80.66</v>
      </c>
      <c r="C19">
        <v>3441600</v>
      </c>
      <c r="D19">
        <v>2.6999999999999744</v>
      </c>
      <c r="E19">
        <v>63</v>
      </c>
      <c r="F19">
        <v>0.81447032306536427</v>
      </c>
      <c r="G19">
        <v>7.6615643441812722E-2</v>
      </c>
      <c r="H19">
        <v>4</v>
      </c>
      <c r="I19">
        <v>1</v>
      </c>
      <c r="J19">
        <v>3.9999999999992042E-2</v>
      </c>
      <c r="K19">
        <v>68.359999999999985</v>
      </c>
      <c r="L19">
        <v>136</v>
      </c>
      <c r="M19">
        <v>-22</v>
      </c>
      <c r="N19">
        <v>0.88535031847133761</v>
      </c>
      <c r="O19">
        <v>0.5714285714285714</v>
      </c>
      <c r="T19" s="10">
        <f t="shared" ca="1" si="1"/>
        <v>1.5806476968269127E-3</v>
      </c>
      <c r="U19" s="150">
        <f t="shared" ca="1" si="2"/>
        <v>1.6851135517592708E-2</v>
      </c>
      <c r="V19" s="10">
        <f t="shared" si="3"/>
        <v>4.961548002975941E-4</v>
      </c>
      <c r="W19" s="150">
        <f t="shared" si="4"/>
        <v>1.1936904013621377E-2</v>
      </c>
    </row>
    <row r="20" spans="1:23">
      <c r="A20" s="1">
        <v>41849</v>
      </c>
      <c r="B20">
        <v>80.569999999999993</v>
      </c>
      <c r="C20">
        <v>4536500</v>
      </c>
      <c r="D20">
        <v>2.7899999999999778</v>
      </c>
      <c r="E20">
        <v>64</v>
      </c>
      <c r="F20">
        <v>0.8135386927122461</v>
      </c>
      <c r="G20">
        <v>7.2297492334094673E-2</v>
      </c>
      <c r="H20">
        <v>4</v>
      </c>
      <c r="I20">
        <v>1</v>
      </c>
      <c r="J20">
        <v>-9.0000000000003411E-2</v>
      </c>
      <c r="K20">
        <v>68.269999999999982</v>
      </c>
      <c r="L20">
        <v>135</v>
      </c>
      <c r="M20">
        <v>-23</v>
      </c>
      <c r="N20">
        <v>0.87898089171974525</v>
      </c>
      <c r="O20">
        <v>0.55102040816326525</v>
      </c>
      <c r="T20" s="10">
        <f t="shared" ca="1" si="1"/>
        <v>2.938807133851252E-3</v>
      </c>
      <c r="U20" s="150">
        <f t="shared" ca="1" si="2"/>
        <v>1.9789942651443959E-2</v>
      </c>
      <c r="V20" s="10">
        <f t="shared" si="3"/>
        <v>-1.1157946937763875E-3</v>
      </c>
      <c r="W20" s="150">
        <f t="shared" si="4"/>
        <v>1.082110931984499E-2</v>
      </c>
    </row>
    <row r="21" spans="1:23">
      <c r="A21" s="1">
        <v>41850</v>
      </c>
      <c r="B21">
        <v>81.349999999999994</v>
      </c>
      <c r="C21">
        <v>5807300</v>
      </c>
      <c r="D21">
        <v>2.0099999999999767</v>
      </c>
      <c r="E21">
        <v>65</v>
      </c>
      <c r="F21">
        <v>0.81669421487603278</v>
      </c>
      <c r="G21">
        <v>7.311942145023366E-2</v>
      </c>
      <c r="H21">
        <v>2</v>
      </c>
      <c r="I21">
        <v>1</v>
      </c>
      <c r="J21">
        <v>0.78000000000000114</v>
      </c>
      <c r="K21">
        <v>69.049999999999983</v>
      </c>
      <c r="L21">
        <v>136</v>
      </c>
      <c r="M21">
        <v>-24</v>
      </c>
      <c r="N21">
        <v>0.88535031847133761</v>
      </c>
      <c r="O21">
        <v>0.53061224489795922</v>
      </c>
      <c r="T21" s="10">
        <f t="shared" ca="1" si="1"/>
        <v>2.938807133851252E-3</v>
      </c>
      <c r="U21" s="150">
        <f t="shared" ca="1" si="2"/>
        <v>2.272874978529521E-2</v>
      </c>
      <c r="V21" s="10">
        <f t="shared" si="3"/>
        <v>9.6810227131686882E-3</v>
      </c>
      <c r="W21" s="150">
        <f t="shared" si="4"/>
        <v>2.0502132033013678E-2</v>
      </c>
    </row>
    <row r="22" spans="1:23">
      <c r="A22" s="1">
        <v>41851</v>
      </c>
      <c r="B22">
        <v>80.44</v>
      </c>
      <c r="C22">
        <v>5748900</v>
      </c>
      <c r="D22">
        <v>2.9199999999999733</v>
      </c>
      <c r="E22">
        <v>66</v>
      </c>
      <c r="F22">
        <v>0.81687453042824931</v>
      </c>
      <c r="G22">
        <v>7.5049140924367277E-2</v>
      </c>
      <c r="H22">
        <v>1</v>
      </c>
      <c r="I22">
        <v>1</v>
      </c>
      <c r="J22">
        <v>-0.90999999999999659</v>
      </c>
      <c r="K22">
        <v>68.139999999999986</v>
      </c>
      <c r="L22">
        <v>137</v>
      </c>
      <c r="M22">
        <v>-23</v>
      </c>
      <c r="N22">
        <v>0.89171974522292996</v>
      </c>
      <c r="O22">
        <v>0.55102040816326525</v>
      </c>
      <c r="T22" s="10">
        <f t="shared" ca="1" si="1"/>
        <v>1.5806476968269127E-3</v>
      </c>
      <c r="U22" s="150">
        <f t="shared" ca="1" si="2"/>
        <v>2.4309397482122123E-2</v>
      </c>
      <c r="V22" s="10">
        <f t="shared" si="3"/>
        <v>-1.1186232329440647E-2</v>
      </c>
      <c r="W22" s="150">
        <f t="shared" si="4"/>
        <v>9.3158997035730304E-3</v>
      </c>
    </row>
    <row r="23" spans="1:23">
      <c r="A23" s="1">
        <v>41852</v>
      </c>
      <c r="B23">
        <v>79.349999999999994</v>
      </c>
      <c r="C23">
        <v>8708000</v>
      </c>
      <c r="D23">
        <v>4.0099999999999767</v>
      </c>
      <c r="E23">
        <v>67</v>
      </c>
      <c r="F23">
        <v>0.8100075131480089</v>
      </c>
      <c r="G23">
        <v>9.039363608927363E-2</v>
      </c>
      <c r="H23">
        <v>3</v>
      </c>
      <c r="I23">
        <v>-1</v>
      </c>
      <c r="J23">
        <v>-1.0900000000000034</v>
      </c>
      <c r="K23">
        <v>67.049999999999983</v>
      </c>
      <c r="L23">
        <v>136</v>
      </c>
      <c r="M23">
        <v>-22</v>
      </c>
      <c r="N23">
        <v>0.88535031847133761</v>
      </c>
      <c r="O23">
        <v>0.5714285714285714</v>
      </c>
      <c r="T23" s="10">
        <f t="shared" ca="1" si="1"/>
        <v>1.5906951159491143E-3</v>
      </c>
      <c r="U23" s="150">
        <f t="shared" ca="1" si="2"/>
        <v>2.5900092598071238E-2</v>
      </c>
      <c r="V23" s="10">
        <f t="shared" si="3"/>
        <v>-1.3550472401790198E-2</v>
      </c>
      <c r="W23" s="150">
        <f t="shared" si="4"/>
        <v>-4.2345726982171671E-3</v>
      </c>
    </row>
    <row r="24" spans="1:23">
      <c r="A24" s="1">
        <v>41855</v>
      </c>
      <c r="B24">
        <v>79.63</v>
      </c>
      <c r="C24">
        <v>7025000</v>
      </c>
      <c r="D24">
        <v>4.2899999999999778</v>
      </c>
      <c r="E24">
        <v>68</v>
      </c>
      <c r="F24">
        <v>0.80061607813673918</v>
      </c>
      <c r="G24">
        <v>0.10583520380371915</v>
      </c>
      <c r="H24">
        <v>3</v>
      </c>
      <c r="I24">
        <v>-1</v>
      </c>
      <c r="J24">
        <v>-0.28000000000000114</v>
      </c>
      <c r="K24">
        <v>66.769999999999982</v>
      </c>
      <c r="L24">
        <v>135</v>
      </c>
      <c r="M24">
        <v>-21</v>
      </c>
      <c r="N24">
        <v>0.87898089171974525</v>
      </c>
      <c r="O24">
        <v>0.59183673469387754</v>
      </c>
      <c r="T24" s="10">
        <f t="shared" ca="1" si="1"/>
        <v>1.2975819943919433E-3</v>
      </c>
      <c r="U24" s="150">
        <f t="shared" ca="1" si="2"/>
        <v>2.7197674592463181E-2</v>
      </c>
      <c r="V24" s="10">
        <f t="shared" si="3"/>
        <v>-3.5286704473850177E-3</v>
      </c>
      <c r="W24" s="150">
        <f t="shared" si="4"/>
        <v>-7.7632431456021844E-3</v>
      </c>
    </row>
    <row r="25" spans="1:23">
      <c r="A25" s="1">
        <v>41856</v>
      </c>
      <c r="B25">
        <v>79.63</v>
      </c>
      <c r="C25">
        <v>5895500</v>
      </c>
      <c r="D25">
        <v>4.2899999999999778</v>
      </c>
      <c r="E25">
        <v>69</v>
      </c>
      <c r="F25">
        <v>0.79738542449286243</v>
      </c>
      <c r="G25">
        <v>0.11861200844616619</v>
      </c>
      <c r="H25">
        <v>3</v>
      </c>
      <c r="I25">
        <v>-1</v>
      </c>
      <c r="J25">
        <v>0</v>
      </c>
      <c r="K25">
        <v>66.769999999999982</v>
      </c>
      <c r="L25">
        <v>134</v>
      </c>
      <c r="M25">
        <v>-20</v>
      </c>
      <c r="N25">
        <v>0.87261146496815289</v>
      </c>
      <c r="O25">
        <v>0.61224489795918369</v>
      </c>
      <c r="T25" s="10">
        <f t="shared" ca="1" si="1"/>
        <v>1.2975819943919433E-3</v>
      </c>
      <c r="U25" s="150">
        <f t="shared" ca="1" si="2"/>
        <v>2.8495256586855124E-2</v>
      </c>
      <c r="V25" s="10">
        <f t="shared" si="3"/>
        <v>0</v>
      </c>
      <c r="W25" s="150">
        <f t="shared" si="4"/>
        <v>-7.7632431456021844E-3</v>
      </c>
    </row>
    <row r="26" spans="1:23">
      <c r="A26" s="1">
        <v>41857</v>
      </c>
      <c r="B26">
        <v>80.12</v>
      </c>
      <c r="C26">
        <v>4228200</v>
      </c>
      <c r="D26">
        <v>4.7799999999999869</v>
      </c>
      <c r="E26">
        <v>70</v>
      </c>
      <c r="F26">
        <v>0.80085649887302779</v>
      </c>
      <c r="G26">
        <v>0.12482721480518716</v>
      </c>
      <c r="H26">
        <v>1</v>
      </c>
      <c r="I26">
        <v>1</v>
      </c>
      <c r="J26">
        <v>-0.49000000000000909</v>
      </c>
      <c r="K26">
        <v>66.279999999999973</v>
      </c>
      <c r="L26">
        <v>135</v>
      </c>
      <c r="M26">
        <v>-19</v>
      </c>
      <c r="N26">
        <v>0.87898089171974525</v>
      </c>
      <c r="O26">
        <v>0.63265306122448983</v>
      </c>
      <c r="T26" s="10">
        <f t="shared" ca="1" si="1"/>
        <v>1.2975819943919433E-3</v>
      </c>
      <c r="U26" s="150">
        <f t="shared" ca="1" si="2"/>
        <v>2.9792838581247066E-2</v>
      </c>
      <c r="V26" s="10">
        <f t="shared" si="3"/>
        <v>-6.153459751350108E-3</v>
      </c>
      <c r="W26" s="150">
        <f t="shared" si="4"/>
        <v>-1.3916702896952293E-2</v>
      </c>
    </row>
    <row r="27" spans="1:23">
      <c r="A27" s="1">
        <v>41858</v>
      </c>
      <c r="B27">
        <v>80.069999999999993</v>
      </c>
      <c r="C27">
        <v>4045900</v>
      </c>
      <c r="D27">
        <v>4.8299999999999983</v>
      </c>
      <c r="E27">
        <v>71</v>
      </c>
      <c r="F27">
        <v>0.8035762584522913</v>
      </c>
      <c r="G27">
        <v>0.12069558495379425</v>
      </c>
      <c r="H27">
        <v>1</v>
      </c>
      <c r="I27">
        <v>1</v>
      </c>
      <c r="J27">
        <v>-5.0000000000011369E-2</v>
      </c>
      <c r="K27">
        <v>66.229999999999961</v>
      </c>
      <c r="L27">
        <v>136</v>
      </c>
      <c r="M27">
        <v>-18</v>
      </c>
      <c r="N27">
        <v>0.88535031847133761</v>
      </c>
      <c r="O27">
        <v>0.65306122448979587</v>
      </c>
      <c r="T27" s="10">
        <f t="shared" ca="1" si="1"/>
        <v>1.5906951159491143E-3</v>
      </c>
      <c r="U27" s="150">
        <f t="shared" ca="1" si="2"/>
        <v>3.1383533697196181E-2</v>
      </c>
      <c r="V27" s="10">
        <f t="shared" si="3"/>
        <v>-6.2406390414392618E-4</v>
      </c>
      <c r="W27" s="150">
        <f t="shared" si="4"/>
        <v>-1.4540766801096219E-2</v>
      </c>
    </row>
    <row r="28" spans="1:23">
      <c r="A28" s="1">
        <v>41859</v>
      </c>
      <c r="B28">
        <v>82.02</v>
      </c>
      <c r="C28">
        <v>7226500</v>
      </c>
      <c r="D28">
        <v>2.8799999999999955</v>
      </c>
      <c r="E28">
        <v>72</v>
      </c>
      <c r="F28">
        <v>0.81427498121712982</v>
      </c>
      <c r="G28">
        <v>0.11637447632087015</v>
      </c>
      <c r="H28">
        <v>2</v>
      </c>
      <c r="I28">
        <v>1</v>
      </c>
      <c r="J28">
        <v>1.9500000000000028</v>
      </c>
      <c r="K28">
        <v>68.179999999999964</v>
      </c>
      <c r="L28">
        <v>137</v>
      </c>
      <c r="M28">
        <v>-19</v>
      </c>
      <c r="N28">
        <v>0.89171974522292996</v>
      </c>
      <c r="O28">
        <v>0.63265306122448983</v>
      </c>
      <c r="T28" s="10">
        <f t="shared" ca="1" si="1"/>
        <v>1.5906951159491143E-3</v>
      </c>
      <c r="U28" s="150">
        <f t="shared" ca="1" si="2"/>
        <v>3.2974228813145295E-2</v>
      </c>
      <c r="V28" s="10">
        <f t="shared" si="3"/>
        <v>2.4353690520794342E-2</v>
      </c>
      <c r="W28" s="150">
        <f t="shared" si="4"/>
        <v>9.8129237196981235E-3</v>
      </c>
    </row>
    <row r="29" spans="1:23">
      <c r="A29" s="1">
        <v>41862</v>
      </c>
      <c r="B29">
        <v>82.46</v>
      </c>
      <c r="C29">
        <v>3952000</v>
      </c>
      <c r="D29">
        <v>2.4399999999999977</v>
      </c>
      <c r="E29">
        <v>73</v>
      </c>
      <c r="F29">
        <v>0.82775356874530415</v>
      </c>
      <c r="G29">
        <v>0.10632204531401818</v>
      </c>
      <c r="H29">
        <v>2</v>
      </c>
      <c r="I29">
        <v>1</v>
      </c>
      <c r="J29">
        <v>0.43999999999999773</v>
      </c>
      <c r="K29">
        <v>68.619999999999962</v>
      </c>
      <c r="L29">
        <v>138</v>
      </c>
      <c r="M29">
        <v>-20</v>
      </c>
      <c r="N29">
        <v>0.89808917197452232</v>
      </c>
      <c r="O29">
        <v>0.61224489795918369</v>
      </c>
      <c r="T29" s="10">
        <f t="shared" ca="1" si="1"/>
        <v>1.5806476968269127E-3</v>
      </c>
      <c r="U29" s="150">
        <f t="shared" ca="1" si="2"/>
        <v>3.4554876509972209E-2</v>
      </c>
      <c r="V29" s="10">
        <f t="shared" si="3"/>
        <v>5.3645452328700046E-3</v>
      </c>
      <c r="W29" s="150">
        <f t="shared" si="4"/>
        <v>1.5177468952568128E-2</v>
      </c>
    </row>
    <row r="30" spans="1:23">
      <c r="A30" s="1">
        <v>41863</v>
      </c>
      <c r="B30">
        <v>82.5</v>
      </c>
      <c r="C30">
        <v>3657100</v>
      </c>
      <c r="D30">
        <v>2.3999999999999915</v>
      </c>
      <c r="E30">
        <v>74</v>
      </c>
      <c r="F30">
        <v>0.8393688955672427</v>
      </c>
      <c r="G30">
        <v>9.0906569544167773E-2</v>
      </c>
      <c r="H30">
        <v>2</v>
      </c>
      <c r="I30">
        <v>1</v>
      </c>
      <c r="J30">
        <v>4.0000000000006253E-2</v>
      </c>
      <c r="K30">
        <v>68.659999999999968</v>
      </c>
      <c r="L30">
        <v>139</v>
      </c>
      <c r="M30">
        <v>-21</v>
      </c>
      <c r="N30">
        <v>0.90445859872611467</v>
      </c>
      <c r="O30">
        <v>0.59183673469387754</v>
      </c>
      <c r="T30" s="10">
        <f t="shared" ca="1" si="1"/>
        <v>1.5806476968269127E-3</v>
      </c>
      <c r="U30" s="150">
        <f t="shared" ca="1" si="2"/>
        <v>3.6135524206799122E-2</v>
      </c>
      <c r="V30" s="10">
        <f t="shared" si="3"/>
        <v>4.8508367693434704E-4</v>
      </c>
      <c r="W30" s="150">
        <f t="shared" si="4"/>
        <v>1.5662552629502474E-2</v>
      </c>
    </row>
    <row r="31" spans="1:23">
      <c r="A31" s="1">
        <v>41864</v>
      </c>
      <c r="B31">
        <v>82.7</v>
      </c>
      <c r="C31">
        <v>4498700</v>
      </c>
      <c r="D31">
        <v>2.1999999999999886</v>
      </c>
      <c r="E31">
        <v>75</v>
      </c>
      <c r="F31">
        <v>0.84249436513899301</v>
      </c>
      <c r="G31">
        <v>8.2190381286778483E-2</v>
      </c>
      <c r="H31">
        <v>2</v>
      </c>
      <c r="I31">
        <v>1</v>
      </c>
      <c r="J31">
        <v>0.20000000000000284</v>
      </c>
      <c r="K31">
        <v>68.859999999999971</v>
      </c>
      <c r="L31">
        <v>140</v>
      </c>
      <c r="M31">
        <v>-22</v>
      </c>
      <c r="N31">
        <v>0.91082802547770703</v>
      </c>
      <c r="O31">
        <v>0.5714285714285714</v>
      </c>
      <c r="T31" s="10">
        <f t="shared" ca="1" si="1"/>
        <v>1.5806476968269127E-3</v>
      </c>
      <c r="U31" s="150">
        <f t="shared" ca="1" si="2"/>
        <v>3.7716171903626035E-2</v>
      </c>
      <c r="V31" s="10">
        <f t="shared" si="3"/>
        <v>2.4242424242424585E-3</v>
      </c>
      <c r="W31" s="150">
        <f t="shared" si="4"/>
        <v>1.8086795053744931E-2</v>
      </c>
    </row>
    <row r="32" spans="1:23">
      <c r="A32" s="1">
        <v>41865</v>
      </c>
      <c r="B32">
        <v>83.44</v>
      </c>
      <c r="C32">
        <v>4923000</v>
      </c>
      <c r="D32">
        <v>1.4599999999999937</v>
      </c>
      <c r="E32">
        <v>76</v>
      </c>
      <c r="F32">
        <v>0.84721262208865511</v>
      </c>
      <c r="G32">
        <v>7.8938450877215113E-2</v>
      </c>
      <c r="H32">
        <v>2</v>
      </c>
      <c r="I32">
        <v>1</v>
      </c>
      <c r="J32">
        <v>0.73999999999999488</v>
      </c>
      <c r="K32">
        <v>69.599999999999966</v>
      </c>
      <c r="L32">
        <v>141</v>
      </c>
      <c r="M32">
        <v>-23</v>
      </c>
      <c r="N32">
        <v>0.91719745222929938</v>
      </c>
      <c r="O32">
        <v>0.55102040816326525</v>
      </c>
      <c r="T32" s="10">
        <f t="shared" ca="1" si="1"/>
        <v>1.5806476968269127E-3</v>
      </c>
      <c r="U32" s="150">
        <f t="shared" ca="1" si="2"/>
        <v>3.9296819600452948E-2</v>
      </c>
      <c r="V32" s="10">
        <f t="shared" si="3"/>
        <v>8.9480048367593084E-3</v>
      </c>
      <c r="W32" s="150">
        <f t="shared" si="4"/>
        <v>2.7034799890504238E-2</v>
      </c>
    </row>
    <row r="33" spans="1:23">
      <c r="A33" s="1">
        <v>41866</v>
      </c>
      <c r="B33">
        <v>83.27</v>
      </c>
      <c r="C33">
        <v>5383500</v>
      </c>
      <c r="D33">
        <v>1.6299999999999955</v>
      </c>
      <c r="E33">
        <v>77</v>
      </c>
      <c r="F33">
        <v>0.85179564237415439</v>
      </c>
      <c r="G33">
        <v>8.0251033425029761E-2</v>
      </c>
      <c r="H33">
        <v>2</v>
      </c>
      <c r="I33">
        <v>1</v>
      </c>
      <c r="J33">
        <v>-0.17000000000000171</v>
      </c>
      <c r="K33">
        <v>69.429999999999964</v>
      </c>
      <c r="L33">
        <v>142</v>
      </c>
      <c r="M33">
        <v>-24</v>
      </c>
      <c r="N33">
        <v>0.92356687898089174</v>
      </c>
      <c r="O33">
        <v>0.53061224489795922</v>
      </c>
      <c r="T33" s="10">
        <f t="shared" ca="1" si="1"/>
        <v>1.5806476968269127E-3</v>
      </c>
      <c r="U33" s="150">
        <f t="shared" ca="1" si="2"/>
        <v>4.0877467297279861E-2</v>
      </c>
      <c r="V33" s="10">
        <f t="shared" si="3"/>
        <v>-2.0373921380632994E-3</v>
      </c>
      <c r="W33" s="150">
        <f t="shared" si="4"/>
        <v>2.4997407752440939E-2</v>
      </c>
    </row>
    <row r="34" spans="1:23">
      <c r="A34" s="1">
        <v>41869</v>
      </c>
      <c r="B34">
        <v>83.17</v>
      </c>
      <c r="C34">
        <v>9475300</v>
      </c>
      <c r="D34">
        <v>1.7299999999999898</v>
      </c>
      <c r="E34">
        <v>78</v>
      </c>
      <c r="F34">
        <v>0.85365890308039061</v>
      </c>
      <c r="G34">
        <v>9.0945904629407617E-2</v>
      </c>
      <c r="H34">
        <v>1</v>
      </c>
      <c r="I34">
        <v>1</v>
      </c>
      <c r="J34">
        <v>-9.9999999999994316E-2</v>
      </c>
      <c r="K34">
        <v>69.32999999999997</v>
      </c>
      <c r="L34">
        <v>143</v>
      </c>
      <c r="M34">
        <v>-23</v>
      </c>
      <c r="N34">
        <v>0.92993630573248409</v>
      </c>
      <c r="O34">
        <v>0.55102040816326525</v>
      </c>
      <c r="T34" s="10">
        <f t="shared" ca="1" si="1"/>
        <v>1.5806476968269127E-3</v>
      </c>
      <c r="U34" s="150">
        <f t="shared" ca="1" si="2"/>
        <v>4.2458114994106774E-2</v>
      </c>
      <c r="V34" s="10">
        <f t="shared" si="3"/>
        <v>-1.2009126936471037E-3</v>
      </c>
      <c r="W34" s="150">
        <f t="shared" si="4"/>
        <v>2.3796495058793835E-2</v>
      </c>
    </row>
    <row r="35" spans="1:23">
      <c r="A35" s="1">
        <v>41870</v>
      </c>
      <c r="B35">
        <v>87.79</v>
      </c>
      <c r="C35">
        <v>18244600</v>
      </c>
      <c r="D35">
        <v>0</v>
      </c>
      <c r="E35">
        <v>0</v>
      </c>
      <c r="F35">
        <v>0.87311795642374146</v>
      </c>
      <c r="G35">
        <v>0.1272073653681948</v>
      </c>
      <c r="H35">
        <v>1</v>
      </c>
      <c r="I35">
        <v>1</v>
      </c>
      <c r="J35">
        <v>4.6200000000000045</v>
      </c>
      <c r="K35">
        <v>73.949999999999974</v>
      </c>
      <c r="L35">
        <v>144</v>
      </c>
      <c r="M35">
        <v>-22</v>
      </c>
      <c r="N35">
        <v>0.93630573248407645</v>
      </c>
      <c r="O35">
        <v>0.5714285714285714</v>
      </c>
      <c r="T35" s="10">
        <f t="shared" ca="1" si="1"/>
        <v>1.5906951159491143E-3</v>
      </c>
      <c r="U35" s="150">
        <f t="shared" ca="1" si="2"/>
        <v>4.4048810110055889E-2</v>
      </c>
      <c r="V35" s="10">
        <f t="shared" si="3"/>
        <v>5.5548875796561314E-2</v>
      </c>
      <c r="W35" s="150">
        <f t="shared" si="4"/>
        <v>7.9345370855355146E-2</v>
      </c>
    </row>
    <row r="36" spans="1:23">
      <c r="A36" s="1">
        <v>41871</v>
      </c>
      <c r="B36">
        <v>90.29</v>
      </c>
      <c r="C36">
        <v>13394200</v>
      </c>
      <c r="D36">
        <v>0</v>
      </c>
      <c r="E36">
        <v>0</v>
      </c>
      <c r="F36">
        <v>0.91170548459804657</v>
      </c>
      <c r="G36">
        <v>0.17795297718946249</v>
      </c>
      <c r="H36">
        <v>1</v>
      </c>
      <c r="I36">
        <v>1</v>
      </c>
      <c r="J36">
        <v>2.5</v>
      </c>
      <c r="K36">
        <v>76.449999999999974</v>
      </c>
      <c r="L36">
        <v>145</v>
      </c>
      <c r="M36">
        <v>-21</v>
      </c>
      <c r="N36">
        <v>0.9426751592356688</v>
      </c>
      <c r="O36">
        <v>0.59183673469387754</v>
      </c>
      <c r="T36" s="10">
        <f t="shared" ca="1" si="1"/>
        <v>1.5906951159491143E-3</v>
      </c>
      <c r="U36" s="150">
        <f t="shared" ca="1" si="2"/>
        <v>4.5639505226005003E-2</v>
      </c>
      <c r="V36" s="10">
        <f t="shared" si="3"/>
        <v>2.8477047499715226E-2</v>
      </c>
      <c r="W36" s="150">
        <f t="shared" si="4"/>
        <v>0.10782241835507037</v>
      </c>
    </row>
    <row r="37" spans="1:23">
      <c r="A37" s="1">
        <v>41872</v>
      </c>
      <c r="B37">
        <v>90.69</v>
      </c>
      <c r="C37">
        <v>8315900</v>
      </c>
      <c r="D37">
        <v>0</v>
      </c>
      <c r="E37">
        <v>0</v>
      </c>
      <c r="F37">
        <v>0.94936138241923373</v>
      </c>
      <c r="G37">
        <v>0.21776313956153961</v>
      </c>
      <c r="H37">
        <v>1</v>
      </c>
      <c r="I37">
        <v>1</v>
      </c>
      <c r="J37">
        <v>0.39999999999999147</v>
      </c>
      <c r="K37">
        <v>76.849999999999966</v>
      </c>
      <c r="L37">
        <v>146</v>
      </c>
      <c r="M37">
        <v>-20</v>
      </c>
      <c r="N37">
        <v>0.94904458598726116</v>
      </c>
      <c r="O37">
        <v>0.61224489795918369</v>
      </c>
      <c r="T37" s="10">
        <f t="shared" ca="1" si="1"/>
        <v>1.5906951159491143E-3</v>
      </c>
      <c r="U37" s="150">
        <f t="shared" ca="1" si="2"/>
        <v>4.7230200341954118E-2</v>
      </c>
      <c r="V37" s="10">
        <f t="shared" si="3"/>
        <v>4.4301694539815202E-3</v>
      </c>
      <c r="W37" s="150">
        <f t="shared" si="4"/>
        <v>0.11225258780905188</v>
      </c>
    </row>
    <row r="38" spans="1:23">
      <c r="A38" s="1">
        <v>41873</v>
      </c>
      <c r="B38">
        <v>90.57</v>
      </c>
      <c r="C38">
        <v>6939200</v>
      </c>
      <c r="D38">
        <v>0.12000000000000455</v>
      </c>
      <c r="E38">
        <v>1</v>
      </c>
      <c r="F38">
        <v>0.962494365138993</v>
      </c>
      <c r="G38">
        <v>0.2397307823955481</v>
      </c>
      <c r="H38">
        <v>1</v>
      </c>
      <c r="I38">
        <v>1</v>
      </c>
      <c r="J38">
        <v>-0.12000000000000455</v>
      </c>
      <c r="K38">
        <v>76.729999999999961</v>
      </c>
      <c r="L38">
        <v>147</v>
      </c>
      <c r="M38">
        <v>-19</v>
      </c>
      <c r="N38">
        <v>0.95541401273885351</v>
      </c>
      <c r="O38">
        <v>0.63265306122448983</v>
      </c>
      <c r="T38" s="10">
        <f t="shared" ca="1" si="1"/>
        <v>1.5906951159491143E-3</v>
      </c>
      <c r="U38" s="150">
        <f t="shared" ca="1" si="2"/>
        <v>4.8820895457903232E-2</v>
      </c>
      <c r="V38" s="10">
        <f t="shared" si="3"/>
        <v>-1.3231888852134144E-3</v>
      </c>
      <c r="W38" s="150">
        <f t="shared" si="4"/>
        <v>0.11092939892383846</v>
      </c>
    </row>
    <row r="39" spans="1:23">
      <c r="A39" s="1">
        <v>41876</v>
      </c>
      <c r="B39">
        <v>90.74</v>
      </c>
      <c r="C39">
        <v>7328700</v>
      </c>
      <c r="D39">
        <v>0</v>
      </c>
      <c r="E39">
        <v>0</v>
      </c>
      <c r="F39">
        <v>0.96434259954921098</v>
      </c>
      <c r="G39">
        <v>0.24508383729562844</v>
      </c>
      <c r="H39">
        <v>1</v>
      </c>
      <c r="I39">
        <v>1</v>
      </c>
      <c r="J39">
        <v>0.17000000000000171</v>
      </c>
      <c r="K39">
        <v>76.899999999999963</v>
      </c>
      <c r="L39">
        <v>148</v>
      </c>
      <c r="M39">
        <v>-18</v>
      </c>
      <c r="N39">
        <v>0.96178343949044587</v>
      </c>
      <c r="O39">
        <v>0.65306122448979587</v>
      </c>
      <c r="T39" s="10">
        <f t="shared" ca="1" si="1"/>
        <v>1.5906951159491143E-3</v>
      </c>
      <c r="U39" s="150">
        <f t="shared" ca="1" si="2"/>
        <v>5.0411590573852347E-2</v>
      </c>
      <c r="V39" s="10">
        <f t="shared" si="3"/>
        <v>1.8770012145302166E-3</v>
      </c>
      <c r="W39" s="150">
        <f t="shared" si="4"/>
        <v>0.11280640013836868</v>
      </c>
    </row>
    <row r="40" spans="1:23">
      <c r="A40" s="1">
        <v>41877</v>
      </c>
      <c r="B40">
        <v>91.17</v>
      </c>
      <c r="C40">
        <v>5396400</v>
      </c>
      <c r="D40">
        <v>0</v>
      </c>
      <c r="E40">
        <v>0</v>
      </c>
      <c r="F40">
        <v>0.96676183320811404</v>
      </c>
      <c r="G40">
        <v>0.22877236283392433</v>
      </c>
      <c r="H40">
        <v>1</v>
      </c>
      <c r="I40">
        <v>1</v>
      </c>
      <c r="J40">
        <v>0.43000000000000682</v>
      </c>
      <c r="K40">
        <v>77.32999999999997</v>
      </c>
      <c r="L40">
        <v>149</v>
      </c>
      <c r="M40">
        <v>-17</v>
      </c>
      <c r="N40">
        <v>0.96815286624203822</v>
      </c>
      <c r="O40">
        <v>0.67346938775510201</v>
      </c>
      <c r="T40" s="10">
        <f t="shared" ca="1" si="1"/>
        <v>1.5906951159491143E-3</v>
      </c>
      <c r="U40" s="150">
        <f t="shared" ca="1" si="2"/>
        <v>5.2002285689801461E-2</v>
      </c>
      <c r="V40" s="10">
        <f t="shared" si="3"/>
        <v>4.7388141944016623E-3</v>
      </c>
      <c r="W40" s="150">
        <f t="shared" si="4"/>
        <v>0.11754521433277035</v>
      </c>
    </row>
    <row r="41" spans="1:23">
      <c r="A41" s="1">
        <v>41878</v>
      </c>
      <c r="B41">
        <v>91.41</v>
      </c>
      <c r="C41">
        <v>4320200</v>
      </c>
      <c r="D41">
        <v>0</v>
      </c>
      <c r="E41">
        <v>0</v>
      </c>
      <c r="F41">
        <v>0.9711945905334336</v>
      </c>
      <c r="G41">
        <v>0.18937158767314008</v>
      </c>
      <c r="H41">
        <v>2</v>
      </c>
      <c r="I41">
        <v>1</v>
      </c>
      <c r="J41">
        <v>0.23999999999999488</v>
      </c>
      <c r="K41">
        <v>77.569999999999965</v>
      </c>
      <c r="L41">
        <v>150</v>
      </c>
      <c r="M41">
        <v>-18</v>
      </c>
      <c r="N41">
        <v>0.97452229299363058</v>
      </c>
      <c r="O41">
        <v>0.65306122448979587</v>
      </c>
      <c r="T41" s="10">
        <f t="shared" ca="1" si="1"/>
        <v>1.5906951159491143E-3</v>
      </c>
      <c r="U41" s="150">
        <f t="shared" ca="1" si="2"/>
        <v>5.3592980805750576E-2</v>
      </c>
      <c r="V41" s="10">
        <f t="shared" si="3"/>
        <v>2.6324448831852023E-3</v>
      </c>
      <c r="W41" s="150">
        <f t="shared" si="4"/>
        <v>0.12017765921595555</v>
      </c>
    </row>
    <row r="42" spans="1:23">
      <c r="A42" s="1">
        <v>41879</v>
      </c>
      <c r="B42">
        <v>92.04</v>
      </c>
      <c r="C42">
        <v>7575700</v>
      </c>
      <c r="D42">
        <v>0</v>
      </c>
      <c r="E42">
        <v>0</v>
      </c>
      <c r="F42">
        <v>0.97741547708489873</v>
      </c>
      <c r="G42">
        <v>0.14717056192453135</v>
      </c>
      <c r="H42">
        <v>2</v>
      </c>
      <c r="I42">
        <v>1</v>
      </c>
      <c r="J42">
        <v>0.63000000000000966</v>
      </c>
      <c r="K42">
        <v>78.199999999999974</v>
      </c>
      <c r="L42">
        <v>151</v>
      </c>
      <c r="M42">
        <v>-19</v>
      </c>
      <c r="N42">
        <v>0.98089171974522293</v>
      </c>
      <c r="O42">
        <v>0.63265306122448983</v>
      </c>
      <c r="T42" s="10">
        <f t="shared" ca="1" si="1"/>
        <v>1.5806476968269127E-3</v>
      </c>
      <c r="U42" s="150">
        <f t="shared" ca="1" si="2"/>
        <v>5.5173628502577489E-2</v>
      </c>
      <c r="V42" s="10">
        <f t="shared" si="3"/>
        <v>6.8920249425665648E-3</v>
      </c>
      <c r="W42" s="150">
        <f t="shared" si="4"/>
        <v>0.12706968415852213</v>
      </c>
    </row>
    <row r="43" spans="1:23">
      <c r="A43" s="1">
        <v>41880</v>
      </c>
      <c r="B43">
        <v>93.03</v>
      </c>
      <c r="C43">
        <v>7672200</v>
      </c>
      <c r="D43">
        <v>0</v>
      </c>
      <c r="E43">
        <v>0</v>
      </c>
      <c r="F43">
        <v>0.98674680691209615</v>
      </c>
      <c r="G43">
        <v>0.12957516004811959</v>
      </c>
      <c r="H43">
        <v>2</v>
      </c>
      <c r="I43">
        <v>1</v>
      </c>
      <c r="J43">
        <v>0.98999999999999488</v>
      </c>
      <c r="K43">
        <v>79.189999999999969</v>
      </c>
      <c r="L43">
        <v>152</v>
      </c>
      <c r="M43">
        <v>-20</v>
      </c>
      <c r="N43">
        <v>0.98726114649681529</v>
      </c>
      <c r="O43">
        <v>0.61224489795918369</v>
      </c>
      <c r="T43" s="10">
        <f t="shared" ca="1" si="1"/>
        <v>1.5806476968269127E-3</v>
      </c>
      <c r="U43" s="150">
        <f t="shared" ca="1" si="2"/>
        <v>5.6754276199404402E-2</v>
      </c>
      <c r="V43" s="10">
        <f t="shared" si="3"/>
        <v>1.0756192959582734E-2</v>
      </c>
      <c r="W43" s="150">
        <f t="shared" si="4"/>
        <v>0.13782587711810487</v>
      </c>
    </row>
    <row r="44" spans="1:23">
      <c r="A44" s="1">
        <v>41884</v>
      </c>
      <c r="B44">
        <v>91.15</v>
      </c>
      <c r="C44">
        <v>20753200</v>
      </c>
      <c r="D44">
        <v>1.8799999999999955</v>
      </c>
      <c r="E44">
        <v>1</v>
      </c>
      <c r="F44">
        <v>0.98706235912847495</v>
      </c>
      <c r="G44">
        <v>0.15927886728624849</v>
      </c>
      <c r="H44">
        <v>2</v>
      </c>
      <c r="I44">
        <v>1</v>
      </c>
      <c r="J44">
        <v>-1.8799999999999955</v>
      </c>
      <c r="K44">
        <v>77.309999999999974</v>
      </c>
      <c r="L44">
        <v>153</v>
      </c>
      <c r="M44">
        <v>-21</v>
      </c>
      <c r="N44">
        <v>0.99363057324840764</v>
      </c>
      <c r="O44">
        <v>0.59183673469387754</v>
      </c>
      <c r="T44" s="10">
        <f t="shared" ca="1" si="1"/>
        <v>1.5806476968269127E-3</v>
      </c>
      <c r="U44" s="150">
        <f t="shared" ca="1" si="2"/>
        <v>5.8334923896231315E-2</v>
      </c>
      <c r="V44" s="10">
        <f t="shared" si="3"/>
        <v>-2.0208534881221062E-2</v>
      </c>
      <c r="W44" s="150">
        <f t="shared" si="4"/>
        <v>0.1176173422368838</v>
      </c>
    </row>
    <row r="45" spans="1:23">
      <c r="A45" s="1">
        <v>41885</v>
      </c>
      <c r="B45">
        <v>89</v>
      </c>
      <c r="C45">
        <v>15410400</v>
      </c>
      <c r="D45">
        <v>4.0300000000000011</v>
      </c>
      <c r="E45">
        <v>2</v>
      </c>
      <c r="F45">
        <v>0.97053343350864019</v>
      </c>
      <c r="G45">
        <v>0.20413591497680247</v>
      </c>
      <c r="H45">
        <v>3</v>
      </c>
      <c r="I45">
        <v>-1</v>
      </c>
      <c r="J45">
        <v>-2.1500000000000057</v>
      </c>
      <c r="K45">
        <v>75.159999999999968</v>
      </c>
      <c r="L45">
        <v>152</v>
      </c>
      <c r="M45">
        <v>-20</v>
      </c>
      <c r="N45">
        <v>0.98726114649681529</v>
      </c>
      <c r="O45">
        <v>0.61224489795918369</v>
      </c>
      <c r="T45" s="10">
        <f t="shared" ca="1" si="1"/>
        <v>1.5806476968269127E-3</v>
      </c>
      <c r="U45" s="150">
        <f t="shared" ca="1" si="2"/>
        <v>5.9915571593058228E-2</v>
      </c>
      <c r="V45" s="10">
        <f t="shared" si="3"/>
        <v>-2.358749314317066E-2</v>
      </c>
      <c r="W45" s="150">
        <f t="shared" si="4"/>
        <v>9.4029849093713147E-2</v>
      </c>
    </row>
    <row r="46" spans="1:23">
      <c r="A46" s="1">
        <v>41886</v>
      </c>
      <c r="B46">
        <v>89.93</v>
      </c>
      <c r="C46">
        <v>8452200</v>
      </c>
      <c r="D46">
        <v>4.960000000000008</v>
      </c>
      <c r="E46">
        <v>3</v>
      </c>
      <c r="F46">
        <v>0.95332832456799421</v>
      </c>
      <c r="G46">
        <v>0.23940604612792915</v>
      </c>
      <c r="H46">
        <v>3</v>
      </c>
      <c r="I46">
        <v>-1</v>
      </c>
      <c r="J46">
        <v>-0.93000000000000682</v>
      </c>
      <c r="K46">
        <v>74.229999999999961</v>
      </c>
      <c r="L46">
        <v>151</v>
      </c>
      <c r="M46">
        <v>-19</v>
      </c>
      <c r="N46">
        <v>0.98089171974522293</v>
      </c>
      <c r="O46">
        <v>0.63265306122448983</v>
      </c>
      <c r="T46" s="10">
        <f t="shared" ca="1" si="1"/>
        <v>1.2975819943919433E-3</v>
      </c>
      <c r="U46" s="150">
        <f t="shared" ca="1" si="2"/>
        <v>6.1213153587450171E-2</v>
      </c>
      <c r="V46" s="10">
        <f t="shared" si="3"/>
        <v>-1.0449438202247268E-2</v>
      </c>
      <c r="W46" s="150">
        <f t="shared" si="4"/>
        <v>8.3580410891465881E-2</v>
      </c>
    </row>
    <row r="47" spans="1:23">
      <c r="A47" s="1">
        <v>41887</v>
      </c>
      <c r="B47">
        <v>91.61</v>
      </c>
      <c r="C47">
        <v>7746400</v>
      </c>
      <c r="D47">
        <v>6.6400000000000006</v>
      </c>
      <c r="E47">
        <v>4</v>
      </c>
      <c r="F47">
        <v>0.95679939894815924</v>
      </c>
      <c r="G47">
        <v>0.26362328121779588</v>
      </c>
      <c r="H47">
        <v>1</v>
      </c>
      <c r="I47">
        <v>1</v>
      </c>
      <c r="J47">
        <v>-1.6799999999999926</v>
      </c>
      <c r="K47">
        <v>72.549999999999969</v>
      </c>
      <c r="L47">
        <v>152</v>
      </c>
      <c r="M47">
        <v>-18</v>
      </c>
      <c r="N47">
        <v>0.98726114649681529</v>
      </c>
      <c r="O47">
        <v>0.65306122448979587</v>
      </c>
      <c r="T47" s="10">
        <f t="shared" ca="1" si="1"/>
        <v>1.2975819943919433E-3</v>
      </c>
      <c r="U47" s="150">
        <f t="shared" ca="1" si="2"/>
        <v>6.2510735581842114E-2</v>
      </c>
      <c r="V47" s="10">
        <f t="shared" si="3"/>
        <v>-1.8681196486155814E-2</v>
      </c>
      <c r="W47" s="150">
        <f t="shared" si="4"/>
        <v>6.4899214405310074E-2</v>
      </c>
    </row>
    <row r="48" spans="1:23">
      <c r="A48" s="1">
        <v>41890</v>
      </c>
      <c r="B48">
        <v>90.82</v>
      </c>
      <c r="C48">
        <v>4885900</v>
      </c>
      <c r="D48">
        <v>7.4300000000000068</v>
      </c>
      <c r="E48">
        <v>5</v>
      </c>
      <c r="F48">
        <v>0.96752817430503379</v>
      </c>
      <c r="G48">
        <v>0.26421826956646094</v>
      </c>
      <c r="H48">
        <v>1</v>
      </c>
      <c r="I48">
        <v>1</v>
      </c>
      <c r="J48">
        <v>-0.79000000000000625</v>
      </c>
      <c r="K48">
        <v>71.759999999999962</v>
      </c>
      <c r="L48">
        <v>153</v>
      </c>
      <c r="M48">
        <v>-17</v>
      </c>
      <c r="N48">
        <v>0.99363057324840764</v>
      </c>
      <c r="O48">
        <v>0.67346938775510201</v>
      </c>
      <c r="T48" s="10">
        <f t="shared" ca="1" si="1"/>
        <v>1.5906951159491143E-3</v>
      </c>
      <c r="U48" s="150">
        <f t="shared" ca="1" si="2"/>
        <v>6.4101430697791228E-2</v>
      </c>
      <c r="V48" s="10">
        <f t="shared" si="3"/>
        <v>-8.6235127169523654E-3</v>
      </c>
      <c r="W48" s="150">
        <f t="shared" si="4"/>
        <v>5.6275701688357709E-2</v>
      </c>
    </row>
    <row r="49" spans="1:23">
      <c r="A49" s="1">
        <v>41891</v>
      </c>
      <c r="B49">
        <v>88.93</v>
      </c>
      <c r="C49">
        <v>8103000</v>
      </c>
      <c r="D49">
        <v>9.3199999999999932</v>
      </c>
      <c r="E49">
        <v>6</v>
      </c>
      <c r="F49">
        <v>0.96183320811419981</v>
      </c>
      <c r="G49">
        <v>0.24574392406021683</v>
      </c>
      <c r="H49">
        <v>3</v>
      </c>
      <c r="I49">
        <v>-1</v>
      </c>
      <c r="J49">
        <v>-1.8899999999999864</v>
      </c>
      <c r="K49">
        <v>69.869999999999976</v>
      </c>
      <c r="L49">
        <v>152</v>
      </c>
      <c r="M49">
        <v>-16</v>
      </c>
      <c r="N49">
        <v>0.98726114649681529</v>
      </c>
      <c r="O49">
        <v>0.69387755102040816</v>
      </c>
      <c r="T49" s="10">
        <f t="shared" ca="1" si="1"/>
        <v>1.5906951159491143E-3</v>
      </c>
      <c r="U49" s="150">
        <f t="shared" ca="1" si="2"/>
        <v>6.5692125813740343E-2</v>
      </c>
      <c r="V49" s="10">
        <f t="shared" si="3"/>
        <v>-2.0810394186302428E-2</v>
      </c>
      <c r="W49" s="150">
        <f t="shared" si="4"/>
        <v>3.5465307502055281E-2</v>
      </c>
    </row>
    <row r="50" spans="1:23">
      <c r="A50" s="1">
        <v>41892</v>
      </c>
      <c r="B50">
        <v>89.25</v>
      </c>
      <c r="C50">
        <v>6245400</v>
      </c>
      <c r="D50">
        <v>9.6399999999999864</v>
      </c>
      <c r="E50">
        <v>7</v>
      </c>
      <c r="F50">
        <v>0.9483546205860256</v>
      </c>
      <c r="G50">
        <v>0.21106927417862301</v>
      </c>
      <c r="H50">
        <v>4</v>
      </c>
      <c r="I50">
        <v>1</v>
      </c>
      <c r="J50">
        <v>-0.31999999999999318</v>
      </c>
      <c r="K50">
        <v>69.549999999999983</v>
      </c>
      <c r="L50">
        <v>151</v>
      </c>
      <c r="M50">
        <v>-17</v>
      </c>
      <c r="N50">
        <v>0.98089171974522293</v>
      </c>
      <c r="O50">
        <v>0.67346938775510201</v>
      </c>
      <c r="T50" s="10">
        <f t="shared" ca="1" si="1"/>
        <v>1.2975819943919433E-3</v>
      </c>
      <c r="U50" s="150">
        <f t="shared" ca="1" si="2"/>
        <v>6.6989707808132293E-2</v>
      </c>
      <c r="V50" s="10">
        <f t="shared" si="3"/>
        <v>-3.5983357697064338E-3</v>
      </c>
      <c r="W50" s="150">
        <f t="shared" si="4"/>
        <v>3.1866971732348849E-2</v>
      </c>
    </row>
    <row r="51" spans="1:23">
      <c r="A51" s="1">
        <v>41893</v>
      </c>
      <c r="B51">
        <v>89.22</v>
      </c>
      <c r="C51">
        <v>4537800</v>
      </c>
      <c r="D51">
        <v>9.6699999999999875</v>
      </c>
      <c r="E51">
        <v>8</v>
      </c>
      <c r="F51">
        <v>0.94162283996994733</v>
      </c>
      <c r="G51">
        <v>0.15742604346747094</v>
      </c>
      <c r="H51">
        <v>4</v>
      </c>
      <c r="I51">
        <v>1</v>
      </c>
      <c r="J51">
        <v>-3.0000000000001137E-2</v>
      </c>
      <c r="K51">
        <v>69.519999999999982</v>
      </c>
      <c r="L51">
        <v>150</v>
      </c>
      <c r="M51">
        <v>-18</v>
      </c>
      <c r="N51">
        <v>0.97452229299363058</v>
      </c>
      <c r="O51">
        <v>0.65306122448979587</v>
      </c>
      <c r="T51" s="10">
        <f t="shared" ca="1" si="1"/>
        <v>2.938807133851252E-3</v>
      </c>
      <c r="U51" s="150">
        <f t="shared" ca="1" si="2"/>
        <v>6.9928514941983544E-2</v>
      </c>
      <c r="V51" s="10">
        <f t="shared" si="3"/>
        <v>-3.3613445378152535E-4</v>
      </c>
      <c r="W51" s="150">
        <f t="shared" si="4"/>
        <v>3.1530837278567321E-2</v>
      </c>
    </row>
    <row r="52" spans="1:23">
      <c r="A52" s="1">
        <v>41894</v>
      </c>
      <c r="B52">
        <v>88.84</v>
      </c>
      <c r="C52">
        <v>4593700</v>
      </c>
      <c r="D52">
        <v>10.049999999999983</v>
      </c>
      <c r="E52">
        <v>9</v>
      </c>
      <c r="F52">
        <v>0.94117205108940638</v>
      </c>
      <c r="G52">
        <v>0.12569022066029839</v>
      </c>
      <c r="H52">
        <v>4</v>
      </c>
      <c r="I52">
        <v>1</v>
      </c>
      <c r="J52">
        <v>-0.37999999999999545</v>
      </c>
      <c r="K52">
        <v>69.139999999999986</v>
      </c>
      <c r="L52">
        <v>149</v>
      </c>
      <c r="M52">
        <v>-19</v>
      </c>
      <c r="N52">
        <v>0.96815286624203822</v>
      </c>
      <c r="O52">
        <v>0.63265306122448983</v>
      </c>
      <c r="T52" s="10">
        <f t="shared" ca="1" si="1"/>
        <v>2.938807133851252E-3</v>
      </c>
      <c r="U52" s="150">
        <f t="shared" ca="1" si="2"/>
        <v>7.2867322075834795E-2</v>
      </c>
      <c r="V52" s="10">
        <f t="shared" si="3"/>
        <v>-4.2591347231561924E-3</v>
      </c>
      <c r="W52" s="150">
        <f t="shared" si="4"/>
        <v>2.7271702555411129E-2</v>
      </c>
    </row>
    <row r="53" spans="1:23">
      <c r="A53" s="1">
        <v>41897</v>
      </c>
      <c r="B53">
        <v>89.38</v>
      </c>
      <c r="C53">
        <v>3935000</v>
      </c>
      <c r="D53">
        <v>9.5099999999999909</v>
      </c>
      <c r="E53">
        <v>10</v>
      </c>
      <c r="F53">
        <v>0.94118707738542429</v>
      </c>
      <c r="G53">
        <v>0.10916560721541509</v>
      </c>
      <c r="H53">
        <v>2</v>
      </c>
      <c r="I53">
        <v>1</v>
      </c>
      <c r="J53">
        <v>0.53999999999999204</v>
      </c>
      <c r="K53">
        <v>69.679999999999978</v>
      </c>
      <c r="L53">
        <v>150</v>
      </c>
      <c r="M53">
        <v>-20</v>
      </c>
      <c r="N53">
        <v>0.97452229299363058</v>
      </c>
      <c r="O53">
        <v>0.61224489795918369</v>
      </c>
      <c r="T53" s="10">
        <f t="shared" ca="1" si="1"/>
        <v>2.938807133851252E-3</v>
      </c>
      <c r="U53" s="150">
        <f t="shared" ca="1" si="2"/>
        <v>7.5806129209686046E-2</v>
      </c>
      <c r="V53" s="10">
        <f t="shared" si="3"/>
        <v>6.0783430886986942E-3</v>
      </c>
      <c r="W53" s="150">
        <f t="shared" si="4"/>
        <v>3.3350045644109823E-2</v>
      </c>
    </row>
    <row r="54" spans="1:23">
      <c r="A54" s="1">
        <v>41898</v>
      </c>
      <c r="B54">
        <v>90.27</v>
      </c>
      <c r="C54">
        <v>5045100</v>
      </c>
      <c r="D54">
        <v>8.6199999999999903</v>
      </c>
      <c r="E54">
        <v>11</v>
      </c>
      <c r="F54">
        <v>0.9467317806160781</v>
      </c>
      <c r="G54">
        <v>9.7368663535107536E-2</v>
      </c>
      <c r="H54">
        <v>2</v>
      </c>
      <c r="I54">
        <v>1</v>
      </c>
      <c r="J54">
        <v>0.89000000000000057</v>
      </c>
      <c r="K54">
        <v>70.569999999999979</v>
      </c>
      <c r="L54">
        <v>151</v>
      </c>
      <c r="M54">
        <v>-21</v>
      </c>
      <c r="N54">
        <v>0.98089171974522293</v>
      </c>
      <c r="O54">
        <v>0.59183673469387754</v>
      </c>
      <c r="T54" s="10">
        <f t="shared" ca="1" si="1"/>
        <v>1.5806476968269127E-3</v>
      </c>
      <c r="U54" s="150">
        <f t="shared" ca="1" si="2"/>
        <v>7.7386776906512952E-2</v>
      </c>
      <c r="V54" s="10">
        <f t="shared" si="3"/>
        <v>9.9574848959498845E-3</v>
      </c>
      <c r="W54" s="150">
        <f t="shared" si="4"/>
        <v>4.3307530540059709E-2</v>
      </c>
    </row>
    <row r="55" spans="1:23">
      <c r="A55" s="1">
        <v>41899</v>
      </c>
      <c r="B55">
        <v>91.22</v>
      </c>
      <c r="C55">
        <v>7068800</v>
      </c>
      <c r="D55">
        <v>7.6699999999999875</v>
      </c>
      <c r="E55">
        <v>12</v>
      </c>
      <c r="F55">
        <v>0.9587978963185575</v>
      </c>
      <c r="G55">
        <v>9.5106321059472296E-2</v>
      </c>
      <c r="H55">
        <v>2</v>
      </c>
      <c r="I55">
        <v>1</v>
      </c>
      <c r="J55">
        <v>0.95000000000000284</v>
      </c>
      <c r="K55">
        <v>71.519999999999982</v>
      </c>
      <c r="L55">
        <v>152</v>
      </c>
      <c r="M55">
        <v>-22</v>
      </c>
      <c r="N55">
        <v>0.98726114649681529</v>
      </c>
      <c r="O55">
        <v>0.5714285714285714</v>
      </c>
      <c r="T55" s="10">
        <f t="shared" ca="1" si="1"/>
        <v>1.5806476968269127E-3</v>
      </c>
      <c r="U55" s="150">
        <f t="shared" ca="1" si="2"/>
        <v>7.8967424603339859E-2</v>
      </c>
      <c r="V55" s="10">
        <f t="shared" si="3"/>
        <v>1.0523983604741364E-2</v>
      </c>
      <c r="W55" s="150">
        <f t="shared" si="4"/>
        <v>5.3831514144801071E-2</v>
      </c>
    </row>
    <row r="56" spans="1:23">
      <c r="A56" s="1">
        <v>41900</v>
      </c>
      <c r="B56">
        <v>92.09</v>
      </c>
      <c r="C56">
        <v>6025100</v>
      </c>
      <c r="D56">
        <v>6.7999999999999829</v>
      </c>
      <c r="E56">
        <v>13</v>
      </c>
      <c r="F56">
        <v>0.97244177310293023</v>
      </c>
      <c r="G56">
        <v>9.196309613192509E-2</v>
      </c>
      <c r="H56">
        <v>2</v>
      </c>
      <c r="I56">
        <v>1</v>
      </c>
      <c r="J56">
        <v>0.87000000000000455</v>
      </c>
      <c r="K56">
        <v>72.389999999999986</v>
      </c>
      <c r="L56">
        <v>153</v>
      </c>
      <c r="M56">
        <v>-23</v>
      </c>
      <c r="N56">
        <v>0.99363057324840764</v>
      </c>
      <c r="O56">
        <v>0.55102040816326525</v>
      </c>
      <c r="T56" s="10">
        <f t="shared" ca="1" si="1"/>
        <v>1.5806476968269127E-3</v>
      </c>
      <c r="U56" s="150">
        <f t="shared" ca="1" si="2"/>
        <v>8.0548072300166765E-2</v>
      </c>
      <c r="V56" s="10">
        <f t="shared" si="3"/>
        <v>9.5373821530366654E-3</v>
      </c>
      <c r="W56" s="150">
        <f t="shared" si="4"/>
        <v>6.3368896297837735E-2</v>
      </c>
    </row>
    <row r="57" spans="1:23">
      <c r="A57" s="1">
        <v>41901</v>
      </c>
      <c r="B57">
        <v>92.34</v>
      </c>
      <c r="C57">
        <v>12498800</v>
      </c>
      <c r="D57">
        <v>6.5499999999999829</v>
      </c>
      <c r="E57">
        <v>14</v>
      </c>
      <c r="F57">
        <v>0.98308039068369635</v>
      </c>
      <c r="G57">
        <v>0.11159636432083653</v>
      </c>
      <c r="H57">
        <v>2</v>
      </c>
      <c r="I57">
        <v>1</v>
      </c>
      <c r="J57">
        <v>0.25</v>
      </c>
      <c r="K57">
        <v>72.639999999999986</v>
      </c>
      <c r="L57">
        <v>154</v>
      </c>
      <c r="M57">
        <v>-24</v>
      </c>
      <c r="N57">
        <v>1</v>
      </c>
      <c r="O57">
        <v>0.53061224489795922</v>
      </c>
      <c r="T57" s="10">
        <f t="shared" ca="1" si="1"/>
        <v>1.5806476968269127E-3</v>
      </c>
      <c r="U57" s="150">
        <f t="shared" ca="1" si="2"/>
        <v>8.2128719996993671E-2</v>
      </c>
      <c r="V57" s="10">
        <f t="shared" si="3"/>
        <v>2.7147355847540449E-3</v>
      </c>
      <c r="W57" s="150">
        <f t="shared" si="4"/>
        <v>6.6083631882591781E-2</v>
      </c>
    </row>
  </sheetData>
  <conditionalFormatting sqref="E3:E6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0.42578125" customWidth="1"/>
    <col min="13" max="13" width="10.7109375" customWidth="1"/>
  </cols>
  <sheetData>
    <row r="1" spans="1:23">
      <c r="A1">
        <v>50</v>
      </c>
      <c r="B1">
        <v>50.579999999999941</v>
      </c>
      <c r="C1">
        <v>151</v>
      </c>
      <c r="D1">
        <v>0.75718562874251394</v>
      </c>
      <c r="E1" s="9">
        <v>1.2030256641930119</v>
      </c>
      <c r="F1">
        <v>1.8289846488119905</v>
      </c>
      <c r="G1">
        <v>7.0547498884707974E-2</v>
      </c>
      <c r="H1">
        <v>0.10654592361500957</v>
      </c>
      <c r="I1">
        <v>-3.5468584940488017</v>
      </c>
      <c r="J1">
        <v>2.3214657694636847</v>
      </c>
      <c r="K1">
        <v>-8.2731338897543499E-2</v>
      </c>
      <c r="L1">
        <v>-5.9962103703944031E-2</v>
      </c>
      <c r="M1">
        <v>4.8573819426760666E-2</v>
      </c>
      <c r="N1">
        <v>7.6004672107182897E-2</v>
      </c>
      <c r="O1">
        <v>0.24006859829581287</v>
      </c>
      <c r="P1">
        <v>0.83243215031315265</v>
      </c>
      <c r="Q1">
        <v>-0.61485386221294358</v>
      </c>
      <c r="R1">
        <v>0.55010438413361173</v>
      </c>
      <c r="S1">
        <v>1.3538699217357355</v>
      </c>
    </row>
    <row r="2" spans="1:23">
      <c r="A2">
        <v>8</v>
      </c>
      <c r="B2">
        <v>7</v>
      </c>
      <c r="C2">
        <v>3.9445389897269147</v>
      </c>
      <c r="E2">
        <v>0.4</v>
      </c>
    </row>
    <row r="3" spans="1:23">
      <c r="A3">
        <v>4.9180874237757435E-3</v>
      </c>
      <c r="B3">
        <v>3.7791250886571266E-2</v>
      </c>
      <c r="C3">
        <v>1.0265645831542622</v>
      </c>
      <c r="D3">
        <v>226</v>
      </c>
      <c r="E3" s="2">
        <f>IF(C3&gt;=$E$2,SIGN(A3),0)</f>
        <v>1</v>
      </c>
      <c r="F3" s="3" t="s">
        <v>0</v>
      </c>
      <c r="G3">
        <f ca="1">OFFSET(B1,($A$1+5),0)</f>
        <v>71.69</v>
      </c>
    </row>
    <row r="4" spans="1:23">
      <c r="A4">
        <v>-5.9575793349212775E-3</v>
      </c>
      <c r="B4">
        <v>4.2109064890420225E-2</v>
      </c>
      <c r="C4">
        <v>1.060318651632465</v>
      </c>
      <c r="D4">
        <v>204</v>
      </c>
      <c r="E4" s="2">
        <f>IF(C4&gt;=$E$2,SIGN(A4),0)</f>
        <v>-1</v>
      </c>
      <c r="F4" s="4" t="s">
        <v>1</v>
      </c>
      <c r="G4">
        <f ca="1">OFFSET(D1,($A$1+6),0)</f>
        <v>13.55000000000004</v>
      </c>
    </row>
    <row r="5" spans="1:23">
      <c r="A5">
        <v>-5.472393467120213E-3</v>
      </c>
      <c r="B5">
        <v>4.5405736879046484E-2</v>
      </c>
      <c r="C5">
        <v>0.89658546995996968</v>
      </c>
      <c r="D5">
        <v>201</v>
      </c>
      <c r="E5" s="2">
        <f>IF(C5&gt;=$E$2,SIGN(A5),0)</f>
        <v>-1</v>
      </c>
      <c r="F5" s="5" t="s">
        <v>2</v>
      </c>
      <c r="G5" s="6" t="str">
        <f ca="1">IF(OFFSET(G1,A1+5,0)-OFFSET(G1,A1+4,0)&gt;0,"r","f")</f>
        <v>f</v>
      </c>
      <c r="T5">
        <v>0.18345691376370643</v>
      </c>
      <c r="U5">
        <v>-0.16656147670383589</v>
      </c>
    </row>
    <row r="6" spans="1:23">
      <c r="A6">
        <v>4.9000235787593849E-3</v>
      </c>
      <c r="B6">
        <v>4.4525620949759426E-2</v>
      </c>
      <c r="C6">
        <v>0.96107028498021807</v>
      </c>
      <c r="D6">
        <v>277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4</v>
      </c>
      <c r="I6">
        <f t="shared" ca="1" si="0"/>
        <v>1</v>
      </c>
      <c r="J6">
        <f t="shared" ca="1" si="0"/>
        <v>-0.81999999999999318</v>
      </c>
      <c r="K6">
        <f t="shared" ca="1" si="0"/>
        <v>208.44000000000011</v>
      </c>
      <c r="L6">
        <f t="shared" ca="1" si="0"/>
        <v>-40</v>
      </c>
      <c r="M6">
        <f t="shared" ca="1" si="0"/>
        <v>-54</v>
      </c>
      <c r="N6" s="9">
        <f ca="1">OFFSET(F1,($A$1+6),0)</f>
        <v>0.37411180280450246</v>
      </c>
      <c r="O6" s="10">
        <f ca="1">OFFSET(G1,($A$1+6),0)</f>
        <v>3.2308614318748381E-2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63.43</v>
      </c>
      <c r="C8">
        <v>2711900</v>
      </c>
      <c r="D8">
        <v>2.3100000000000023</v>
      </c>
      <c r="E8">
        <v>4</v>
      </c>
      <c r="F8">
        <v>0.34095543518293953</v>
      </c>
      <c r="G8">
        <v>7.451491318168936E-2</v>
      </c>
      <c r="H8">
        <v>3</v>
      </c>
      <c r="I8">
        <v>-1</v>
      </c>
      <c r="J8">
        <v>0.24000000000000199</v>
      </c>
      <c r="K8">
        <v>219.68000000000015</v>
      </c>
      <c r="L8">
        <v>-49</v>
      </c>
      <c r="M8">
        <v>-53</v>
      </c>
      <c r="N8">
        <v>0.528169014084507</v>
      </c>
      <c r="O8">
        <v>0.1111111111111111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63.27</v>
      </c>
      <c r="C9">
        <v>1560800</v>
      </c>
      <c r="D9">
        <v>2.1500000000000057</v>
      </c>
      <c r="E9">
        <v>5</v>
      </c>
      <c r="F9">
        <v>0.33432820402260127</v>
      </c>
      <c r="G9">
        <v>7.1317735701920487E-2</v>
      </c>
      <c r="H9">
        <v>3</v>
      </c>
      <c r="I9">
        <v>-1</v>
      </c>
      <c r="J9">
        <v>0.15999999999999659</v>
      </c>
      <c r="K9">
        <v>219.84000000000015</v>
      </c>
      <c r="L9">
        <v>-50</v>
      </c>
      <c r="M9">
        <v>-52</v>
      </c>
      <c r="N9">
        <v>0.52112676056338025</v>
      </c>
      <c r="O9">
        <v>0.12222222222222222</v>
      </c>
      <c r="T9" s="10">
        <f ca="1">OFFSET($A$2,H8,0)*I8</f>
        <v>5.472393467120213E-3</v>
      </c>
      <c r="U9" s="150">
        <f ca="1">U8+T9</f>
        <v>5.472393467120213E-3</v>
      </c>
      <c r="V9" s="10">
        <f>J9/B8</f>
        <v>2.5224657102316979E-3</v>
      </c>
      <c r="W9" s="150">
        <f>W8+V9</f>
        <v>2.5224657102316979E-3</v>
      </c>
    </row>
    <row r="10" spans="1:23">
      <c r="A10" s="1">
        <v>41835</v>
      </c>
      <c r="B10">
        <v>62.95</v>
      </c>
      <c r="C10">
        <v>1496000</v>
      </c>
      <c r="D10">
        <v>1.8300000000000125</v>
      </c>
      <c r="E10">
        <v>6</v>
      </c>
      <c r="F10">
        <v>0.32895859720987058</v>
      </c>
      <c r="G10">
        <v>5.7117585153067009E-2</v>
      </c>
      <c r="H10">
        <v>4</v>
      </c>
      <c r="I10">
        <v>1</v>
      </c>
      <c r="J10">
        <v>0.32000000000000028</v>
      </c>
      <c r="K10">
        <v>220.16000000000014</v>
      </c>
      <c r="L10">
        <v>-51</v>
      </c>
      <c r="M10">
        <v>-53</v>
      </c>
      <c r="N10">
        <v>0.5140845070422535</v>
      </c>
      <c r="O10">
        <v>0.1111111111111111</v>
      </c>
      <c r="T10" s="10">
        <f t="shared" ref="T10:T57" ca="1" si="1">OFFSET($A$2,H9,0)*I9</f>
        <v>5.472393467120213E-3</v>
      </c>
      <c r="U10" s="150">
        <f t="shared" ref="U10:U57" ca="1" si="2">U9+T10</f>
        <v>1.0944786934240426E-2</v>
      </c>
      <c r="V10" s="10">
        <f t="shared" ref="V10:V57" si="3">J10/B9</f>
        <v>5.0576892682155884E-3</v>
      </c>
      <c r="W10" s="150">
        <f t="shared" ref="W10:W57" si="4">W9+V10</f>
        <v>7.5801549784472863E-3</v>
      </c>
    </row>
    <row r="11" spans="1:23">
      <c r="A11" s="1">
        <v>41836</v>
      </c>
      <c r="B11">
        <v>63.46</v>
      </c>
      <c r="C11">
        <v>1866100</v>
      </c>
      <c r="D11">
        <v>1.3200000000000216</v>
      </c>
      <c r="E11">
        <v>7</v>
      </c>
      <c r="F11">
        <v>0.32591110392468625</v>
      </c>
      <c r="G11">
        <v>3.9417264018282466E-2</v>
      </c>
      <c r="H11">
        <v>4</v>
      </c>
      <c r="I11">
        <v>1</v>
      </c>
      <c r="J11">
        <v>0.50999999999999801</v>
      </c>
      <c r="K11">
        <v>220.67000000000013</v>
      </c>
      <c r="L11">
        <v>-52</v>
      </c>
      <c r="M11">
        <v>-54</v>
      </c>
      <c r="N11">
        <v>0.50704225352112675</v>
      </c>
      <c r="O11">
        <v>0.1</v>
      </c>
      <c r="T11" s="10">
        <f t="shared" ca="1" si="1"/>
        <v>4.9000235787593849E-3</v>
      </c>
      <c r="U11" s="150">
        <f t="shared" ca="1" si="2"/>
        <v>1.584481051299981E-2</v>
      </c>
      <c r="V11" s="10">
        <f t="shared" si="3"/>
        <v>8.1016679904685942E-3</v>
      </c>
      <c r="W11" s="150">
        <f t="shared" si="4"/>
        <v>1.568182296891588E-2</v>
      </c>
    </row>
    <row r="12" spans="1:23">
      <c r="A12" s="1">
        <v>41837</v>
      </c>
      <c r="B12">
        <v>61.45</v>
      </c>
      <c r="C12">
        <v>2603200</v>
      </c>
      <c r="D12">
        <v>3.3300000000000125</v>
      </c>
      <c r="E12">
        <v>8</v>
      </c>
      <c r="F12">
        <v>0.32383752092297652</v>
      </c>
      <c r="G12">
        <v>3.6693394804439942E-2</v>
      </c>
      <c r="H12">
        <v>4</v>
      </c>
      <c r="I12">
        <v>1</v>
      </c>
      <c r="J12">
        <v>-2.009999999999998</v>
      </c>
      <c r="K12">
        <v>218.66000000000014</v>
      </c>
      <c r="L12">
        <v>-53</v>
      </c>
      <c r="M12">
        <v>-55</v>
      </c>
      <c r="N12">
        <v>0.5</v>
      </c>
      <c r="O12">
        <v>8.8888888888888892E-2</v>
      </c>
      <c r="T12" s="10">
        <f t="shared" ca="1" si="1"/>
        <v>4.9000235787593849E-3</v>
      </c>
      <c r="U12" s="150">
        <f t="shared" ca="1" si="2"/>
        <v>2.0744834091759194E-2</v>
      </c>
      <c r="V12" s="10">
        <f t="shared" si="3"/>
        <v>-3.1673495115033062E-2</v>
      </c>
      <c r="W12" s="150">
        <f t="shared" si="4"/>
        <v>-1.5991672146117183E-2</v>
      </c>
    </row>
    <row r="13" spans="1:23">
      <c r="A13" s="1">
        <v>41838</v>
      </c>
      <c r="B13">
        <v>62.36</v>
      </c>
      <c r="C13">
        <v>2349500</v>
      </c>
      <c r="D13">
        <v>2.4200000000000159</v>
      </c>
      <c r="E13">
        <v>9</v>
      </c>
      <c r="F13">
        <v>0.32190991217589981</v>
      </c>
      <c r="G13">
        <v>3.5497397887622691E-2</v>
      </c>
      <c r="H13">
        <v>4</v>
      </c>
      <c r="I13">
        <v>1</v>
      </c>
      <c r="J13">
        <v>0.90999999999999659</v>
      </c>
      <c r="K13">
        <v>219.57000000000014</v>
      </c>
      <c r="L13">
        <v>-54</v>
      </c>
      <c r="M13">
        <v>-56</v>
      </c>
      <c r="N13">
        <v>0.49295774647887325</v>
      </c>
      <c r="O13">
        <v>7.7777777777777779E-2</v>
      </c>
      <c r="T13" s="10">
        <f t="shared" ca="1" si="1"/>
        <v>4.9000235787593849E-3</v>
      </c>
      <c r="U13" s="150">
        <f t="shared" ca="1" si="2"/>
        <v>2.5644857670518578E-2</v>
      </c>
      <c r="V13" s="10">
        <f t="shared" si="3"/>
        <v>1.4808787632221262E-2</v>
      </c>
      <c r="W13" s="150">
        <f t="shared" si="4"/>
        <v>-1.182884513895921E-3</v>
      </c>
    </row>
    <row r="14" spans="1:23">
      <c r="A14" s="1">
        <v>41841</v>
      </c>
      <c r="B14">
        <v>62.9</v>
      </c>
      <c r="C14">
        <v>1556200</v>
      </c>
      <c r="D14">
        <v>1.8800000000000239</v>
      </c>
      <c r="E14">
        <v>10</v>
      </c>
      <c r="F14">
        <v>0.32073538086554504</v>
      </c>
      <c r="G14">
        <v>3.4791136030095322E-2</v>
      </c>
      <c r="H14">
        <v>4</v>
      </c>
      <c r="I14">
        <v>1</v>
      </c>
      <c r="J14">
        <v>0.53999999999999915</v>
      </c>
      <c r="K14">
        <v>220.11000000000013</v>
      </c>
      <c r="L14">
        <v>-55</v>
      </c>
      <c r="M14">
        <v>-57</v>
      </c>
      <c r="N14">
        <v>0.4859154929577465</v>
      </c>
      <c r="O14">
        <v>6.6666666666666666E-2</v>
      </c>
      <c r="T14" s="10">
        <f t="shared" ca="1" si="1"/>
        <v>4.9000235787593849E-3</v>
      </c>
      <c r="U14" s="150">
        <f t="shared" ca="1" si="2"/>
        <v>3.0544881249277962E-2</v>
      </c>
      <c r="V14" s="10">
        <f t="shared" si="3"/>
        <v>8.659397049390621E-3</v>
      </c>
      <c r="W14" s="150">
        <f t="shared" si="4"/>
        <v>7.4765125354947001E-3</v>
      </c>
    </row>
    <row r="15" spans="1:23">
      <c r="A15" s="1">
        <v>41842</v>
      </c>
      <c r="B15">
        <v>63.47</v>
      </c>
      <c r="C15">
        <v>1335200</v>
      </c>
      <c r="D15">
        <v>1.3100000000000307</v>
      </c>
      <c r="E15">
        <v>11</v>
      </c>
      <c r="F15">
        <v>0.32033488739770571</v>
      </c>
      <c r="G15">
        <v>3.4725248342428239E-2</v>
      </c>
      <c r="H15">
        <v>4</v>
      </c>
      <c r="I15">
        <v>1</v>
      </c>
      <c r="J15">
        <v>0.57000000000000028</v>
      </c>
      <c r="K15">
        <v>220.68000000000012</v>
      </c>
      <c r="L15">
        <v>-56</v>
      </c>
      <c r="M15">
        <v>-58</v>
      </c>
      <c r="N15">
        <v>0.47887323943661969</v>
      </c>
      <c r="O15">
        <v>5.5555555555555552E-2</v>
      </c>
      <c r="T15" s="10">
        <f t="shared" ca="1" si="1"/>
        <v>4.9000235787593849E-3</v>
      </c>
      <c r="U15" s="150">
        <f t="shared" ca="1" si="2"/>
        <v>3.5444904828037346E-2</v>
      </c>
      <c r="V15" s="10">
        <f t="shared" si="3"/>
        <v>9.0620031796502434E-3</v>
      </c>
      <c r="W15" s="150">
        <f t="shared" si="4"/>
        <v>1.6538515715144943E-2</v>
      </c>
    </row>
    <row r="16" spans="1:23">
      <c r="A16" s="1">
        <v>41843</v>
      </c>
      <c r="B16">
        <v>62.81</v>
      </c>
      <c r="C16">
        <v>1487500</v>
      </c>
      <c r="D16">
        <v>1.9700000000000273</v>
      </c>
      <c r="E16">
        <v>12</v>
      </c>
      <c r="F16">
        <v>0.32023083395465968</v>
      </c>
      <c r="G16">
        <v>3.2798890920676636E-2</v>
      </c>
      <c r="H16">
        <v>4</v>
      </c>
      <c r="I16">
        <v>1</v>
      </c>
      <c r="J16">
        <v>-0.65999999999999659</v>
      </c>
      <c r="K16">
        <v>220.02000000000012</v>
      </c>
      <c r="L16">
        <v>-57</v>
      </c>
      <c r="M16">
        <v>-59</v>
      </c>
      <c r="N16">
        <v>0.47183098591549294</v>
      </c>
      <c r="O16">
        <v>4.4444444444444446E-2</v>
      </c>
      <c r="T16" s="10">
        <f t="shared" ca="1" si="1"/>
        <v>4.9000235787593849E-3</v>
      </c>
      <c r="U16" s="150">
        <f t="shared" ca="1" si="2"/>
        <v>4.034492840679673E-2</v>
      </c>
      <c r="V16" s="10">
        <f t="shared" si="3"/>
        <v>-1.0398613518197521E-2</v>
      </c>
      <c r="W16" s="150">
        <f t="shared" si="4"/>
        <v>6.1399021969474228E-3</v>
      </c>
    </row>
    <row r="17" spans="1:23">
      <c r="A17" s="1">
        <v>41844</v>
      </c>
      <c r="B17">
        <v>63.3</v>
      </c>
      <c r="C17">
        <v>1572300</v>
      </c>
      <c r="D17">
        <v>1.4800000000000466</v>
      </c>
      <c r="E17">
        <v>13</v>
      </c>
      <c r="F17">
        <v>0.32066501378895268</v>
      </c>
      <c r="G17">
        <v>2.9073889882719913E-2</v>
      </c>
      <c r="H17">
        <v>2</v>
      </c>
      <c r="I17">
        <v>-1</v>
      </c>
      <c r="J17">
        <v>0.48999999999999488</v>
      </c>
      <c r="K17">
        <v>220.5100000000001</v>
      </c>
      <c r="L17">
        <v>-56</v>
      </c>
      <c r="M17">
        <v>-60</v>
      </c>
      <c r="N17">
        <v>0.47887323943661969</v>
      </c>
      <c r="O17">
        <v>3.3333333333333333E-2</v>
      </c>
      <c r="T17" s="10">
        <f t="shared" ca="1" si="1"/>
        <v>4.9000235787593849E-3</v>
      </c>
      <c r="U17" s="150">
        <f t="shared" ca="1" si="2"/>
        <v>4.5244951985556114E-2</v>
      </c>
      <c r="V17" s="10">
        <f t="shared" si="3"/>
        <v>7.8013055245979126E-3</v>
      </c>
      <c r="W17" s="150">
        <f t="shared" si="4"/>
        <v>1.3941207721545334E-2</v>
      </c>
    </row>
    <row r="18" spans="1:23">
      <c r="A18" s="1">
        <v>41845</v>
      </c>
      <c r="B18">
        <v>64.05</v>
      </c>
      <c r="C18">
        <v>2376300</v>
      </c>
      <c r="D18">
        <v>2.2300000000000466</v>
      </c>
      <c r="E18">
        <v>14</v>
      </c>
      <c r="F18">
        <v>0.32181035024838073</v>
      </c>
      <c r="G18">
        <v>2.6994546665631725E-2</v>
      </c>
      <c r="H18">
        <v>2</v>
      </c>
      <c r="I18">
        <v>-1</v>
      </c>
      <c r="J18">
        <v>-0.75</v>
      </c>
      <c r="K18">
        <v>219.7600000000001</v>
      </c>
      <c r="L18">
        <v>-55</v>
      </c>
      <c r="M18">
        <v>-61</v>
      </c>
      <c r="N18">
        <v>0.4859154929577465</v>
      </c>
      <c r="O18">
        <v>2.2222222222222223E-2</v>
      </c>
      <c r="T18" s="10">
        <f t="shared" ca="1" si="1"/>
        <v>5.9575793349212775E-3</v>
      </c>
      <c r="U18" s="150">
        <f t="shared" ca="1" si="2"/>
        <v>5.120253132047739E-2</v>
      </c>
      <c r="V18" s="10">
        <f t="shared" si="3"/>
        <v>-1.1848341232227489E-2</v>
      </c>
      <c r="W18" s="150">
        <f t="shared" si="4"/>
        <v>2.0928664893178454E-3</v>
      </c>
    </row>
    <row r="19" spans="1:23">
      <c r="A19" s="1">
        <v>41848</v>
      </c>
      <c r="B19">
        <v>65.53</v>
      </c>
      <c r="C19">
        <v>3315000</v>
      </c>
      <c r="D19">
        <v>3.7100000000000648</v>
      </c>
      <c r="E19">
        <v>15</v>
      </c>
      <c r="F19">
        <v>0.32462129038246751</v>
      </c>
      <c r="G19">
        <v>3.1303240410633731E-2</v>
      </c>
      <c r="H19">
        <v>2</v>
      </c>
      <c r="I19">
        <v>-1</v>
      </c>
      <c r="J19">
        <v>-1.480000000000004</v>
      </c>
      <c r="K19">
        <v>218.28000000000009</v>
      </c>
      <c r="L19">
        <v>-54</v>
      </c>
      <c r="M19">
        <v>-62</v>
      </c>
      <c r="N19">
        <v>0.49295774647887325</v>
      </c>
      <c r="O19">
        <v>1.1111111111111112E-2</v>
      </c>
      <c r="T19" s="10">
        <f t="shared" ca="1" si="1"/>
        <v>5.9575793349212775E-3</v>
      </c>
      <c r="U19" s="150">
        <f t="shared" ca="1" si="2"/>
        <v>5.7160110655398666E-2</v>
      </c>
      <c r="V19" s="10">
        <f t="shared" si="3"/>
        <v>-2.3106947697111694E-2</v>
      </c>
      <c r="W19" s="150">
        <f t="shared" si="4"/>
        <v>-2.1014081207793849E-2</v>
      </c>
    </row>
    <row r="20" spans="1:23">
      <c r="A20" s="1">
        <v>41849</v>
      </c>
      <c r="B20">
        <v>65.39</v>
      </c>
      <c r="C20">
        <v>2010900</v>
      </c>
      <c r="D20">
        <v>3.5700000000000784</v>
      </c>
      <c r="E20">
        <v>16</v>
      </c>
      <c r="F20">
        <v>0.32736036626811954</v>
      </c>
      <c r="G20">
        <v>3.6910463145315757E-2</v>
      </c>
      <c r="H20">
        <v>1</v>
      </c>
      <c r="I20">
        <v>1</v>
      </c>
      <c r="J20">
        <v>0.14000000000000057</v>
      </c>
      <c r="K20">
        <v>218.42000000000007</v>
      </c>
      <c r="L20">
        <v>-53</v>
      </c>
      <c r="M20">
        <v>-61</v>
      </c>
      <c r="N20">
        <v>0.5</v>
      </c>
      <c r="O20">
        <v>2.2222222222222223E-2</v>
      </c>
      <c r="T20" s="10">
        <f t="shared" ca="1" si="1"/>
        <v>5.9575793349212775E-3</v>
      </c>
      <c r="U20" s="150">
        <f t="shared" ca="1" si="2"/>
        <v>6.3117689990319942E-2</v>
      </c>
      <c r="V20" s="10">
        <f t="shared" si="3"/>
        <v>2.1364260643979942E-3</v>
      </c>
      <c r="W20" s="150">
        <f t="shared" si="4"/>
        <v>-1.8877655143395854E-2</v>
      </c>
    </row>
    <row r="21" spans="1:23">
      <c r="A21" s="1">
        <v>41850</v>
      </c>
      <c r="B21">
        <v>65.58</v>
      </c>
      <c r="C21">
        <v>1388600</v>
      </c>
      <c r="D21">
        <v>3.3800000000000807</v>
      </c>
      <c r="E21">
        <v>17</v>
      </c>
      <c r="F21">
        <v>0.3301503459964128</v>
      </c>
      <c r="G21">
        <v>3.9572777012598079E-2</v>
      </c>
      <c r="H21">
        <v>1</v>
      </c>
      <c r="I21">
        <v>1</v>
      </c>
      <c r="J21">
        <v>0.18999999999999773</v>
      </c>
      <c r="K21">
        <v>218.61000000000007</v>
      </c>
      <c r="L21">
        <v>-52</v>
      </c>
      <c r="M21">
        <v>-60</v>
      </c>
      <c r="N21">
        <v>0.50704225352112675</v>
      </c>
      <c r="O21">
        <v>3.3333333333333333E-2</v>
      </c>
      <c r="T21" s="10">
        <f t="shared" ca="1" si="1"/>
        <v>4.9180874237757435E-3</v>
      </c>
      <c r="U21" s="150">
        <f t="shared" ca="1" si="2"/>
        <v>6.803577741409568E-2</v>
      </c>
      <c r="V21" s="10">
        <f t="shared" si="3"/>
        <v>2.9056430646887555E-3</v>
      </c>
      <c r="W21" s="150">
        <f t="shared" si="4"/>
        <v>-1.5972012078707097E-2</v>
      </c>
    </row>
    <row r="22" spans="1:23">
      <c r="A22" s="1">
        <v>41851</v>
      </c>
      <c r="B22">
        <v>63.11</v>
      </c>
      <c r="C22">
        <v>2568800</v>
      </c>
      <c r="D22">
        <v>5.8500000000000796</v>
      </c>
      <c r="E22">
        <v>18</v>
      </c>
      <c r="F22">
        <v>0.33157864793405251</v>
      </c>
      <c r="G22">
        <v>4.1839223211239528E-2</v>
      </c>
      <c r="H22">
        <v>1</v>
      </c>
      <c r="I22">
        <v>1</v>
      </c>
      <c r="J22">
        <v>-2.4699999999999989</v>
      </c>
      <c r="K22">
        <v>216.14000000000007</v>
      </c>
      <c r="L22">
        <v>-51</v>
      </c>
      <c r="M22">
        <v>-59</v>
      </c>
      <c r="N22">
        <v>0.5140845070422535</v>
      </c>
      <c r="O22">
        <v>4.4444444444444446E-2</v>
      </c>
      <c r="T22" s="10">
        <f t="shared" ca="1" si="1"/>
        <v>4.9180874237757435E-3</v>
      </c>
      <c r="U22" s="150">
        <f t="shared" ca="1" si="2"/>
        <v>7.2953864837871418E-2</v>
      </c>
      <c r="V22" s="10">
        <f t="shared" si="3"/>
        <v>-3.7663921927416882E-2</v>
      </c>
      <c r="W22" s="150">
        <f t="shared" si="4"/>
        <v>-5.3635934006123979E-2</v>
      </c>
    </row>
    <row r="23" spans="1:23">
      <c r="A23" s="1">
        <v>41852</v>
      </c>
      <c r="B23">
        <v>62.03</v>
      </c>
      <c r="C23">
        <v>2984400</v>
      </c>
      <c r="D23">
        <v>6.9300000000000921</v>
      </c>
      <c r="E23">
        <v>19</v>
      </c>
      <c r="F23">
        <v>0.33143192509349839</v>
      </c>
      <c r="G23">
        <v>4.4271561971431825E-2</v>
      </c>
      <c r="H23">
        <v>3</v>
      </c>
      <c r="I23">
        <v>-1</v>
      </c>
      <c r="J23">
        <v>-1.0799999999999983</v>
      </c>
      <c r="K23">
        <v>215.06000000000006</v>
      </c>
      <c r="L23">
        <v>-52</v>
      </c>
      <c r="M23">
        <v>-58</v>
      </c>
      <c r="N23">
        <v>0.50704225352112675</v>
      </c>
      <c r="O23">
        <v>5.5555555555555552E-2</v>
      </c>
      <c r="T23" s="10">
        <f t="shared" ca="1" si="1"/>
        <v>4.9180874237757435E-3</v>
      </c>
      <c r="U23" s="150">
        <f t="shared" ca="1" si="2"/>
        <v>7.7871952261647157E-2</v>
      </c>
      <c r="V23" s="10">
        <f t="shared" si="3"/>
        <v>-1.7112977341150346E-2</v>
      </c>
      <c r="W23" s="150">
        <f t="shared" si="4"/>
        <v>-7.0748911347274318E-2</v>
      </c>
    </row>
    <row r="24" spans="1:23">
      <c r="A24" s="1">
        <v>41855</v>
      </c>
      <c r="B24">
        <v>63.14</v>
      </c>
      <c r="C24">
        <v>2515900</v>
      </c>
      <c r="D24">
        <v>8.0400000000001057</v>
      </c>
      <c r="E24">
        <v>20</v>
      </c>
      <c r="F24">
        <v>0.330062761443633</v>
      </c>
      <c r="G24">
        <v>4.4556323142102588E-2</v>
      </c>
      <c r="H24">
        <v>3</v>
      </c>
      <c r="I24">
        <v>-1</v>
      </c>
      <c r="J24">
        <v>-1.1099999999999994</v>
      </c>
      <c r="K24">
        <v>213.95000000000005</v>
      </c>
      <c r="L24">
        <v>-53</v>
      </c>
      <c r="M24">
        <v>-57</v>
      </c>
      <c r="N24">
        <v>0.5</v>
      </c>
      <c r="O24">
        <v>6.6666666666666666E-2</v>
      </c>
      <c r="T24" s="10">
        <f t="shared" ca="1" si="1"/>
        <v>5.472393467120213E-3</v>
      </c>
      <c r="U24" s="150">
        <f t="shared" ca="1" si="2"/>
        <v>8.3344345728767366E-2</v>
      </c>
      <c r="V24" s="10">
        <f t="shared" si="3"/>
        <v>-1.7894567144929863E-2</v>
      </c>
      <c r="W24" s="150">
        <f t="shared" si="4"/>
        <v>-8.8643478492204178E-2</v>
      </c>
    </row>
    <row r="25" spans="1:23">
      <c r="A25" s="1">
        <v>41856</v>
      </c>
      <c r="B25">
        <v>63.66</v>
      </c>
      <c r="C25">
        <v>4083600</v>
      </c>
      <c r="D25">
        <v>8.5600000000000875</v>
      </c>
      <c r="E25">
        <v>21</v>
      </c>
      <c r="F25">
        <v>0.32802436198021939</v>
      </c>
      <c r="G25">
        <v>4.8989391179714535E-2</v>
      </c>
      <c r="H25">
        <v>3</v>
      </c>
      <c r="I25">
        <v>-1</v>
      </c>
      <c r="J25">
        <v>-0.51999999999999602</v>
      </c>
      <c r="K25">
        <v>213.43000000000006</v>
      </c>
      <c r="L25">
        <v>-54</v>
      </c>
      <c r="M25">
        <v>-56</v>
      </c>
      <c r="N25">
        <v>0.49295774647887325</v>
      </c>
      <c r="O25">
        <v>7.7777777777777779E-2</v>
      </c>
      <c r="T25" s="10">
        <f t="shared" ca="1" si="1"/>
        <v>5.472393467120213E-3</v>
      </c>
      <c r="U25" s="150">
        <f t="shared" ca="1" si="2"/>
        <v>8.8816739195887576E-2</v>
      </c>
      <c r="V25" s="10">
        <f t="shared" si="3"/>
        <v>-8.2356667722520756E-3</v>
      </c>
      <c r="W25" s="150">
        <f t="shared" si="4"/>
        <v>-9.6879145264456248E-2</v>
      </c>
    </row>
    <row r="26" spans="1:23">
      <c r="A26" s="1">
        <v>41857</v>
      </c>
      <c r="B26">
        <v>65.599999999999994</v>
      </c>
      <c r="C26">
        <v>9419200</v>
      </c>
      <c r="D26">
        <v>10.500000000000085</v>
      </c>
      <c r="E26">
        <v>22</v>
      </c>
      <c r="F26">
        <v>0.32678470369472074</v>
      </c>
      <c r="G26">
        <v>7.3866054843828133E-2</v>
      </c>
      <c r="H26">
        <v>3</v>
      </c>
      <c r="I26">
        <v>-1</v>
      </c>
      <c r="J26">
        <v>-1.9399999999999977</v>
      </c>
      <c r="K26">
        <v>211.49000000000007</v>
      </c>
      <c r="L26">
        <v>-55</v>
      </c>
      <c r="M26">
        <v>-55</v>
      </c>
      <c r="N26">
        <v>0.4859154929577465</v>
      </c>
      <c r="O26">
        <v>8.8888888888888892E-2</v>
      </c>
      <c r="T26" s="10">
        <f t="shared" ca="1" si="1"/>
        <v>5.472393467120213E-3</v>
      </c>
      <c r="U26" s="150">
        <f t="shared" ca="1" si="2"/>
        <v>9.4289132663007785E-2</v>
      </c>
      <c r="V26" s="10">
        <f t="shared" si="3"/>
        <v>-3.0474395224630819E-2</v>
      </c>
      <c r="W26" s="150">
        <f t="shared" si="4"/>
        <v>-0.12735354048908706</v>
      </c>
    </row>
    <row r="27" spans="1:23">
      <c r="A27" s="1">
        <v>41858</v>
      </c>
      <c r="B27">
        <v>68.17</v>
      </c>
      <c r="C27">
        <v>6131000</v>
      </c>
      <c r="D27">
        <v>13.070000000000078</v>
      </c>
      <c r="E27">
        <v>23</v>
      </c>
      <c r="F27">
        <v>0.32845554747082756</v>
      </c>
      <c r="G27">
        <v>0.10006516563081594</v>
      </c>
      <c r="H27">
        <v>1</v>
      </c>
      <c r="I27">
        <v>1</v>
      </c>
      <c r="J27">
        <v>-2.5700000000000074</v>
      </c>
      <c r="K27">
        <v>208.92000000000007</v>
      </c>
      <c r="L27">
        <v>-54</v>
      </c>
      <c r="M27">
        <v>-54</v>
      </c>
      <c r="N27">
        <v>0.49295774647887325</v>
      </c>
      <c r="O27">
        <v>0.1</v>
      </c>
      <c r="T27" s="10">
        <f t="shared" ca="1" si="1"/>
        <v>5.472393467120213E-3</v>
      </c>
      <c r="U27" s="150">
        <f t="shared" ca="1" si="2"/>
        <v>9.9761526130127995E-2</v>
      </c>
      <c r="V27" s="10">
        <f t="shared" si="3"/>
        <v>-3.9176829268292801E-2</v>
      </c>
      <c r="W27" s="150">
        <f t="shared" si="4"/>
        <v>-0.16653036975737986</v>
      </c>
    </row>
    <row r="28" spans="1:23">
      <c r="A28" s="1">
        <v>41859</v>
      </c>
      <c r="B28">
        <v>67.83</v>
      </c>
      <c r="C28">
        <v>2725000</v>
      </c>
      <c r="D28">
        <v>13.410000000000082</v>
      </c>
      <c r="E28">
        <v>24</v>
      </c>
      <c r="F28">
        <v>0.33236915466683431</v>
      </c>
      <c r="G28">
        <v>0.11239888947656294</v>
      </c>
      <c r="H28">
        <v>1</v>
      </c>
      <c r="I28">
        <v>1</v>
      </c>
      <c r="J28">
        <v>-0.34000000000000341</v>
      </c>
      <c r="K28">
        <v>208.58000000000007</v>
      </c>
      <c r="L28">
        <v>-53</v>
      </c>
      <c r="M28">
        <v>-53</v>
      </c>
      <c r="N28">
        <v>0.5</v>
      </c>
      <c r="O28">
        <v>0.1111111111111111</v>
      </c>
      <c r="T28" s="10">
        <f t="shared" ca="1" si="1"/>
        <v>4.9180874237757435E-3</v>
      </c>
      <c r="U28" s="150">
        <f t="shared" ca="1" si="2"/>
        <v>0.10467961355390373</v>
      </c>
      <c r="V28" s="10">
        <f t="shared" si="3"/>
        <v>-4.9875311720698756E-3</v>
      </c>
      <c r="W28" s="150">
        <f t="shared" si="4"/>
        <v>-0.17151790092944974</v>
      </c>
    </row>
    <row r="29" spans="1:23">
      <c r="A29" s="1">
        <v>41862</v>
      </c>
      <c r="B29">
        <v>69.17</v>
      </c>
      <c r="C29">
        <v>2899500</v>
      </c>
      <c r="D29">
        <v>12.070000000000078</v>
      </c>
      <c r="E29">
        <v>25</v>
      </c>
      <c r="F29">
        <v>0.33899039713980289</v>
      </c>
      <c r="G29">
        <v>0.1143943838418118</v>
      </c>
      <c r="H29">
        <v>1</v>
      </c>
      <c r="I29">
        <v>1</v>
      </c>
      <c r="J29">
        <v>1.3400000000000034</v>
      </c>
      <c r="K29">
        <v>209.92000000000007</v>
      </c>
      <c r="L29">
        <v>-52</v>
      </c>
      <c r="M29">
        <v>-52</v>
      </c>
      <c r="N29">
        <v>0.50704225352112675</v>
      </c>
      <c r="O29">
        <v>0.12222222222222222</v>
      </c>
      <c r="T29" s="10">
        <f t="shared" ca="1" si="1"/>
        <v>4.9180874237757435E-3</v>
      </c>
      <c r="U29" s="150">
        <f t="shared" ca="1" si="2"/>
        <v>0.10959770097767947</v>
      </c>
      <c r="V29" s="10">
        <f t="shared" si="3"/>
        <v>1.9755270529264388E-2</v>
      </c>
      <c r="W29" s="150">
        <f t="shared" si="4"/>
        <v>-0.15176263040018534</v>
      </c>
    </row>
    <row r="30" spans="1:23">
      <c r="A30" s="1">
        <v>41863</v>
      </c>
      <c r="B30">
        <v>69.069999999999993</v>
      </c>
      <c r="C30">
        <v>2081300</v>
      </c>
      <c r="D30">
        <v>12.170000000000101</v>
      </c>
      <c r="E30">
        <v>26</v>
      </c>
      <c r="F30">
        <v>0.34606528268101561</v>
      </c>
      <c r="G30">
        <v>0.10503815167887244</v>
      </c>
      <c r="H30">
        <v>1</v>
      </c>
      <c r="I30">
        <v>1</v>
      </c>
      <c r="J30">
        <v>-0.10000000000000853</v>
      </c>
      <c r="K30">
        <v>209.82000000000005</v>
      </c>
      <c r="L30">
        <v>-51</v>
      </c>
      <c r="M30">
        <v>-51</v>
      </c>
      <c r="N30">
        <v>0.5140845070422535</v>
      </c>
      <c r="O30">
        <v>0.13333333333333333</v>
      </c>
      <c r="T30" s="10">
        <f t="shared" ca="1" si="1"/>
        <v>4.9180874237757435E-3</v>
      </c>
      <c r="U30" s="150">
        <f t="shared" ca="1" si="2"/>
        <v>0.11451578840145521</v>
      </c>
      <c r="V30" s="10">
        <f t="shared" si="3"/>
        <v>-1.445713459592432E-3</v>
      </c>
      <c r="W30" s="150">
        <f t="shared" si="4"/>
        <v>-0.15320834385977777</v>
      </c>
    </row>
    <row r="31" spans="1:23">
      <c r="A31" s="1">
        <v>41864</v>
      </c>
      <c r="B31">
        <v>69.5</v>
      </c>
      <c r="C31">
        <v>2106400</v>
      </c>
      <c r="D31">
        <v>11.740000000000094</v>
      </c>
      <c r="E31">
        <v>27</v>
      </c>
      <c r="F31">
        <v>0.35219919571928632</v>
      </c>
      <c r="G31">
        <v>8.3521850342886755E-2</v>
      </c>
      <c r="H31">
        <v>2</v>
      </c>
      <c r="I31">
        <v>-1</v>
      </c>
      <c r="J31">
        <v>0.43000000000000682</v>
      </c>
      <c r="K31">
        <v>210.25000000000006</v>
      </c>
      <c r="L31">
        <v>-50</v>
      </c>
      <c r="M31">
        <v>-52</v>
      </c>
      <c r="N31">
        <v>0.52112676056338025</v>
      </c>
      <c r="O31">
        <v>0.12222222222222222</v>
      </c>
      <c r="T31" s="10">
        <f t="shared" ca="1" si="1"/>
        <v>4.9180874237757435E-3</v>
      </c>
      <c r="U31" s="150">
        <f t="shared" ca="1" si="2"/>
        <v>0.11943387582523095</v>
      </c>
      <c r="V31" s="10">
        <f t="shared" si="3"/>
        <v>6.2255682640800182E-3</v>
      </c>
      <c r="W31" s="150">
        <f t="shared" si="4"/>
        <v>-0.14698277559569775</v>
      </c>
    </row>
    <row r="32" spans="1:23">
      <c r="A32" s="1">
        <v>41865</v>
      </c>
      <c r="B32">
        <v>69.209999999999994</v>
      </c>
      <c r="C32">
        <v>1635900</v>
      </c>
      <c r="D32">
        <v>11.450000000000074</v>
      </c>
      <c r="E32">
        <v>28</v>
      </c>
      <c r="F32">
        <v>0.35686962328162108</v>
      </c>
      <c r="G32">
        <v>5.4600946255503421E-2</v>
      </c>
      <c r="H32">
        <v>2</v>
      </c>
      <c r="I32">
        <v>-1</v>
      </c>
      <c r="J32">
        <v>0.29000000000000625</v>
      </c>
      <c r="K32">
        <v>210.54000000000008</v>
      </c>
      <c r="L32">
        <v>-49</v>
      </c>
      <c r="M32">
        <v>-53</v>
      </c>
      <c r="N32">
        <v>0.528169014084507</v>
      </c>
      <c r="O32">
        <v>0.1111111111111111</v>
      </c>
      <c r="T32" s="10">
        <f t="shared" ca="1" si="1"/>
        <v>5.9575793349212775E-3</v>
      </c>
      <c r="U32" s="150">
        <f t="shared" ca="1" si="2"/>
        <v>0.12539145516015224</v>
      </c>
      <c r="V32" s="10">
        <f t="shared" si="3"/>
        <v>4.1726618705036867E-3</v>
      </c>
      <c r="W32" s="150">
        <f t="shared" si="4"/>
        <v>-0.14281011372519406</v>
      </c>
    </row>
    <row r="33" spans="1:23">
      <c r="A33" s="1">
        <v>41866</v>
      </c>
      <c r="B33">
        <v>69.12</v>
      </c>
      <c r="C33">
        <v>1992400</v>
      </c>
      <c r="D33">
        <v>11.360000000000099</v>
      </c>
      <c r="E33">
        <v>29</v>
      </c>
      <c r="F33">
        <v>0.35947095935777318</v>
      </c>
      <c r="G33">
        <v>4.071299503766429E-2</v>
      </c>
      <c r="H33">
        <v>2</v>
      </c>
      <c r="I33">
        <v>-1</v>
      </c>
      <c r="J33">
        <v>8.99999999999892E-2</v>
      </c>
      <c r="K33">
        <v>210.63000000000005</v>
      </c>
      <c r="L33">
        <v>-48</v>
      </c>
      <c r="M33">
        <v>-54</v>
      </c>
      <c r="N33">
        <v>0.53521126760563376</v>
      </c>
      <c r="O33">
        <v>0.1</v>
      </c>
      <c r="T33" s="10">
        <f t="shared" ca="1" si="1"/>
        <v>5.9575793349212775E-3</v>
      </c>
      <c r="U33" s="150">
        <f t="shared" ca="1" si="2"/>
        <v>0.13134903449507351</v>
      </c>
      <c r="V33" s="10">
        <f t="shared" si="3"/>
        <v>1.3003901170349547E-3</v>
      </c>
      <c r="W33" s="150">
        <f t="shared" si="4"/>
        <v>-0.14150972360815911</v>
      </c>
    </row>
    <row r="34" spans="1:23">
      <c r="A34" s="1">
        <v>41869</v>
      </c>
      <c r="B34">
        <v>70.28</v>
      </c>
      <c r="C34">
        <v>1959300</v>
      </c>
      <c r="D34">
        <v>12.520000000000095</v>
      </c>
      <c r="E34">
        <v>30</v>
      </c>
      <c r="F34">
        <v>0.36110063090821448</v>
      </c>
      <c r="G34">
        <v>3.6600249470642068E-2</v>
      </c>
      <c r="H34">
        <v>2</v>
      </c>
      <c r="I34">
        <v>-1</v>
      </c>
      <c r="J34">
        <v>-1.1599999999999966</v>
      </c>
      <c r="K34">
        <v>209.47000000000006</v>
      </c>
      <c r="L34">
        <v>-47</v>
      </c>
      <c r="M34">
        <v>-55</v>
      </c>
      <c r="N34">
        <v>0.54225352112676062</v>
      </c>
      <c r="O34">
        <v>8.8888888888888892E-2</v>
      </c>
      <c r="T34" s="10">
        <f t="shared" ca="1" si="1"/>
        <v>5.9575793349212775E-3</v>
      </c>
      <c r="U34" s="150">
        <f t="shared" ca="1" si="2"/>
        <v>0.13730661382999479</v>
      </c>
      <c r="V34" s="10">
        <f t="shared" si="3"/>
        <v>-1.6782407407407357E-2</v>
      </c>
      <c r="W34" s="150">
        <f t="shared" si="4"/>
        <v>-0.15829213101556647</v>
      </c>
    </row>
    <row r="35" spans="1:23">
      <c r="A35" s="1">
        <v>41870</v>
      </c>
      <c r="B35">
        <v>70.16</v>
      </c>
      <c r="C35">
        <v>1616900</v>
      </c>
      <c r="D35">
        <v>12.400000000000091</v>
      </c>
      <c r="E35">
        <v>31</v>
      </c>
      <c r="F35">
        <v>0.36272655952904964</v>
      </c>
      <c r="G35">
        <v>3.280421608995384E-2</v>
      </c>
      <c r="H35">
        <v>2</v>
      </c>
      <c r="I35">
        <v>-1</v>
      </c>
      <c r="J35">
        <v>0.12000000000000455</v>
      </c>
      <c r="K35">
        <v>209.59000000000006</v>
      </c>
      <c r="L35">
        <v>-46</v>
      </c>
      <c r="M35">
        <v>-56</v>
      </c>
      <c r="N35">
        <v>0.54929577464788737</v>
      </c>
      <c r="O35">
        <v>7.7777777777777779E-2</v>
      </c>
      <c r="T35" s="10">
        <f t="shared" ca="1" si="1"/>
        <v>5.9575793349212775E-3</v>
      </c>
      <c r="U35" s="150">
        <f t="shared" ca="1" si="2"/>
        <v>0.14326419316491606</v>
      </c>
      <c r="V35" s="10">
        <f t="shared" si="3"/>
        <v>1.7074558907228877E-3</v>
      </c>
      <c r="W35" s="150">
        <f t="shared" si="4"/>
        <v>-0.15658467512484359</v>
      </c>
    </row>
    <row r="36" spans="1:23">
      <c r="A36" s="1">
        <v>41871</v>
      </c>
      <c r="B36">
        <v>70.83</v>
      </c>
      <c r="C36">
        <v>1484800</v>
      </c>
      <c r="D36">
        <v>13.070000000000078</v>
      </c>
      <c r="E36">
        <v>32</v>
      </c>
      <c r="F36">
        <v>0.36417282752879815</v>
      </c>
      <c r="G36">
        <v>3.0597339581531952E-2</v>
      </c>
      <c r="H36">
        <v>2</v>
      </c>
      <c r="I36">
        <v>-1</v>
      </c>
      <c r="J36">
        <v>-0.67000000000000171</v>
      </c>
      <c r="K36">
        <v>208.92000000000007</v>
      </c>
      <c r="L36">
        <v>-45</v>
      </c>
      <c r="M36">
        <v>-57</v>
      </c>
      <c r="N36">
        <v>0.55633802816901412</v>
      </c>
      <c r="O36">
        <v>6.6666666666666666E-2</v>
      </c>
      <c r="T36" s="10">
        <f t="shared" ca="1" si="1"/>
        <v>5.9575793349212775E-3</v>
      </c>
      <c r="U36" s="150">
        <f t="shared" ca="1" si="2"/>
        <v>0.14922177249983734</v>
      </c>
      <c r="V36" s="10">
        <f t="shared" si="3"/>
        <v>-9.5496009122007092E-3</v>
      </c>
      <c r="W36" s="150">
        <f t="shared" si="4"/>
        <v>-0.16613427603704428</v>
      </c>
    </row>
    <row r="37" spans="1:23">
      <c r="A37" s="1">
        <v>41872</v>
      </c>
      <c r="B37">
        <v>70.7</v>
      </c>
      <c r="C37">
        <v>1106500</v>
      </c>
      <c r="D37">
        <v>12.940000000000083</v>
      </c>
      <c r="E37">
        <v>33</v>
      </c>
      <c r="F37">
        <v>0.3658249566568752</v>
      </c>
      <c r="G37">
        <v>2.7278224751025766E-2</v>
      </c>
      <c r="H37">
        <v>2</v>
      </c>
      <c r="I37">
        <v>-1</v>
      </c>
      <c r="J37">
        <v>0.12999999999999545</v>
      </c>
      <c r="K37">
        <v>209.05000000000007</v>
      </c>
      <c r="L37">
        <v>-44</v>
      </c>
      <c r="M37">
        <v>-58</v>
      </c>
      <c r="N37">
        <v>0.56338028169014087</v>
      </c>
      <c r="O37">
        <v>5.5555555555555552E-2</v>
      </c>
      <c r="T37" s="10">
        <f t="shared" ca="1" si="1"/>
        <v>5.9575793349212775E-3</v>
      </c>
      <c r="U37" s="150">
        <f t="shared" ca="1" si="2"/>
        <v>0.15517935183475862</v>
      </c>
      <c r="V37" s="10">
        <f t="shared" si="3"/>
        <v>1.8353804884935121E-3</v>
      </c>
      <c r="W37" s="150">
        <f t="shared" si="4"/>
        <v>-0.16429889554855076</v>
      </c>
    </row>
    <row r="38" spans="1:23">
      <c r="A38" s="1">
        <v>41873</v>
      </c>
      <c r="B38">
        <v>70.459999999999994</v>
      </c>
      <c r="C38">
        <v>1116900</v>
      </c>
      <c r="D38">
        <v>12.700000000000074</v>
      </c>
      <c r="E38">
        <v>34</v>
      </c>
      <c r="F38">
        <v>0.36726074445372697</v>
      </c>
      <c r="G38">
        <v>2.3845476223570462E-2</v>
      </c>
      <c r="H38">
        <v>2</v>
      </c>
      <c r="I38">
        <v>-1</v>
      </c>
      <c r="J38">
        <v>0.24000000000000909</v>
      </c>
      <c r="K38">
        <v>209.29000000000008</v>
      </c>
      <c r="L38">
        <v>-43</v>
      </c>
      <c r="M38">
        <v>-59</v>
      </c>
      <c r="N38">
        <v>0.57042253521126762</v>
      </c>
      <c r="O38">
        <v>4.4444444444444446E-2</v>
      </c>
      <c r="T38" s="10">
        <f t="shared" ca="1" si="1"/>
        <v>5.9575793349212775E-3</v>
      </c>
      <c r="U38" s="150">
        <f t="shared" ca="1" si="2"/>
        <v>0.16113693116967989</v>
      </c>
      <c r="V38" s="10">
        <f t="shared" si="3"/>
        <v>3.3946251768035233E-3</v>
      </c>
      <c r="W38" s="150">
        <f t="shared" si="4"/>
        <v>-0.16090427037174723</v>
      </c>
    </row>
    <row r="39" spans="1:23">
      <c r="A39" s="1">
        <v>41876</v>
      </c>
      <c r="B39">
        <v>71.16</v>
      </c>
      <c r="C39">
        <v>1252200</v>
      </c>
      <c r="D39">
        <v>13.400000000000063</v>
      </c>
      <c r="E39">
        <v>35</v>
      </c>
      <c r="F39">
        <v>0.36892859388614907</v>
      </c>
      <c r="G39">
        <v>1.9859902919456364E-2</v>
      </c>
      <c r="H39">
        <v>2</v>
      </c>
      <c r="I39">
        <v>-1</v>
      </c>
      <c r="J39">
        <v>-0.70000000000000284</v>
      </c>
      <c r="K39">
        <v>208.59000000000009</v>
      </c>
      <c r="L39">
        <v>-42</v>
      </c>
      <c r="M39">
        <v>-60</v>
      </c>
      <c r="N39">
        <v>0.57746478873239437</v>
      </c>
      <c r="O39">
        <v>3.3333333333333333E-2</v>
      </c>
      <c r="T39" s="10">
        <f t="shared" ca="1" si="1"/>
        <v>5.9575793349212775E-3</v>
      </c>
      <c r="U39" s="150">
        <f t="shared" ca="1" si="2"/>
        <v>0.16709451050460117</v>
      </c>
      <c r="V39" s="10">
        <f t="shared" si="3"/>
        <v>-9.9347147317627432E-3</v>
      </c>
      <c r="W39" s="150">
        <f t="shared" si="4"/>
        <v>-0.17083898510350998</v>
      </c>
    </row>
    <row r="40" spans="1:23">
      <c r="A40" s="1">
        <v>41877</v>
      </c>
      <c r="B40">
        <v>71.02</v>
      </c>
      <c r="C40">
        <v>1006700</v>
      </c>
      <c r="D40">
        <v>13.260000000000076</v>
      </c>
      <c r="E40">
        <v>36</v>
      </c>
      <c r="F40">
        <v>0.37031123208259603</v>
      </c>
      <c r="G40">
        <v>1.6290144104496064E-2</v>
      </c>
      <c r="H40">
        <v>2</v>
      </c>
      <c r="I40">
        <v>-1</v>
      </c>
      <c r="J40">
        <v>0.14000000000000057</v>
      </c>
      <c r="K40">
        <v>208.73000000000008</v>
      </c>
      <c r="L40">
        <v>-41</v>
      </c>
      <c r="M40">
        <v>-61</v>
      </c>
      <c r="N40">
        <v>0.58450704225352113</v>
      </c>
      <c r="O40">
        <v>2.2222222222222223E-2</v>
      </c>
      <c r="T40" s="10">
        <f t="shared" ca="1" si="1"/>
        <v>5.9575793349212775E-3</v>
      </c>
      <c r="U40" s="150">
        <f t="shared" ca="1" si="2"/>
        <v>0.17305208983952244</v>
      </c>
      <c r="V40" s="10">
        <f t="shared" si="3"/>
        <v>1.9673974142776921E-3</v>
      </c>
      <c r="W40" s="150">
        <f t="shared" si="4"/>
        <v>-0.16887158768923227</v>
      </c>
    </row>
    <row r="41" spans="1:23">
      <c r="A41" s="1">
        <v>41878</v>
      </c>
      <c r="B41">
        <v>70</v>
      </c>
      <c r="C41">
        <v>1450700</v>
      </c>
      <c r="D41">
        <v>12.240000000000094</v>
      </c>
      <c r="E41">
        <v>37</v>
      </c>
      <c r="F41">
        <v>0.37054254513224522</v>
      </c>
      <c r="G41">
        <v>1.5108588324701746E-2</v>
      </c>
      <c r="H41">
        <v>2</v>
      </c>
      <c r="I41">
        <v>-1</v>
      </c>
      <c r="J41">
        <v>1.019999999999996</v>
      </c>
      <c r="K41">
        <v>209.75000000000006</v>
      </c>
      <c r="L41">
        <v>-40</v>
      </c>
      <c r="M41">
        <v>-62</v>
      </c>
      <c r="N41">
        <v>0.59154929577464788</v>
      </c>
      <c r="O41">
        <v>1.1111111111111112E-2</v>
      </c>
      <c r="T41" s="10">
        <f t="shared" ca="1" si="1"/>
        <v>5.9575793349212775E-3</v>
      </c>
      <c r="U41" s="150">
        <f t="shared" ca="1" si="2"/>
        <v>0.17900966917444372</v>
      </c>
      <c r="V41" s="10">
        <f t="shared" si="3"/>
        <v>1.4362151506617798E-2</v>
      </c>
      <c r="W41" s="150">
        <f t="shared" si="4"/>
        <v>-0.15450943618261448</v>
      </c>
    </row>
    <row r="42" spans="1:23">
      <c r="A42" s="1">
        <v>41879</v>
      </c>
      <c r="B42">
        <v>69.150000000000006</v>
      </c>
      <c r="C42">
        <v>1858600</v>
      </c>
      <c r="D42">
        <v>11.3900000000001</v>
      </c>
      <c r="E42">
        <v>38</v>
      </c>
      <c r="F42">
        <v>0.36982689699158283</v>
      </c>
      <c r="G42">
        <v>1.6642598104961791E-2</v>
      </c>
      <c r="H42">
        <v>4</v>
      </c>
      <c r="I42">
        <v>1</v>
      </c>
      <c r="J42">
        <v>0.84999999999999432</v>
      </c>
      <c r="K42">
        <v>210.60000000000005</v>
      </c>
      <c r="L42">
        <v>-41</v>
      </c>
      <c r="M42">
        <v>-63</v>
      </c>
      <c r="N42">
        <v>0.58450704225352113</v>
      </c>
      <c r="O42">
        <v>0</v>
      </c>
      <c r="T42" s="10">
        <f t="shared" ca="1" si="1"/>
        <v>5.9575793349212775E-3</v>
      </c>
      <c r="U42" s="150">
        <f t="shared" ca="1" si="2"/>
        <v>0.184967248509365</v>
      </c>
      <c r="V42" s="10">
        <f t="shared" si="3"/>
        <v>1.2142857142857061E-2</v>
      </c>
      <c r="W42" s="150">
        <f t="shared" si="4"/>
        <v>-0.14236657903975741</v>
      </c>
    </row>
    <row r="43" spans="1:23">
      <c r="A43" s="1">
        <v>41880</v>
      </c>
      <c r="B43">
        <v>69.680000000000007</v>
      </c>
      <c r="C43">
        <v>964800</v>
      </c>
      <c r="D43">
        <v>10.860000000000099</v>
      </c>
      <c r="E43">
        <v>39</v>
      </c>
      <c r="F43">
        <v>0.36853034617607333</v>
      </c>
      <c r="G43">
        <v>1.7776949418112437E-2</v>
      </c>
      <c r="H43">
        <v>3</v>
      </c>
      <c r="I43">
        <v>-1</v>
      </c>
      <c r="J43">
        <v>0.53000000000000114</v>
      </c>
      <c r="K43">
        <v>211.13000000000005</v>
      </c>
      <c r="L43">
        <v>-42</v>
      </c>
      <c r="M43">
        <v>-62</v>
      </c>
      <c r="N43">
        <v>0.57746478873239437</v>
      </c>
      <c r="O43">
        <v>1.1111111111111112E-2</v>
      </c>
      <c r="T43" s="10">
        <f t="shared" ca="1" si="1"/>
        <v>4.9000235787593849E-3</v>
      </c>
      <c r="U43" s="150">
        <f t="shared" ca="1" si="2"/>
        <v>0.18986727208812437</v>
      </c>
      <c r="V43" s="10">
        <f t="shared" si="3"/>
        <v>7.6644974692697196E-3</v>
      </c>
      <c r="W43" s="150">
        <f t="shared" si="4"/>
        <v>-0.13470208157048769</v>
      </c>
    </row>
    <row r="44" spans="1:23">
      <c r="A44" s="1">
        <v>41884</v>
      </c>
      <c r="B44">
        <v>69.41</v>
      </c>
      <c r="C44">
        <v>1065000</v>
      </c>
      <c r="D44">
        <v>10.590000000000089</v>
      </c>
      <c r="E44">
        <v>40</v>
      </c>
      <c r="F44">
        <v>0.36703467150552599</v>
      </c>
      <c r="G44">
        <v>1.7886521545273867E-2</v>
      </c>
      <c r="H44">
        <v>3</v>
      </c>
      <c r="I44">
        <v>-1</v>
      </c>
      <c r="J44">
        <v>0.27000000000001023</v>
      </c>
      <c r="K44">
        <v>211.40000000000006</v>
      </c>
      <c r="L44">
        <v>-43</v>
      </c>
      <c r="M44">
        <v>-61</v>
      </c>
      <c r="N44">
        <v>0.57042253521126762</v>
      </c>
      <c r="O44">
        <v>2.2222222222222223E-2</v>
      </c>
      <c r="T44" s="10">
        <f t="shared" ca="1" si="1"/>
        <v>5.472393467120213E-3</v>
      </c>
      <c r="U44" s="150">
        <f t="shared" ca="1" si="2"/>
        <v>0.1953396655552446</v>
      </c>
      <c r="V44" s="10">
        <f t="shared" si="3"/>
        <v>3.8748564867969316E-3</v>
      </c>
      <c r="W44" s="150">
        <f t="shared" si="4"/>
        <v>-0.13082722508369077</v>
      </c>
    </row>
    <row r="45" spans="1:23">
      <c r="A45" s="1">
        <v>41885</v>
      </c>
      <c r="B45">
        <v>71.66</v>
      </c>
      <c r="C45">
        <v>3099400</v>
      </c>
      <c r="D45">
        <v>12.840000000000089</v>
      </c>
      <c r="E45">
        <v>41</v>
      </c>
      <c r="F45">
        <v>0.36664390965466237</v>
      </c>
      <c r="G45">
        <v>2.255488985925307E-2</v>
      </c>
      <c r="H45">
        <v>3</v>
      </c>
      <c r="I45">
        <v>-1</v>
      </c>
      <c r="J45">
        <v>-2.25</v>
      </c>
      <c r="K45">
        <v>209.15000000000006</v>
      </c>
      <c r="L45">
        <v>-44</v>
      </c>
      <c r="M45">
        <v>-60</v>
      </c>
      <c r="N45">
        <v>0.56338028169014087</v>
      </c>
      <c r="O45">
        <v>3.3333333333333333E-2</v>
      </c>
      <c r="T45" s="10">
        <f t="shared" ca="1" si="1"/>
        <v>5.472393467120213E-3</v>
      </c>
      <c r="U45" s="150">
        <f t="shared" ca="1" si="2"/>
        <v>0.20081205902236482</v>
      </c>
      <c r="V45" s="10">
        <f t="shared" si="3"/>
        <v>-3.2416078374873938E-2</v>
      </c>
      <c r="W45" s="150">
        <f t="shared" si="4"/>
        <v>-0.16324330345856469</v>
      </c>
    </row>
    <row r="46" spans="1:23">
      <c r="A46" s="1">
        <v>41886</v>
      </c>
      <c r="B46">
        <v>71.55</v>
      </c>
      <c r="C46">
        <v>2439500</v>
      </c>
      <c r="D46">
        <v>12.730000000000103</v>
      </c>
      <c r="E46">
        <v>42</v>
      </c>
      <c r="F46">
        <v>0.36699499645170269</v>
      </c>
      <c r="G46">
        <v>2.8694358750336203E-2</v>
      </c>
      <c r="H46">
        <v>1</v>
      </c>
      <c r="I46">
        <v>1</v>
      </c>
      <c r="J46">
        <v>0.10999999999999943</v>
      </c>
      <c r="K46">
        <v>209.26000000000005</v>
      </c>
      <c r="L46">
        <v>-43</v>
      </c>
      <c r="M46">
        <v>-59</v>
      </c>
      <c r="N46">
        <v>0.57042253521126762</v>
      </c>
      <c r="O46">
        <v>4.4444444444444446E-2</v>
      </c>
      <c r="T46" s="10">
        <f t="shared" ca="1" si="1"/>
        <v>5.472393467120213E-3</v>
      </c>
      <c r="U46" s="150">
        <f t="shared" ca="1" si="2"/>
        <v>0.20628445248948504</v>
      </c>
      <c r="V46" s="10">
        <f t="shared" si="3"/>
        <v>1.5350265140943265E-3</v>
      </c>
      <c r="W46" s="150">
        <f t="shared" si="4"/>
        <v>-0.16170827694447037</v>
      </c>
    </row>
    <row r="47" spans="1:23">
      <c r="A47" s="1">
        <v>41887</v>
      </c>
      <c r="B47">
        <v>71.47</v>
      </c>
      <c r="C47">
        <v>1311800</v>
      </c>
      <c r="D47">
        <v>12.810000000000088</v>
      </c>
      <c r="E47">
        <v>43</v>
      </c>
      <c r="F47">
        <v>0.36835442848459271</v>
      </c>
      <c r="G47">
        <v>3.1293492643143246E-2</v>
      </c>
      <c r="H47">
        <v>1</v>
      </c>
      <c r="I47">
        <v>1</v>
      </c>
      <c r="J47">
        <v>-7.9999999999998295E-2</v>
      </c>
      <c r="K47">
        <v>209.18000000000006</v>
      </c>
      <c r="L47">
        <v>-42</v>
      </c>
      <c r="M47">
        <v>-58</v>
      </c>
      <c r="N47">
        <v>0.57746478873239437</v>
      </c>
      <c r="O47">
        <v>5.5555555555555552E-2</v>
      </c>
      <c r="T47" s="10">
        <f t="shared" ca="1" si="1"/>
        <v>4.9180874237757435E-3</v>
      </c>
      <c r="U47" s="150">
        <f t="shared" ca="1" si="2"/>
        <v>0.2112025399132608</v>
      </c>
      <c r="V47" s="10">
        <f t="shared" si="3"/>
        <v>-1.1180992313067548E-3</v>
      </c>
      <c r="W47" s="150">
        <f t="shared" si="4"/>
        <v>-0.16282637617577714</v>
      </c>
    </row>
    <row r="48" spans="1:23">
      <c r="A48" s="1">
        <v>41890</v>
      </c>
      <c r="B48">
        <v>71.790000000000006</v>
      </c>
      <c r="C48">
        <v>1418800</v>
      </c>
      <c r="D48">
        <v>12.490000000000094</v>
      </c>
      <c r="E48">
        <v>44</v>
      </c>
      <c r="F48">
        <v>0.37074915484649495</v>
      </c>
      <c r="G48">
        <v>3.196960862713525E-2</v>
      </c>
      <c r="H48">
        <v>1</v>
      </c>
      <c r="I48">
        <v>1</v>
      </c>
      <c r="J48">
        <v>0.32000000000000739</v>
      </c>
      <c r="K48">
        <v>209.50000000000006</v>
      </c>
      <c r="L48">
        <v>-41</v>
      </c>
      <c r="M48">
        <v>-57</v>
      </c>
      <c r="N48">
        <v>0.58450704225352113</v>
      </c>
      <c r="O48">
        <v>6.6666666666666666E-2</v>
      </c>
      <c r="T48" s="10">
        <f t="shared" ca="1" si="1"/>
        <v>4.9180874237757435E-3</v>
      </c>
      <c r="U48" s="150">
        <f t="shared" ca="1" si="2"/>
        <v>0.21612062733703655</v>
      </c>
      <c r="V48" s="10">
        <f t="shared" si="3"/>
        <v>4.4774031061985088E-3</v>
      </c>
      <c r="W48" s="150">
        <f t="shared" si="4"/>
        <v>-0.15834897306957862</v>
      </c>
    </row>
    <row r="49" spans="1:23">
      <c r="A49" s="1">
        <v>41891</v>
      </c>
      <c r="B49">
        <v>70.900000000000006</v>
      </c>
      <c r="C49">
        <v>1439500</v>
      </c>
      <c r="D49">
        <v>13.380000000000081</v>
      </c>
      <c r="E49">
        <v>45</v>
      </c>
      <c r="F49">
        <v>0.3729103224009846</v>
      </c>
      <c r="G49">
        <v>3.2280183330234496E-2</v>
      </c>
      <c r="H49">
        <v>1</v>
      </c>
      <c r="I49">
        <v>1</v>
      </c>
      <c r="J49">
        <v>-0.89000000000000057</v>
      </c>
      <c r="K49">
        <v>208.61000000000007</v>
      </c>
      <c r="L49">
        <v>-40</v>
      </c>
      <c r="M49">
        <v>-56</v>
      </c>
      <c r="N49">
        <v>0.59154929577464788</v>
      </c>
      <c r="O49">
        <v>7.7777777777777779E-2</v>
      </c>
      <c r="T49" s="10">
        <f t="shared" ca="1" si="1"/>
        <v>4.9180874237757435E-3</v>
      </c>
      <c r="U49" s="150">
        <f t="shared" ca="1" si="2"/>
        <v>0.2210387147608123</v>
      </c>
      <c r="V49" s="10">
        <f t="shared" si="3"/>
        <v>-1.2397269814737436E-2</v>
      </c>
      <c r="W49" s="150">
        <f t="shared" si="4"/>
        <v>-0.17074624288431606</v>
      </c>
    </row>
    <row r="50" spans="1:23">
      <c r="A50" s="1">
        <v>41892</v>
      </c>
      <c r="B50">
        <v>70.97</v>
      </c>
      <c r="C50">
        <v>1622300</v>
      </c>
      <c r="D50">
        <v>13.310000000000088</v>
      </c>
      <c r="E50">
        <v>46</v>
      </c>
      <c r="F50">
        <v>0.37416719816267069</v>
      </c>
      <c r="G50">
        <v>2.9871582189023648E-2</v>
      </c>
      <c r="H50">
        <v>1</v>
      </c>
      <c r="I50">
        <v>1</v>
      </c>
      <c r="J50">
        <v>6.9999999999993179E-2</v>
      </c>
      <c r="K50">
        <v>208.68000000000006</v>
      </c>
      <c r="L50">
        <v>-39</v>
      </c>
      <c r="M50">
        <v>-55</v>
      </c>
      <c r="N50">
        <v>0.59859154929577463</v>
      </c>
      <c r="O50">
        <v>8.8888888888888892E-2</v>
      </c>
      <c r="T50" s="10">
        <f t="shared" ca="1" si="1"/>
        <v>4.9180874237757435E-3</v>
      </c>
      <c r="U50" s="150">
        <f t="shared" ca="1" si="2"/>
        <v>0.22595680218458805</v>
      </c>
      <c r="V50" s="10">
        <f t="shared" si="3"/>
        <v>9.8730606488001658E-4</v>
      </c>
      <c r="W50" s="150">
        <f t="shared" si="4"/>
        <v>-0.16975893681943605</v>
      </c>
    </row>
    <row r="51" spans="1:23">
      <c r="A51" s="1">
        <v>41893</v>
      </c>
      <c r="B51">
        <v>71.62</v>
      </c>
      <c r="C51">
        <v>1170700</v>
      </c>
      <c r="D51">
        <v>12.660000000000082</v>
      </c>
      <c r="E51">
        <v>47</v>
      </c>
      <c r="F51">
        <v>0.37494497893479223</v>
      </c>
      <c r="G51">
        <v>2.3289311933975123E-2</v>
      </c>
      <c r="H51">
        <v>2</v>
      </c>
      <c r="I51">
        <v>-1</v>
      </c>
      <c r="J51">
        <v>0.65000000000000568</v>
      </c>
      <c r="K51">
        <v>209.33000000000007</v>
      </c>
      <c r="L51">
        <v>-38</v>
      </c>
      <c r="M51">
        <v>-56</v>
      </c>
      <c r="N51">
        <v>0.60563380281690138</v>
      </c>
      <c r="O51">
        <v>7.7777777777777779E-2</v>
      </c>
      <c r="T51" s="10">
        <f t="shared" ca="1" si="1"/>
        <v>4.9180874237757435E-3</v>
      </c>
      <c r="U51" s="150">
        <f t="shared" ca="1" si="2"/>
        <v>0.2308748896083638</v>
      </c>
      <c r="V51" s="10">
        <f t="shared" si="3"/>
        <v>9.1587994927434923E-3</v>
      </c>
      <c r="W51" s="150">
        <f t="shared" si="4"/>
        <v>-0.16060013732669257</v>
      </c>
    </row>
    <row r="52" spans="1:23">
      <c r="A52" s="1">
        <v>41894</v>
      </c>
      <c r="B52">
        <v>72.78</v>
      </c>
      <c r="C52">
        <v>3085100</v>
      </c>
      <c r="D52">
        <v>13.820000000000078</v>
      </c>
      <c r="E52">
        <v>48</v>
      </c>
      <c r="F52">
        <v>0.37537915876908529</v>
      </c>
      <c r="G52">
        <v>2.4966379227868509E-2</v>
      </c>
      <c r="H52">
        <v>2</v>
      </c>
      <c r="I52">
        <v>-1</v>
      </c>
      <c r="J52">
        <v>-1.1599999999999966</v>
      </c>
      <c r="K52">
        <v>208.17000000000007</v>
      </c>
      <c r="L52">
        <v>-37</v>
      </c>
      <c r="M52">
        <v>-57</v>
      </c>
      <c r="N52">
        <v>0.61267605633802813</v>
      </c>
      <c r="O52">
        <v>6.6666666666666666E-2</v>
      </c>
      <c r="T52" s="10">
        <f t="shared" ca="1" si="1"/>
        <v>5.9575793349212775E-3</v>
      </c>
      <c r="U52" s="150">
        <f t="shared" ca="1" si="2"/>
        <v>0.23683246894328508</v>
      </c>
      <c r="V52" s="10">
        <f t="shared" si="3"/>
        <v>-1.6196593130410452E-2</v>
      </c>
      <c r="W52" s="150">
        <f t="shared" si="4"/>
        <v>-0.17679673045710301</v>
      </c>
    </row>
    <row r="53" spans="1:23">
      <c r="A53" s="1">
        <v>41897</v>
      </c>
      <c r="B53">
        <v>69.92</v>
      </c>
      <c r="C53">
        <v>2242300</v>
      </c>
      <c r="D53">
        <v>10.960000000000065</v>
      </c>
      <c r="E53">
        <v>49</v>
      </c>
      <c r="F53">
        <v>0.37498240823085199</v>
      </c>
      <c r="G53">
        <v>3.0251203578513755E-2</v>
      </c>
      <c r="H53">
        <v>3</v>
      </c>
      <c r="I53">
        <v>-1</v>
      </c>
      <c r="J53">
        <v>2.8599999999999994</v>
      </c>
      <c r="K53">
        <v>211.03000000000009</v>
      </c>
      <c r="L53">
        <v>-38</v>
      </c>
      <c r="M53">
        <v>-56</v>
      </c>
      <c r="N53">
        <v>0.60563380281690138</v>
      </c>
      <c r="O53">
        <v>7.7777777777777779E-2</v>
      </c>
      <c r="T53" s="10">
        <f t="shared" ca="1" si="1"/>
        <v>5.9575793349212775E-3</v>
      </c>
      <c r="U53" s="150">
        <f t="shared" ca="1" si="2"/>
        <v>0.24279004827820636</v>
      </c>
      <c r="V53" s="10">
        <f t="shared" si="3"/>
        <v>3.9296510030228077E-2</v>
      </c>
      <c r="W53" s="150">
        <f t="shared" si="4"/>
        <v>-0.13750022042687493</v>
      </c>
    </row>
    <row r="54" spans="1:23">
      <c r="A54" s="1">
        <v>41898</v>
      </c>
      <c r="B54">
        <v>70.69</v>
      </c>
      <c r="C54">
        <v>1545300</v>
      </c>
      <c r="D54">
        <v>11.730000000000047</v>
      </c>
      <c r="E54">
        <v>50</v>
      </c>
      <c r="F54">
        <v>0.37434461302599392</v>
      </c>
      <c r="G54">
        <v>3.3363178349847374E-2</v>
      </c>
      <c r="H54">
        <v>3</v>
      </c>
      <c r="I54">
        <v>-1</v>
      </c>
      <c r="J54">
        <v>-0.76999999999999602</v>
      </c>
      <c r="K54">
        <v>210.2600000000001</v>
      </c>
      <c r="L54">
        <v>-39</v>
      </c>
      <c r="M54">
        <v>-55</v>
      </c>
      <c r="N54">
        <v>0.59859154929577463</v>
      </c>
      <c r="O54">
        <v>8.8888888888888892E-2</v>
      </c>
      <c r="T54" s="10">
        <f t="shared" ca="1" si="1"/>
        <v>5.472393467120213E-3</v>
      </c>
      <c r="U54" s="150">
        <f t="shared" ca="1" si="2"/>
        <v>0.24826244174532658</v>
      </c>
      <c r="V54" s="10">
        <f t="shared" si="3"/>
        <v>-1.1012585812356921E-2</v>
      </c>
      <c r="W54" s="150">
        <f t="shared" si="4"/>
        <v>-0.14851280623923185</v>
      </c>
    </row>
    <row r="55" spans="1:23">
      <c r="A55" s="1">
        <v>41899</v>
      </c>
      <c r="B55">
        <v>71.69</v>
      </c>
      <c r="C55">
        <v>1608800</v>
      </c>
      <c r="D55">
        <v>12.730000000000047</v>
      </c>
      <c r="E55">
        <v>51</v>
      </c>
      <c r="F55">
        <v>0.37406464189146704</v>
      </c>
      <c r="G55">
        <v>3.464979340148347E-2</v>
      </c>
      <c r="H55">
        <v>3</v>
      </c>
      <c r="I55">
        <v>-1</v>
      </c>
      <c r="J55">
        <v>-1</v>
      </c>
      <c r="K55">
        <v>209.2600000000001</v>
      </c>
      <c r="L55">
        <v>-40</v>
      </c>
      <c r="M55">
        <v>-54</v>
      </c>
      <c r="N55">
        <v>0.59154929577464788</v>
      </c>
      <c r="O55">
        <v>0.1</v>
      </c>
      <c r="T55" s="10">
        <f t="shared" ca="1" si="1"/>
        <v>5.472393467120213E-3</v>
      </c>
      <c r="U55" s="150">
        <f t="shared" ca="1" si="2"/>
        <v>0.25373483521244677</v>
      </c>
      <c r="V55" s="10">
        <f t="shared" si="3"/>
        <v>-1.4146272457207527E-2</v>
      </c>
      <c r="W55" s="150">
        <f t="shared" si="4"/>
        <v>-0.16265907869643939</v>
      </c>
    </row>
    <row r="56" spans="1:23">
      <c r="A56" s="1">
        <v>41900</v>
      </c>
      <c r="B56">
        <v>71.69</v>
      </c>
      <c r="C56">
        <v>1185700</v>
      </c>
      <c r="D56">
        <v>12.730000000000047</v>
      </c>
      <c r="E56">
        <v>52</v>
      </c>
      <c r="F56">
        <v>0.37432514979204284</v>
      </c>
      <c r="G56">
        <v>3.2868659663918644E-2</v>
      </c>
      <c r="H56">
        <v>1</v>
      </c>
      <c r="I56">
        <v>1</v>
      </c>
      <c r="J56">
        <v>0</v>
      </c>
      <c r="K56">
        <v>209.2600000000001</v>
      </c>
      <c r="L56">
        <v>-39</v>
      </c>
      <c r="M56">
        <v>-53</v>
      </c>
      <c r="N56">
        <v>0.59859154929577463</v>
      </c>
      <c r="O56">
        <v>0.1111111111111111</v>
      </c>
      <c r="T56" s="10">
        <f t="shared" ca="1" si="1"/>
        <v>5.472393467120213E-3</v>
      </c>
      <c r="U56" s="150">
        <f t="shared" ca="1" si="2"/>
        <v>0.25920722867956697</v>
      </c>
      <c r="V56" s="10">
        <f t="shared" si="3"/>
        <v>0</v>
      </c>
      <c r="W56" s="150">
        <f t="shared" si="4"/>
        <v>-0.16265907869643939</v>
      </c>
    </row>
    <row r="57" spans="1:23">
      <c r="A57" s="1">
        <v>41901</v>
      </c>
      <c r="B57">
        <v>70.87</v>
      </c>
      <c r="C57">
        <v>2441300</v>
      </c>
      <c r="D57">
        <v>13.55000000000004</v>
      </c>
      <c r="E57">
        <v>53</v>
      </c>
      <c r="F57">
        <v>0.37411180280450246</v>
      </c>
      <c r="G57">
        <v>3.2308614318748381E-2</v>
      </c>
      <c r="H57">
        <v>4</v>
      </c>
      <c r="I57">
        <v>1</v>
      </c>
      <c r="J57">
        <v>-0.81999999999999318</v>
      </c>
      <c r="K57">
        <v>208.44000000000011</v>
      </c>
      <c r="L57">
        <v>-40</v>
      </c>
      <c r="M57">
        <v>-54</v>
      </c>
      <c r="N57">
        <v>0.59154929577464788</v>
      </c>
      <c r="O57">
        <v>0.1</v>
      </c>
      <c r="T57" s="10">
        <f t="shared" ca="1" si="1"/>
        <v>4.9180874237757435E-3</v>
      </c>
      <c r="U57" s="150">
        <f t="shared" ca="1" si="2"/>
        <v>0.26412531610334272</v>
      </c>
      <c r="V57" s="10">
        <f t="shared" si="3"/>
        <v>-1.1438136420700143E-2</v>
      </c>
      <c r="W57" s="150">
        <f t="shared" si="4"/>
        <v>-0.17409721511713955</v>
      </c>
    </row>
  </sheetData>
  <conditionalFormatting sqref="E3:E6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  <col min="13" max="13" width="10.140625" customWidth="1"/>
  </cols>
  <sheetData>
    <row r="1" spans="1:23">
      <c r="A1">
        <v>50</v>
      </c>
      <c r="B1">
        <v>4.8999999999999986</v>
      </c>
      <c r="C1">
        <v>113</v>
      </c>
      <c r="D1">
        <v>3.0817610062893008</v>
      </c>
      <c r="E1">
        <v>0.2078827411535098</v>
      </c>
      <c r="F1">
        <v>2.3099450833301809</v>
      </c>
      <c r="G1">
        <v>0.18767779153883621</v>
      </c>
      <c r="H1">
        <v>1.410434360339379</v>
      </c>
      <c r="I1">
        <v>2.3817682669259277</v>
      </c>
      <c r="J1">
        <v>1.1325557533832511</v>
      </c>
      <c r="K1">
        <v>-1.8588461946971255E-2</v>
      </c>
      <c r="L1">
        <v>-1.2505418914661476E-2</v>
      </c>
      <c r="M1">
        <v>1.1482100103385479E-2</v>
      </c>
      <c r="N1">
        <v>1.791201389864679E-2</v>
      </c>
      <c r="O1">
        <v>8.0162506608543405E-2</v>
      </c>
      <c r="P1">
        <v>0.1384968684759916</v>
      </c>
      <c r="Q1">
        <v>-7.4217118997912265E-2</v>
      </c>
      <c r="R1">
        <v>0.27557411273486432</v>
      </c>
      <c r="S1">
        <v>1.8661040787623073</v>
      </c>
    </row>
    <row r="2" spans="1:23">
      <c r="A2">
        <v>5</v>
      </c>
      <c r="B2">
        <v>11</v>
      </c>
      <c r="C2">
        <v>3.2893102628949622</v>
      </c>
      <c r="E2">
        <v>0.4</v>
      </c>
    </row>
    <row r="3" spans="1:23">
      <c r="A3">
        <v>1.7467478680266001E-3</v>
      </c>
      <c r="B3">
        <v>8.3025343532145083E-3</v>
      </c>
      <c r="C3">
        <v>1.7454870256693595</v>
      </c>
      <c r="D3">
        <v>250</v>
      </c>
      <c r="E3" s="2">
        <f>IF(C3&gt;=$E$2,SIGN(A3),0)</f>
        <v>1</v>
      </c>
      <c r="F3" s="3" t="s">
        <v>0</v>
      </c>
      <c r="G3">
        <f ca="1">OFFSET(B1,($A$1+5),0)</f>
        <v>107.35</v>
      </c>
    </row>
    <row r="4" spans="1:23">
      <c r="A4">
        <v>-1.9544202576648936E-4</v>
      </c>
      <c r="B4">
        <v>7.5330231215516184E-3</v>
      </c>
      <c r="C4">
        <v>0.22820696493368173</v>
      </c>
      <c r="D4">
        <v>281</v>
      </c>
      <c r="E4" s="2">
        <f>IF(C4&gt;=$E$2,SIGN(A4),0)</f>
        <v>0</v>
      </c>
      <c r="F4" s="4" t="s">
        <v>1</v>
      </c>
      <c r="G4">
        <f ca="1">OFFSET(D1,($A$1+6),0)</f>
        <v>0</v>
      </c>
    </row>
    <row r="5" spans="1:23">
      <c r="A5">
        <v>-1.0472930847841955E-4</v>
      </c>
      <c r="B5">
        <v>1.0023652452056591E-2</v>
      </c>
      <c r="C5">
        <v>7.5370295508209784E-2</v>
      </c>
      <c r="D5">
        <v>189</v>
      </c>
      <c r="E5" s="2">
        <f>IF(C5&gt;=$E$2,SIGN(A5),0)</f>
        <v>0</v>
      </c>
      <c r="F5" s="5" t="s">
        <v>2</v>
      </c>
      <c r="G5" s="6" t="str">
        <f ca="1">IF(OFFSET(G1,A1+5,0)-OFFSET(G1,A1+4,0)&gt;0,"r","f")</f>
        <v>r</v>
      </c>
      <c r="T5">
        <v>0.37497435514218724</v>
      </c>
      <c r="U5">
        <v>0.92067565342272795</v>
      </c>
    </row>
    <row r="6" spans="1:23">
      <c r="A6">
        <v>1.7113153596755404E-3</v>
      </c>
      <c r="B6">
        <v>7.9751430089171314E-3</v>
      </c>
      <c r="C6">
        <v>1.5438232372256029</v>
      </c>
      <c r="D6">
        <v>188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0.64000000000000057</v>
      </c>
      <c r="K6">
        <f t="shared" ca="1" si="0"/>
        <v>61.579999999999991</v>
      </c>
      <c r="L6">
        <f t="shared" ca="1" si="0"/>
        <v>174</v>
      </c>
      <c r="M6">
        <f t="shared" ca="1" si="0"/>
        <v>-26</v>
      </c>
      <c r="N6" s="9">
        <f ca="1">OFFSET(F1,($A$1+6),0)</f>
        <v>0.97958606049885033</v>
      </c>
      <c r="O6" s="10">
        <f ca="1">OFFSET(G1,($A$1+6),0)</f>
        <v>3.1969938807803966E-2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104.39</v>
      </c>
      <c r="C8">
        <v>5461000</v>
      </c>
      <c r="D8">
        <v>1.1299999999999955</v>
      </c>
      <c r="E8">
        <v>11</v>
      </c>
      <c r="F8">
        <v>0.94721386874226088</v>
      </c>
      <c r="G8">
        <v>2.4745533364643493E-2</v>
      </c>
      <c r="H8">
        <v>4</v>
      </c>
      <c r="I8">
        <v>1</v>
      </c>
      <c r="J8">
        <v>0</v>
      </c>
      <c r="K8">
        <v>57.629999999999988</v>
      </c>
      <c r="L8">
        <v>153</v>
      </c>
      <c r="M8">
        <v>-31</v>
      </c>
      <c r="N8">
        <v>0.8928571428571429</v>
      </c>
      <c r="O8">
        <v>8.6956521739130432E-2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104.67</v>
      </c>
      <c r="C9">
        <v>7784800</v>
      </c>
      <c r="D9">
        <v>0.84999999999999432</v>
      </c>
      <c r="E9">
        <v>12</v>
      </c>
      <c r="F9">
        <v>0.94434813373430049</v>
      </c>
      <c r="G9">
        <v>2.5330829283379788E-2</v>
      </c>
      <c r="H9">
        <v>4</v>
      </c>
      <c r="I9">
        <v>1</v>
      </c>
      <c r="J9">
        <v>0.28000000000000114</v>
      </c>
      <c r="K9">
        <v>57.909999999999989</v>
      </c>
      <c r="L9">
        <v>152</v>
      </c>
      <c r="M9">
        <v>-32</v>
      </c>
      <c r="N9">
        <v>0.88775510204081631</v>
      </c>
      <c r="O9">
        <v>6.5217391304347824E-2</v>
      </c>
      <c r="T9" s="10">
        <f ca="1">OFFSET($A$2,H8,0)*I8</f>
        <v>1.7113153596755404E-3</v>
      </c>
      <c r="U9" s="150">
        <f ca="1">U8+T9</f>
        <v>1.7113153596755404E-3</v>
      </c>
      <c r="V9" s="10">
        <f>J9/B8</f>
        <v>2.6822492575917342E-3</v>
      </c>
      <c r="W9" s="150">
        <f>W8+V9</f>
        <v>2.6822492575917342E-3</v>
      </c>
    </row>
    <row r="10" spans="1:23">
      <c r="A10" s="1">
        <v>41835</v>
      </c>
      <c r="B10">
        <v>102.59</v>
      </c>
      <c r="C10">
        <v>14219700</v>
      </c>
      <c r="D10">
        <v>2.9299999999999926</v>
      </c>
      <c r="E10">
        <v>13</v>
      </c>
      <c r="F10">
        <v>0.93391119759419783</v>
      </c>
      <c r="G10">
        <v>3.0320822337331434E-2</v>
      </c>
      <c r="H10">
        <v>3</v>
      </c>
      <c r="I10">
        <v>0</v>
      </c>
      <c r="J10">
        <v>-2.0799999999999983</v>
      </c>
      <c r="K10">
        <v>55.829999999999991</v>
      </c>
      <c r="L10">
        <v>151</v>
      </c>
      <c r="M10">
        <v>-31</v>
      </c>
      <c r="N10">
        <v>0.88265306122448983</v>
      </c>
      <c r="O10">
        <v>8.6956521739130432E-2</v>
      </c>
      <c r="T10" s="10">
        <f t="shared" ref="T10:T57" ca="1" si="1">OFFSET($A$2,H9,0)*I9</f>
        <v>1.7113153596755404E-3</v>
      </c>
      <c r="U10" s="150">
        <f t="shared" ref="U10:U57" ca="1" si="2">U9+T10</f>
        <v>3.4226307193510807E-3</v>
      </c>
      <c r="V10" s="10">
        <f t="shared" ref="V10:V57" si="3">J10/B9</f>
        <v>-1.9871978599407647E-2</v>
      </c>
      <c r="W10" s="150">
        <f t="shared" ref="W10:W57" si="4">W9+V10</f>
        <v>-1.7189729341815913E-2</v>
      </c>
    </row>
    <row r="11" spans="1:23">
      <c r="A11" s="1">
        <v>41836</v>
      </c>
      <c r="B11">
        <v>101.53</v>
      </c>
      <c r="C11">
        <v>11946800</v>
      </c>
      <c r="D11">
        <v>2.9299999999999926</v>
      </c>
      <c r="E11">
        <v>14</v>
      </c>
      <c r="F11">
        <v>0.91813196532814456</v>
      </c>
      <c r="G11">
        <v>3.8166794645294093E-2</v>
      </c>
      <c r="H11">
        <v>3</v>
      </c>
      <c r="I11">
        <v>0</v>
      </c>
      <c r="J11">
        <v>0</v>
      </c>
      <c r="K11">
        <v>55.829999999999991</v>
      </c>
      <c r="L11">
        <v>150</v>
      </c>
      <c r="M11">
        <v>-30</v>
      </c>
      <c r="N11">
        <v>0.87755102040816324</v>
      </c>
      <c r="O11">
        <v>0.10869565217391304</v>
      </c>
      <c r="T11" s="10">
        <f t="shared" ca="1" si="1"/>
        <v>0</v>
      </c>
      <c r="U11" s="150">
        <f t="shared" ca="1" si="2"/>
        <v>3.4226307193510807E-3</v>
      </c>
      <c r="V11" s="10">
        <f t="shared" si="3"/>
        <v>0</v>
      </c>
      <c r="W11" s="150">
        <f t="shared" si="4"/>
        <v>-1.7189729341815913E-2</v>
      </c>
    </row>
    <row r="12" spans="1:23">
      <c r="A12" s="1">
        <v>41837</v>
      </c>
      <c r="B12">
        <v>99.7</v>
      </c>
      <c r="C12">
        <v>11218900</v>
      </c>
      <c r="D12">
        <v>2.9299999999999926</v>
      </c>
      <c r="E12">
        <v>15</v>
      </c>
      <c r="F12">
        <v>0.89598443304440123</v>
      </c>
      <c r="G12">
        <v>4.7005390747894123E-2</v>
      </c>
      <c r="H12">
        <v>3</v>
      </c>
      <c r="I12">
        <v>0</v>
      </c>
      <c r="J12">
        <v>0</v>
      </c>
      <c r="K12">
        <v>55.829999999999991</v>
      </c>
      <c r="L12">
        <v>149</v>
      </c>
      <c r="M12">
        <v>-29</v>
      </c>
      <c r="N12">
        <v>0.87244897959183676</v>
      </c>
      <c r="O12">
        <v>0.13043478260869565</v>
      </c>
      <c r="T12" s="10">
        <f t="shared" ca="1" si="1"/>
        <v>0</v>
      </c>
      <c r="U12" s="150">
        <f t="shared" ca="1" si="2"/>
        <v>3.4226307193510807E-3</v>
      </c>
      <c r="V12" s="10">
        <f t="shared" si="3"/>
        <v>0</v>
      </c>
      <c r="W12" s="150">
        <f t="shared" si="4"/>
        <v>-1.7189729341815913E-2</v>
      </c>
    </row>
    <row r="13" spans="1:23">
      <c r="A13" s="1">
        <v>41838</v>
      </c>
      <c r="B13">
        <v>101.12</v>
      </c>
      <c r="C13">
        <v>8408400</v>
      </c>
      <c r="D13">
        <v>2.9299999999999926</v>
      </c>
      <c r="E13">
        <v>16</v>
      </c>
      <c r="F13">
        <v>0.87831240049531234</v>
      </c>
      <c r="G13">
        <v>5.4134129424313684E-2</v>
      </c>
      <c r="H13">
        <v>3</v>
      </c>
      <c r="I13">
        <v>0</v>
      </c>
      <c r="J13">
        <v>0</v>
      </c>
      <c r="K13">
        <v>55.829999999999991</v>
      </c>
      <c r="L13">
        <v>148</v>
      </c>
      <c r="M13">
        <v>-28</v>
      </c>
      <c r="N13">
        <v>0.86734693877551017</v>
      </c>
      <c r="O13">
        <v>0.15217391304347827</v>
      </c>
      <c r="T13" s="10">
        <f t="shared" ca="1" si="1"/>
        <v>0</v>
      </c>
      <c r="U13" s="150">
        <f t="shared" ca="1" si="2"/>
        <v>3.4226307193510807E-3</v>
      </c>
      <c r="V13" s="10">
        <f t="shared" si="3"/>
        <v>0</v>
      </c>
      <c r="W13" s="150">
        <f t="shared" si="4"/>
        <v>-1.7189729341815913E-2</v>
      </c>
    </row>
    <row r="14" spans="1:23">
      <c r="A14" s="1">
        <v>41841</v>
      </c>
      <c r="B14">
        <v>100.59</v>
      </c>
      <c r="C14">
        <v>6379900</v>
      </c>
      <c r="D14">
        <v>2.9299999999999926</v>
      </c>
      <c r="E14">
        <v>17</v>
      </c>
      <c r="F14">
        <v>0.8705112329736423</v>
      </c>
      <c r="G14">
        <v>5.8390966645516566E-2</v>
      </c>
      <c r="H14">
        <v>3</v>
      </c>
      <c r="I14">
        <v>0</v>
      </c>
      <c r="J14">
        <v>0</v>
      </c>
      <c r="K14">
        <v>55.829999999999991</v>
      </c>
      <c r="L14">
        <v>147</v>
      </c>
      <c r="M14">
        <v>-27</v>
      </c>
      <c r="N14">
        <v>0.86224489795918369</v>
      </c>
      <c r="O14">
        <v>0.17391304347826086</v>
      </c>
      <c r="T14" s="10">
        <f t="shared" ca="1" si="1"/>
        <v>0</v>
      </c>
      <c r="U14" s="150">
        <f t="shared" ca="1" si="2"/>
        <v>3.4226307193510807E-3</v>
      </c>
      <c r="V14" s="10">
        <f t="shared" si="3"/>
        <v>0</v>
      </c>
      <c r="W14" s="150">
        <f t="shared" si="4"/>
        <v>-1.7189729341815913E-2</v>
      </c>
    </row>
    <row r="15" spans="1:23">
      <c r="A15" s="1">
        <v>41842</v>
      </c>
      <c r="B15">
        <v>101.78</v>
      </c>
      <c r="C15">
        <v>6554100</v>
      </c>
      <c r="D15">
        <v>2.9299999999999926</v>
      </c>
      <c r="E15">
        <v>18</v>
      </c>
      <c r="F15">
        <v>0.87297010436936162</v>
      </c>
      <c r="G15">
        <v>6.1262705921332122E-2</v>
      </c>
      <c r="H15">
        <v>1</v>
      </c>
      <c r="I15">
        <v>1</v>
      </c>
      <c r="J15">
        <v>0</v>
      </c>
      <c r="K15">
        <v>55.829999999999991</v>
      </c>
      <c r="L15">
        <v>148</v>
      </c>
      <c r="M15">
        <v>-26</v>
      </c>
      <c r="N15">
        <v>0.86734693877551017</v>
      </c>
      <c r="O15">
        <v>0.19565217391304349</v>
      </c>
      <c r="T15" s="10">
        <f t="shared" ca="1" si="1"/>
        <v>0</v>
      </c>
      <c r="U15" s="150">
        <f t="shared" ca="1" si="2"/>
        <v>3.4226307193510807E-3</v>
      </c>
      <c r="V15" s="10">
        <f t="shared" si="3"/>
        <v>0</v>
      </c>
      <c r="W15" s="150">
        <f t="shared" si="4"/>
        <v>-1.7189729341815913E-2</v>
      </c>
    </row>
    <row r="16" spans="1:23">
      <c r="A16" s="1">
        <v>41843</v>
      </c>
      <c r="B16">
        <v>101.5</v>
      </c>
      <c r="C16">
        <v>4815300</v>
      </c>
      <c r="D16">
        <v>3.2099999999999937</v>
      </c>
      <c r="E16">
        <v>19</v>
      </c>
      <c r="F16">
        <v>0.88050592605696099</v>
      </c>
      <c r="G16">
        <v>6.1536607849921869E-2</v>
      </c>
      <c r="H16">
        <v>1</v>
      </c>
      <c r="I16">
        <v>1</v>
      </c>
      <c r="J16">
        <v>-0.28000000000000114</v>
      </c>
      <c r="K16">
        <v>55.54999999999999</v>
      </c>
      <c r="L16">
        <v>149</v>
      </c>
      <c r="M16">
        <v>-25</v>
      </c>
      <c r="N16">
        <v>0.87244897959183676</v>
      </c>
      <c r="O16">
        <v>0.21739130434782608</v>
      </c>
      <c r="T16" s="10">
        <f t="shared" ca="1" si="1"/>
        <v>1.7467478680266001E-3</v>
      </c>
      <c r="U16" s="150">
        <f t="shared" ca="1" si="2"/>
        <v>5.1693785873776809E-3</v>
      </c>
      <c r="V16" s="10">
        <f t="shared" si="3"/>
        <v>-2.7510316368638352E-3</v>
      </c>
      <c r="W16" s="150">
        <f t="shared" si="4"/>
        <v>-1.994076097867975E-2</v>
      </c>
    </row>
    <row r="17" spans="1:23">
      <c r="A17" s="1">
        <v>41844</v>
      </c>
      <c r="B17">
        <v>101.51</v>
      </c>
      <c r="C17">
        <v>5177200</v>
      </c>
      <c r="D17">
        <v>3.1999999999999886</v>
      </c>
      <c r="E17">
        <v>20</v>
      </c>
      <c r="F17">
        <v>0.88349548912082088</v>
      </c>
      <c r="G17">
        <v>5.92105354791767E-2</v>
      </c>
      <c r="H17">
        <v>1</v>
      </c>
      <c r="I17">
        <v>1</v>
      </c>
      <c r="J17">
        <v>1.0000000000005116E-2</v>
      </c>
      <c r="K17">
        <v>55.559999999999995</v>
      </c>
      <c r="L17">
        <v>150</v>
      </c>
      <c r="M17">
        <v>-24</v>
      </c>
      <c r="N17">
        <v>0.87755102040816324</v>
      </c>
      <c r="O17">
        <v>0.2391304347826087</v>
      </c>
      <c r="T17" s="10">
        <f t="shared" ca="1" si="1"/>
        <v>1.7467478680266001E-3</v>
      </c>
      <c r="U17" s="150">
        <f t="shared" ca="1" si="2"/>
        <v>6.916126455404281E-3</v>
      </c>
      <c r="V17" s="10">
        <f t="shared" si="3"/>
        <v>9.8522167487735137E-5</v>
      </c>
      <c r="W17" s="150">
        <f t="shared" si="4"/>
        <v>-1.9842238811192014E-2</v>
      </c>
    </row>
    <row r="18" spans="1:23">
      <c r="A18" s="1">
        <v>41845</v>
      </c>
      <c r="B18">
        <v>101.42</v>
      </c>
      <c r="C18">
        <v>3951500</v>
      </c>
      <c r="D18">
        <v>3.289999999999992</v>
      </c>
      <c r="E18">
        <v>21</v>
      </c>
      <c r="F18">
        <v>0.88595436051654008</v>
      </c>
      <c r="G18">
        <v>5.3313358555092186E-2</v>
      </c>
      <c r="H18">
        <v>2</v>
      </c>
      <c r="I18">
        <v>0</v>
      </c>
      <c r="J18">
        <v>-9.0000000000003411E-2</v>
      </c>
      <c r="K18">
        <v>55.469999999999992</v>
      </c>
      <c r="L18">
        <v>151</v>
      </c>
      <c r="M18">
        <v>-25</v>
      </c>
      <c r="N18">
        <v>0.88265306122448983</v>
      </c>
      <c r="O18">
        <v>0.21739130434782608</v>
      </c>
      <c r="T18" s="10">
        <f t="shared" ca="1" si="1"/>
        <v>1.7467478680266001E-3</v>
      </c>
      <c r="U18" s="150">
        <f t="shared" ca="1" si="2"/>
        <v>8.6628743234308803E-3</v>
      </c>
      <c r="V18" s="10">
        <f t="shared" si="3"/>
        <v>-8.8661215643782293E-4</v>
      </c>
      <c r="W18" s="150">
        <f t="shared" si="4"/>
        <v>-2.0728850967629837E-2</v>
      </c>
    </row>
    <row r="19" spans="1:23">
      <c r="A19" s="1">
        <v>41848</v>
      </c>
      <c r="B19">
        <v>101.42</v>
      </c>
      <c r="C19">
        <v>4634800</v>
      </c>
      <c r="D19">
        <v>3.289999999999992</v>
      </c>
      <c r="E19">
        <v>22</v>
      </c>
      <c r="F19">
        <v>0.88453918273483123</v>
      </c>
      <c r="G19">
        <v>4.4556329151298972E-2</v>
      </c>
      <c r="H19">
        <v>4</v>
      </c>
      <c r="I19">
        <v>1</v>
      </c>
      <c r="J19">
        <v>0</v>
      </c>
      <c r="K19">
        <v>55.469999999999992</v>
      </c>
      <c r="L19">
        <v>150</v>
      </c>
      <c r="M19">
        <v>-26</v>
      </c>
      <c r="N19">
        <v>0.87755102040816324</v>
      </c>
      <c r="O19">
        <v>0.19565217391304349</v>
      </c>
      <c r="T19" s="10">
        <f t="shared" ca="1" si="1"/>
        <v>0</v>
      </c>
      <c r="U19" s="150">
        <f t="shared" ca="1" si="2"/>
        <v>8.6628743234308803E-3</v>
      </c>
      <c r="V19" s="10">
        <f t="shared" si="3"/>
        <v>0</v>
      </c>
      <c r="W19" s="150">
        <f t="shared" si="4"/>
        <v>-2.0728850967629837E-2</v>
      </c>
    </row>
    <row r="20" spans="1:23">
      <c r="A20" s="1">
        <v>41849</v>
      </c>
      <c r="B20">
        <v>101.27</v>
      </c>
      <c r="C20">
        <v>6053900</v>
      </c>
      <c r="D20">
        <v>3.4399999999999977</v>
      </c>
      <c r="E20">
        <v>23</v>
      </c>
      <c r="F20">
        <v>0.88356624800990635</v>
      </c>
      <c r="G20">
        <v>3.5025312865529706E-2</v>
      </c>
      <c r="H20">
        <v>4</v>
      </c>
      <c r="I20">
        <v>1</v>
      </c>
      <c r="J20">
        <v>-0.15000000000000568</v>
      </c>
      <c r="K20">
        <v>55.319999999999986</v>
      </c>
      <c r="L20">
        <v>149</v>
      </c>
      <c r="M20">
        <v>-27</v>
      </c>
      <c r="N20">
        <v>0.87244897959183676</v>
      </c>
      <c r="O20">
        <v>0.17391304347826086</v>
      </c>
      <c r="T20" s="10">
        <f t="shared" ca="1" si="1"/>
        <v>1.7113153596755404E-3</v>
      </c>
      <c r="U20" s="150">
        <f t="shared" ca="1" si="2"/>
        <v>1.0374189683106421E-2</v>
      </c>
      <c r="V20" s="10">
        <f t="shared" si="3"/>
        <v>-1.4789982252021857E-3</v>
      </c>
      <c r="W20" s="150">
        <f t="shared" si="4"/>
        <v>-2.2207849192832023E-2</v>
      </c>
    </row>
    <row r="21" spans="1:23">
      <c r="A21" s="1">
        <v>41850</v>
      </c>
      <c r="B21">
        <v>101.61</v>
      </c>
      <c r="C21">
        <v>5994800</v>
      </c>
      <c r="D21">
        <v>3.0999999999999943</v>
      </c>
      <c r="E21">
        <v>24</v>
      </c>
      <c r="F21">
        <v>0.88365469662126306</v>
      </c>
      <c r="G21">
        <v>2.8540569511093017E-2</v>
      </c>
      <c r="H21">
        <v>2</v>
      </c>
      <c r="I21">
        <v>0</v>
      </c>
      <c r="J21">
        <v>0.34000000000000341</v>
      </c>
      <c r="K21">
        <v>55.659999999999989</v>
      </c>
      <c r="L21">
        <v>150</v>
      </c>
      <c r="M21">
        <v>-28</v>
      </c>
      <c r="N21">
        <v>0.87755102040816324</v>
      </c>
      <c r="O21">
        <v>0.15217391304347827</v>
      </c>
      <c r="T21" s="10">
        <f t="shared" ca="1" si="1"/>
        <v>1.7113153596755404E-3</v>
      </c>
      <c r="U21" s="150">
        <f t="shared" ca="1" si="2"/>
        <v>1.2085505042781962E-2</v>
      </c>
      <c r="V21" s="10">
        <f t="shared" si="3"/>
        <v>3.3573615088377941E-3</v>
      </c>
      <c r="W21" s="150">
        <f t="shared" si="4"/>
        <v>-1.8850487683994228E-2</v>
      </c>
    </row>
    <row r="22" spans="1:23">
      <c r="A22" s="1">
        <v>41851</v>
      </c>
      <c r="B22">
        <v>99.42</v>
      </c>
      <c r="C22">
        <v>9141500</v>
      </c>
      <c r="D22">
        <v>3.0999999999999943</v>
      </c>
      <c r="E22">
        <v>25</v>
      </c>
      <c r="F22">
        <v>0.87691491243587494</v>
      </c>
      <c r="G22">
        <v>2.6086718852181966E-2</v>
      </c>
      <c r="H22">
        <v>4</v>
      </c>
      <c r="I22">
        <v>1</v>
      </c>
      <c r="J22">
        <v>0</v>
      </c>
      <c r="K22">
        <v>55.659999999999989</v>
      </c>
      <c r="L22">
        <v>149</v>
      </c>
      <c r="M22">
        <v>-29</v>
      </c>
      <c r="N22">
        <v>0.87244897959183676</v>
      </c>
      <c r="O22">
        <v>0.13043478260869565</v>
      </c>
      <c r="T22" s="10">
        <f t="shared" ca="1" si="1"/>
        <v>0</v>
      </c>
      <c r="U22" s="150">
        <f t="shared" ca="1" si="2"/>
        <v>1.2085505042781962E-2</v>
      </c>
      <c r="V22" s="10">
        <f t="shared" si="3"/>
        <v>0</v>
      </c>
      <c r="W22" s="150">
        <f t="shared" si="4"/>
        <v>-1.8850487683994228E-2</v>
      </c>
    </row>
    <row r="23" spans="1:23">
      <c r="A23" s="1">
        <v>41852</v>
      </c>
      <c r="B23">
        <v>99.23</v>
      </c>
      <c r="C23">
        <v>8610700</v>
      </c>
      <c r="D23">
        <v>3.289999999999992</v>
      </c>
      <c r="E23">
        <v>26</v>
      </c>
      <c r="F23">
        <v>0.86589421546081735</v>
      </c>
      <c r="G23">
        <v>2.7261546434013632E-2</v>
      </c>
      <c r="H23">
        <v>4</v>
      </c>
      <c r="I23">
        <v>1</v>
      </c>
      <c r="J23">
        <v>-0.18999999999999773</v>
      </c>
      <c r="K23">
        <v>55.469999999999992</v>
      </c>
      <c r="L23">
        <v>148</v>
      </c>
      <c r="M23">
        <v>-30</v>
      </c>
      <c r="N23">
        <v>0.86734693877551017</v>
      </c>
      <c r="O23">
        <v>0.10869565217391304</v>
      </c>
      <c r="T23" s="10">
        <f t="shared" ca="1" si="1"/>
        <v>1.7113153596755404E-3</v>
      </c>
      <c r="U23" s="150">
        <f t="shared" ca="1" si="2"/>
        <v>1.3796820402457503E-2</v>
      </c>
      <c r="V23" s="10">
        <f t="shared" si="3"/>
        <v>-1.9110842888754548E-3</v>
      </c>
      <c r="W23" s="150">
        <f t="shared" si="4"/>
        <v>-2.0761571972869684E-2</v>
      </c>
    </row>
    <row r="24" spans="1:23">
      <c r="A24" s="1">
        <v>41855</v>
      </c>
      <c r="B24">
        <v>99.49</v>
      </c>
      <c r="C24">
        <v>6790800</v>
      </c>
      <c r="D24">
        <v>3.0300000000000011</v>
      </c>
      <c r="E24">
        <v>27</v>
      </c>
      <c r="F24">
        <v>0.85538652043162933</v>
      </c>
      <c r="G24">
        <v>2.9837060263671278E-2</v>
      </c>
      <c r="H24">
        <v>3</v>
      </c>
      <c r="I24">
        <v>0</v>
      </c>
      <c r="J24">
        <v>0.25999999999999091</v>
      </c>
      <c r="K24">
        <v>55.729999999999983</v>
      </c>
      <c r="L24">
        <v>147</v>
      </c>
      <c r="M24">
        <v>-29</v>
      </c>
      <c r="N24">
        <v>0.86224489795918369</v>
      </c>
      <c r="O24">
        <v>0.13043478260869565</v>
      </c>
      <c r="T24" s="10">
        <f t="shared" ca="1" si="1"/>
        <v>1.7113153596755404E-3</v>
      </c>
      <c r="U24" s="150">
        <f t="shared" ca="1" si="2"/>
        <v>1.5508135762133043E-2</v>
      </c>
      <c r="V24" s="10">
        <f t="shared" si="3"/>
        <v>2.6201753501964215E-3</v>
      </c>
      <c r="W24" s="150">
        <f t="shared" si="4"/>
        <v>-1.8141396622673261E-2</v>
      </c>
    </row>
    <row r="25" spans="1:23">
      <c r="A25" s="1">
        <v>41856</v>
      </c>
      <c r="B25">
        <v>99.15</v>
      </c>
      <c r="C25">
        <v>6230900</v>
      </c>
      <c r="D25">
        <v>3.0300000000000011</v>
      </c>
      <c r="E25">
        <v>28</v>
      </c>
      <c r="F25">
        <v>0.8468070051300195</v>
      </c>
      <c r="G25">
        <v>3.2539398385017522E-2</v>
      </c>
      <c r="H25">
        <v>3</v>
      </c>
      <c r="I25">
        <v>0</v>
      </c>
      <c r="J25">
        <v>0</v>
      </c>
      <c r="K25">
        <v>55.729999999999983</v>
      </c>
      <c r="L25">
        <v>146</v>
      </c>
      <c r="M25">
        <v>-28</v>
      </c>
      <c r="N25">
        <v>0.8571428571428571</v>
      </c>
      <c r="O25">
        <v>0.15217391304347827</v>
      </c>
      <c r="T25" s="10">
        <f t="shared" ca="1" si="1"/>
        <v>0</v>
      </c>
      <c r="U25" s="150">
        <f t="shared" ca="1" si="2"/>
        <v>1.5508135762133043E-2</v>
      </c>
      <c r="V25" s="10">
        <f t="shared" si="3"/>
        <v>0</v>
      </c>
      <c r="W25" s="150">
        <f t="shared" si="4"/>
        <v>-1.8141396622673261E-2</v>
      </c>
    </row>
    <row r="26" spans="1:23">
      <c r="A26" s="1">
        <v>41857</v>
      </c>
      <c r="B26">
        <v>100.03</v>
      </c>
      <c r="C26">
        <v>7412100</v>
      </c>
      <c r="D26">
        <v>3.0300000000000011</v>
      </c>
      <c r="E26">
        <v>29</v>
      </c>
      <c r="F26">
        <v>0.84882363346895462</v>
      </c>
      <c r="G26">
        <v>3.6045917376845489E-2</v>
      </c>
      <c r="H26">
        <v>1</v>
      </c>
      <c r="I26">
        <v>1</v>
      </c>
      <c r="J26">
        <v>0</v>
      </c>
      <c r="K26">
        <v>55.729999999999983</v>
      </c>
      <c r="L26">
        <v>147</v>
      </c>
      <c r="M26">
        <v>-27</v>
      </c>
      <c r="N26">
        <v>0.86224489795918369</v>
      </c>
      <c r="O26">
        <v>0.17391304347826086</v>
      </c>
      <c r="T26" s="10">
        <f t="shared" ca="1" si="1"/>
        <v>0</v>
      </c>
      <c r="U26" s="150">
        <f t="shared" ca="1" si="2"/>
        <v>1.5508135762133043E-2</v>
      </c>
      <c r="V26" s="10">
        <f t="shared" si="3"/>
        <v>0</v>
      </c>
      <c r="W26" s="150">
        <f t="shared" si="4"/>
        <v>-1.8141396622673261E-2</v>
      </c>
    </row>
    <row r="27" spans="1:23">
      <c r="A27" s="1">
        <v>41858</v>
      </c>
      <c r="B27">
        <v>99.26</v>
      </c>
      <c r="C27">
        <v>7417800</v>
      </c>
      <c r="D27">
        <v>3.7999999999999972</v>
      </c>
      <c r="E27">
        <v>30</v>
      </c>
      <c r="F27">
        <v>0.84988501680523609</v>
      </c>
      <c r="G27">
        <v>3.9282197786556457E-2</v>
      </c>
      <c r="H27">
        <v>1</v>
      </c>
      <c r="I27">
        <v>1</v>
      </c>
      <c r="J27">
        <v>-0.76999999999999602</v>
      </c>
      <c r="K27">
        <v>54.959999999999987</v>
      </c>
      <c r="L27">
        <v>148</v>
      </c>
      <c r="M27">
        <v>-26</v>
      </c>
      <c r="N27">
        <v>0.86734693877551017</v>
      </c>
      <c r="O27">
        <v>0.19565217391304349</v>
      </c>
      <c r="T27" s="10">
        <f t="shared" ca="1" si="1"/>
        <v>1.7467478680266001E-3</v>
      </c>
      <c r="U27" s="150">
        <f t="shared" ca="1" si="2"/>
        <v>1.7254883630159645E-2</v>
      </c>
      <c r="V27" s="10">
        <f t="shared" si="3"/>
        <v>-7.6976906927921224E-3</v>
      </c>
      <c r="W27" s="150">
        <f t="shared" si="4"/>
        <v>-2.5839087315465383E-2</v>
      </c>
    </row>
    <row r="28" spans="1:23">
      <c r="A28" s="1">
        <v>41859</v>
      </c>
      <c r="B28">
        <v>100.4</v>
      </c>
      <c r="C28">
        <v>5618400</v>
      </c>
      <c r="D28">
        <v>2.6599999999999966</v>
      </c>
      <c r="E28">
        <v>31</v>
      </c>
      <c r="F28">
        <v>0.85329913320360906</v>
      </c>
      <c r="G28">
        <v>4.1348802195413016E-2</v>
      </c>
      <c r="H28">
        <v>1</v>
      </c>
      <c r="I28">
        <v>1</v>
      </c>
      <c r="J28">
        <v>1.1400000000000006</v>
      </c>
      <c r="K28">
        <v>56.099999999999987</v>
      </c>
      <c r="L28">
        <v>149</v>
      </c>
      <c r="M28">
        <v>-25</v>
      </c>
      <c r="N28">
        <v>0.87244897959183676</v>
      </c>
      <c r="O28">
        <v>0.21739130434782608</v>
      </c>
      <c r="T28" s="10">
        <f t="shared" ca="1" si="1"/>
        <v>1.7467478680266001E-3</v>
      </c>
      <c r="U28" s="150">
        <f t="shared" ca="1" si="2"/>
        <v>1.9001631498186247E-2</v>
      </c>
      <c r="V28" s="10">
        <f t="shared" si="3"/>
        <v>1.1484988917993155E-2</v>
      </c>
      <c r="W28" s="150">
        <f t="shared" si="4"/>
        <v>-1.4354098397472228E-2</v>
      </c>
    </row>
    <row r="29" spans="1:23">
      <c r="A29" s="1">
        <v>41862</v>
      </c>
      <c r="B29">
        <v>100.48</v>
      </c>
      <c r="C29">
        <v>5703000</v>
      </c>
      <c r="D29">
        <v>2.5799999999999983</v>
      </c>
      <c r="E29">
        <v>32</v>
      </c>
      <c r="F29">
        <v>0.85865911905183123</v>
      </c>
      <c r="G29">
        <v>4.1542406240510713E-2</v>
      </c>
      <c r="H29">
        <v>1</v>
      </c>
      <c r="I29">
        <v>1</v>
      </c>
      <c r="J29">
        <v>7.9999999999998295E-2</v>
      </c>
      <c r="K29">
        <v>56.179999999999986</v>
      </c>
      <c r="L29">
        <v>150</v>
      </c>
      <c r="M29">
        <v>-24</v>
      </c>
      <c r="N29">
        <v>0.87755102040816324</v>
      </c>
      <c r="O29">
        <v>0.2391304347826087</v>
      </c>
      <c r="T29" s="10">
        <f t="shared" ca="1" si="1"/>
        <v>1.7467478680266001E-3</v>
      </c>
      <c r="U29" s="150">
        <f t="shared" ca="1" si="2"/>
        <v>2.0748379366212849E-2</v>
      </c>
      <c r="V29" s="10">
        <f t="shared" si="3"/>
        <v>7.9681274900396707E-4</v>
      </c>
      <c r="W29" s="150">
        <f t="shared" si="4"/>
        <v>-1.3557285648468261E-2</v>
      </c>
    </row>
    <row r="30" spans="1:23">
      <c r="A30" s="1">
        <v>41863</v>
      </c>
      <c r="B30">
        <v>99.95</v>
      </c>
      <c r="C30">
        <v>4577700</v>
      </c>
      <c r="D30">
        <v>3.1099999999999994</v>
      </c>
      <c r="E30">
        <v>33</v>
      </c>
      <c r="F30">
        <v>0.86053422961259507</v>
      </c>
      <c r="G30">
        <v>3.9550270796670069E-2</v>
      </c>
      <c r="H30">
        <v>1</v>
      </c>
      <c r="I30">
        <v>1</v>
      </c>
      <c r="J30">
        <v>-0.53000000000000114</v>
      </c>
      <c r="K30">
        <v>55.649999999999984</v>
      </c>
      <c r="L30">
        <v>151</v>
      </c>
      <c r="M30">
        <v>-23</v>
      </c>
      <c r="N30">
        <v>0.88265306122448983</v>
      </c>
      <c r="O30">
        <v>0.2608695652173913</v>
      </c>
      <c r="T30" s="10">
        <f t="shared" ca="1" si="1"/>
        <v>1.7467478680266001E-3</v>
      </c>
      <c r="U30" s="150">
        <f t="shared" ca="1" si="2"/>
        <v>2.2495127234239451E-2</v>
      </c>
      <c r="V30" s="10">
        <f t="shared" si="3"/>
        <v>-5.2746815286624314E-3</v>
      </c>
      <c r="W30" s="150">
        <f t="shared" si="4"/>
        <v>-1.883196717713069E-2</v>
      </c>
    </row>
    <row r="31" spans="1:23">
      <c r="A31" s="1">
        <v>41864</v>
      </c>
      <c r="B31">
        <v>101.06</v>
      </c>
      <c r="C31">
        <v>4563700</v>
      </c>
      <c r="D31">
        <v>2</v>
      </c>
      <c r="E31">
        <v>34</v>
      </c>
      <c r="F31">
        <v>0.86610649212807367</v>
      </c>
      <c r="G31">
        <v>3.6183455048973884E-2</v>
      </c>
      <c r="H31">
        <v>2</v>
      </c>
      <c r="I31">
        <v>0</v>
      </c>
      <c r="J31">
        <v>1.1099999999999994</v>
      </c>
      <c r="K31">
        <v>56.759999999999984</v>
      </c>
      <c r="L31">
        <v>152</v>
      </c>
      <c r="M31">
        <v>-24</v>
      </c>
      <c r="N31">
        <v>0.88775510204081631</v>
      </c>
      <c r="O31">
        <v>0.2391304347826087</v>
      </c>
      <c r="T31" s="10">
        <f t="shared" ca="1" si="1"/>
        <v>1.7467478680266001E-3</v>
      </c>
      <c r="U31" s="150">
        <f t="shared" ca="1" si="2"/>
        <v>2.4241875102266053E-2</v>
      </c>
      <c r="V31" s="10">
        <f t="shared" si="3"/>
        <v>1.1105552776388188E-2</v>
      </c>
      <c r="W31" s="150">
        <f t="shared" si="4"/>
        <v>-7.7264144007425026E-3</v>
      </c>
    </row>
    <row r="32" spans="1:23">
      <c r="A32" s="1">
        <v>41865</v>
      </c>
      <c r="B32">
        <v>101.33</v>
      </c>
      <c r="C32">
        <v>5239400</v>
      </c>
      <c r="D32">
        <v>2</v>
      </c>
      <c r="E32">
        <v>35</v>
      </c>
      <c r="F32">
        <v>0.8704227843622856</v>
      </c>
      <c r="G32">
        <v>3.1872602547227839E-2</v>
      </c>
      <c r="H32">
        <v>2</v>
      </c>
      <c r="I32">
        <v>0</v>
      </c>
      <c r="J32">
        <v>0</v>
      </c>
      <c r="K32">
        <v>56.759999999999984</v>
      </c>
      <c r="L32">
        <v>153</v>
      </c>
      <c r="M32">
        <v>-25</v>
      </c>
      <c r="N32">
        <v>0.8928571428571429</v>
      </c>
      <c r="O32">
        <v>0.21739130434782608</v>
      </c>
      <c r="T32" s="10">
        <f t="shared" ca="1" si="1"/>
        <v>0</v>
      </c>
      <c r="U32" s="150">
        <f t="shared" ca="1" si="2"/>
        <v>2.4241875102266053E-2</v>
      </c>
      <c r="V32" s="10">
        <f t="shared" si="3"/>
        <v>0</v>
      </c>
      <c r="W32" s="150">
        <f t="shared" si="4"/>
        <v>-7.7264144007425026E-3</v>
      </c>
    </row>
    <row r="33" spans="1:23">
      <c r="A33" s="1">
        <v>41866</v>
      </c>
      <c r="B33">
        <v>100.49</v>
      </c>
      <c r="C33">
        <v>6986000</v>
      </c>
      <c r="D33">
        <v>2</v>
      </c>
      <c r="E33">
        <v>36</v>
      </c>
      <c r="F33">
        <v>0.87289934548027603</v>
      </c>
      <c r="G33">
        <v>2.9324067737947476E-2</v>
      </c>
      <c r="H33">
        <v>2</v>
      </c>
      <c r="I33">
        <v>0</v>
      </c>
      <c r="J33">
        <v>0</v>
      </c>
      <c r="K33">
        <v>56.759999999999984</v>
      </c>
      <c r="L33">
        <v>154</v>
      </c>
      <c r="M33">
        <v>-26</v>
      </c>
      <c r="N33">
        <v>0.89795918367346939</v>
      </c>
      <c r="O33">
        <v>0.19565217391304349</v>
      </c>
      <c r="T33" s="10">
        <f t="shared" ca="1" si="1"/>
        <v>0</v>
      </c>
      <c r="U33" s="150">
        <f t="shared" ca="1" si="2"/>
        <v>2.4241875102266053E-2</v>
      </c>
      <c r="V33" s="10">
        <f t="shared" si="3"/>
        <v>0</v>
      </c>
      <c r="W33" s="150">
        <f t="shared" si="4"/>
        <v>-7.7264144007425026E-3</v>
      </c>
    </row>
    <row r="34" spans="1:23">
      <c r="A34" s="1">
        <v>41869</v>
      </c>
      <c r="B34">
        <v>102.01</v>
      </c>
      <c r="C34">
        <v>5979500</v>
      </c>
      <c r="D34">
        <v>2</v>
      </c>
      <c r="E34">
        <v>37</v>
      </c>
      <c r="F34">
        <v>0.87917919688660895</v>
      </c>
      <c r="G34">
        <v>2.7959557036539687E-2</v>
      </c>
      <c r="H34">
        <v>2</v>
      </c>
      <c r="I34">
        <v>0</v>
      </c>
      <c r="J34">
        <v>0</v>
      </c>
      <c r="K34">
        <v>56.759999999999984</v>
      </c>
      <c r="L34">
        <v>155</v>
      </c>
      <c r="M34">
        <v>-27</v>
      </c>
      <c r="N34">
        <v>0.90306122448979587</v>
      </c>
      <c r="O34">
        <v>0.17391304347826086</v>
      </c>
      <c r="T34" s="10">
        <f t="shared" ca="1" si="1"/>
        <v>0</v>
      </c>
      <c r="U34" s="150">
        <f t="shared" ca="1" si="2"/>
        <v>2.4241875102266053E-2</v>
      </c>
      <c r="V34" s="10">
        <f t="shared" si="3"/>
        <v>0</v>
      </c>
      <c r="W34" s="150">
        <f t="shared" si="4"/>
        <v>-7.7264144007425026E-3</v>
      </c>
    </row>
    <row r="35" spans="1:23">
      <c r="A35" s="1">
        <v>41870</v>
      </c>
      <c r="B35">
        <v>102.27</v>
      </c>
      <c r="C35">
        <v>5670000</v>
      </c>
      <c r="D35">
        <v>2</v>
      </c>
      <c r="E35">
        <v>38</v>
      </c>
      <c r="F35">
        <v>0.88466301079073051</v>
      </c>
      <c r="G35">
        <v>2.6840748127853462E-2</v>
      </c>
      <c r="H35">
        <v>2</v>
      </c>
      <c r="I35">
        <v>0</v>
      </c>
      <c r="J35">
        <v>0</v>
      </c>
      <c r="K35">
        <v>56.759999999999984</v>
      </c>
      <c r="L35">
        <v>156</v>
      </c>
      <c r="M35">
        <v>-28</v>
      </c>
      <c r="N35">
        <v>0.90816326530612246</v>
      </c>
      <c r="O35">
        <v>0.15217391304347827</v>
      </c>
      <c r="T35" s="10">
        <f t="shared" ca="1" si="1"/>
        <v>0</v>
      </c>
      <c r="U35" s="150">
        <f t="shared" ca="1" si="2"/>
        <v>2.4241875102266053E-2</v>
      </c>
      <c r="V35" s="10">
        <f t="shared" si="3"/>
        <v>0</v>
      </c>
      <c r="W35" s="150">
        <f t="shared" si="4"/>
        <v>-7.7264144007425026E-3</v>
      </c>
    </row>
    <row r="36" spans="1:23">
      <c r="A36" s="1">
        <v>41871</v>
      </c>
      <c r="B36">
        <v>102.52</v>
      </c>
      <c r="C36">
        <v>5183000</v>
      </c>
      <c r="D36">
        <v>2</v>
      </c>
      <c r="E36">
        <v>39</v>
      </c>
      <c r="F36">
        <v>0.89202193525561646</v>
      </c>
      <c r="G36">
        <v>2.5521781218270666E-2</v>
      </c>
      <c r="H36">
        <v>2</v>
      </c>
      <c r="I36">
        <v>0</v>
      </c>
      <c r="J36">
        <v>0</v>
      </c>
      <c r="K36">
        <v>56.759999999999984</v>
      </c>
      <c r="L36">
        <v>157</v>
      </c>
      <c r="M36">
        <v>-29</v>
      </c>
      <c r="N36">
        <v>0.91326530612244894</v>
      </c>
      <c r="O36">
        <v>0.13043478260869565</v>
      </c>
      <c r="T36" s="10">
        <f t="shared" ca="1" si="1"/>
        <v>0</v>
      </c>
      <c r="U36" s="150">
        <f t="shared" ca="1" si="2"/>
        <v>2.4241875102266053E-2</v>
      </c>
      <c r="V36" s="10">
        <f t="shared" si="3"/>
        <v>0</v>
      </c>
      <c r="W36" s="150">
        <f t="shared" si="4"/>
        <v>-7.7264144007425026E-3</v>
      </c>
    </row>
    <row r="37" spans="1:23">
      <c r="A37" s="1">
        <v>41872</v>
      </c>
      <c r="B37">
        <v>103.49</v>
      </c>
      <c r="C37">
        <v>8357600</v>
      </c>
      <c r="D37">
        <v>2</v>
      </c>
      <c r="E37">
        <v>40</v>
      </c>
      <c r="F37">
        <v>0.90353794445427194</v>
      </c>
      <c r="G37">
        <v>2.6293020590392169E-2</v>
      </c>
      <c r="H37">
        <v>2</v>
      </c>
      <c r="I37">
        <v>0</v>
      </c>
      <c r="J37">
        <v>0</v>
      </c>
      <c r="K37">
        <v>56.759999999999984</v>
      </c>
      <c r="L37">
        <v>158</v>
      </c>
      <c r="M37">
        <v>-30</v>
      </c>
      <c r="N37">
        <v>0.91836734693877553</v>
      </c>
      <c r="O37">
        <v>0.10869565217391304</v>
      </c>
      <c r="T37" s="10">
        <f t="shared" ca="1" si="1"/>
        <v>0</v>
      </c>
      <c r="U37" s="150">
        <f t="shared" ca="1" si="2"/>
        <v>2.4241875102266053E-2</v>
      </c>
      <c r="V37" s="10">
        <f t="shared" si="3"/>
        <v>0</v>
      </c>
      <c r="W37" s="150">
        <f t="shared" si="4"/>
        <v>-7.7264144007425026E-3</v>
      </c>
    </row>
    <row r="38" spans="1:23">
      <c r="A38" s="1">
        <v>41873</v>
      </c>
      <c r="B38">
        <v>103.1</v>
      </c>
      <c r="C38">
        <v>5076300</v>
      </c>
      <c r="D38">
        <v>2</v>
      </c>
      <c r="E38">
        <v>41</v>
      </c>
      <c r="F38">
        <v>0.90955245002653451</v>
      </c>
      <c r="G38">
        <v>2.7502354224806791E-2</v>
      </c>
      <c r="H38">
        <v>1</v>
      </c>
      <c r="I38">
        <v>1</v>
      </c>
      <c r="J38">
        <v>0</v>
      </c>
      <c r="K38">
        <v>56.759999999999984</v>
      </c>
      <c r="L38">
        <v>159</v>
      </c>
      <c r="M38">
        <v>-29</v>
      </c>
      <c r="N38">
        <v>0.92346938775510201</v>
      </c>
      <c r="O38">
        <v>0.13043478260869565</v>
      </c>
      <c r="T38" s="10">
        <f t="shared" ca="1" si="1"/>
        <v>0</v>
      </c>
      <c r="U38" s="150">
        <f t="shared" ca="1" si="2"/>
        <v>2.4241875102266053E-2</v>
      </c>
      <c r="V38" s="10">
        <f t="shared" si="3"/>
        <v>0</v>
      </c>
      <c r="W38" s="150">
        <f t="shared" si="4"/>
        <v>-7.7264144007425026E-3</v>
      </c>
    </row>
    <row r="39" spans="1:23">
      <c r="A39" s="1">
        <v>41876</v>
      </c>
      <c r="B39">
        <v>103.23</v>
      </c>
      <c r="C39">
        <v>3678200</v>
      </c>
      <c r="D39">
        <v>1.8699999999999903</v>
      </c>
      <c r="E39">
        <v>42</v>
      </c>
      <c r="F39">
        <v>0.91397488059437459</v>
      </c>
      <c r="G39">
        <v>2.7676296402507905E-2</v>
      </c>
      <c r="H39">
        <v>1</v>
      </c>
      <c r="I39">
        <v>1</v>
      </c>
      <c r="J39">
        <v>0.13000000000000966</v>
      </c>
      <c r="K39">
        <v>56.889999999999993</v>
      </c>
      <c r="L39">
        <v>160</v>
      </c>
      <c r="M39">
        <v>-28</v>
      </c>
      <c r="N39">
        <v>0.9285714285714286</v>
      </c>
      <c r="O39">
        <v>0.15217391304347827</v>
      </c>
      <c r="T39" s="10">
        <f t="shared" ca="1" si="1"/>
        <v>1.7467478680266001E-3</v>
      </c>
      <c r="U39" s="150">
        <f t="shared" ca="1" si="2"/>
        <v>2.5988622970292655E-2</v>
      </c>
      <c r="V39" s="10">
        <f t="shared" si="3"/>
        <v>1.2609117361785612E-3</v>
      </c>
      <c r="W39" s="150">
        <f t="shared" si="4"/>
        <v>-6.4655026645639418E-3</v>
      </c>
    </row>
    <row r="40" spans="1:23">
      <c r="A40" s="1">
        <v>41877</v>
      </c>
      <c r="B40">
        <v>103.44</v>
      </c>
      <c r="C40">
        <v>3512400</v>
      </c>
      <c r="D40">
        <v>1.6599999999999966</v>
      </c>
      <c r="E40">
        <v>43</v>
      </c>
      <c r="F40">
        <v>0.91676985671324973</v>
      </c>
      <c r="G40">
        <v>2.6969280073236405E-2</v>
      </c>
      <c r="H40">
        <v>1</v>
      </c>
      <c r="I40">
        <v>1</v>
      </c>
      <c r="J40">
        <v>0.20999999999999375</v>
      </c>
      <c r="K40">
        <v>57.099999999999987</v>
      </c>
      <c r="L40">
        <v>161</v>
      </c>
      <c r="M40">
        <v>-27</v>
      </c>
      <c r="N40">
        <v>0.93367346938775508</v>
      </c>
      <c r="O40">
        <v>0.17391304347826086</v>
      </c>
      <c r="T40" s="10">
        <f t="shared" ca="1" si="1"/>
        <v>1.7467478680266001E-3</v>
      </c>
      <c r="U40" s="150">
        <f t="shared" ca="1" si="2"/>
        <v>2.7735370838319257E-2</v>
      </c>
      <c r="V40" s="10">
        <f t="shared" si="3"/>
        <v>2.0342923568729414E-3</v>
      </c>
      <c r="W40" s="150">
        <f t="shared" si="4"/>
        <v>-4.4312103076910008E-3</v>
      </c>
    </row>
    <row r="41" spans="1:23">
      <c r="A41" s="1">
        <v>41878</v>
      </c>
      <c r="B41">
        <v>103.22</v>
      </c>
      <c r="C41">
        <v>4786100</v>
      </c>
      <c r="D41">
        <v>1.8799999999999955</v>
      </c>
      <c r="E41">
        <v>44</v>
      </c>
      <c r="F41">
        <v>0.91641606226782246</v>
      </c>
      <c r="G41">
        <v>2.5553721020329757E-2</v>
      </c>
      <c r="H41">
        <v>4</v>
      </c>
      <c r="I41">
        <v>1</v>
      </c>
      <c r="J41">
        <v>-0.21999999999999886</v>
      </c>
      <c r="K41">
        <v>56.879999999999988</v>
      </c>
      <c r="L41">
        <v>160</v>
      </c>
      <c r="M41">
        <v>-28</v>
      </c>
      <c r="N41">
        <v>0.9285714285714286</v>
      </c>
      <c r="O41">
        <v>0.15217391304347827</v>
      </c>
      <c r="T41" s="10">
        <f t="shared" ca="1" si="1"/>
        <v>1.7467478680266001E-3</v>
      </c>
      <c r="U41" s="150">
        <f t="shared" ca="1" si="2"/>
        <v>2.9482118706345858E-2</v>
      </c>
      <c r="V41" s="10">
        <f t="shared" si="3"/>
        <v>-2.1268368136117448E-3</v>
      </c>
      <c r="W41" s="150">
        <f t="shared" si="4"/>
        <v>-6.5580471213027456E-3</v>
      </c>
    </row>
    <row r="42" spans="1:23">
      <c r="A42" s="1">
        <v>41879</v>
      </c>
      <c r="B42">
        <v>102.95</v>
      </c>
      <c r="C42">
        <v>3482200</v>
      </c>
      <c r="D42">
        <v>2.1499999999999915</v>
      </c>
      <c r="E42">
        <v>45</v>
      </c>
      <c r="F42">
        <v>0.91586768087741033</v>
      </c>
      <c r="G42">
        <v>2.2779766383434652E-2</v>
      </c>
      <c r="H42">
        <v>4</v>
      </c>
      <c r="I42">
        <v>1</v>
      </c>
      <c r="J42">
        <v>-0.26999999999999602</v>
      </c>
      <c r="K42">
        <v>56.609999999999992</v>
      </c>
      <c r="L42">
        <v>159</v>
      </c>
      <c r="M42">
        <v>-29</v>
      </c>
      <c r="N42">
        <v>0.92346938775510201</v>
      </c>
      <c r="O42">
        <v>0.13043478260869565</v>
      </c>
      <c r="T42" s="10">
        <f t="shared" ca="1" si="1"/>
        <v>1.7113153596755404E-3</v>
      </c>
      <c r="U42" s="150">
        <f t="shared" ca="1" si="2"/>
        <v>3.1193434066021399E-2</v>
      </c>
      <c r="V42" s="10">
        <f t="shared" si="3"/>
        <v>-2.6157721371826781E-3</v>
      </c>
      <c r="W42" s="150">
        <f t="shared" si="4"/>
        <v>-9.1738192584854238E-3</v>
      </c>
    </row>
    <row r="43" spans="1:23">
      <c r="A43" s="1">
        <v>41880</v>
      </c>
      <c r="B43">
        <v>103.73</v>
      </c>
      <c r="C43">
        <v>5287800</v>
      </c>
      <c r="D43">
        <v>1.3699999999999903</v>
      </c>
      <c r="E43">
        <v>46</v>
      </c>
      <c r="F43">
        <v>0.91676985671324973</v>
      </c>
      <c r="G43">
        <v>1.9998628153065686E-2</v>
      </c>
      <c r="H43">
        <v>2</v>
      </c>
      <c r="I43">
        <v>0</v>
      </c>
      <c r="J43">
        <v>0.78000000000000114</v>
      </c>
      <c r="K43">
        <v>57.389999999999993</v>
      </c>
      <c r="L43">
        <v>160</v>
      </c>
      <c r="M43">
        <v>-30</v>
      </c>
      <c r="N43">
        <v>0.9285714285714286</v>
      </c>
      <c r="O43">
        <v>0.10869565217391304</v>
      </c>
      <c r="T43" s="10">
        <f t="shared" ca="1" si="1"/>
        <v>1.7113153596755404E-3</v>
      </c>
      <c r="U43" s="150">
        <f t="shared" ca="1" si="2"/>
        <v>3.290474942569694E-2</v>
      </c>
      <c r="V43" s="10">
        <f t="shared" si="3"/>
        <v>7.5764934434191461E-3</v>
      </c>
      <c r="W43" s="150">
        <f t="shared" si="4"/>
        <v>-1.5973258150662776E-3</v>
      </c>
    </row>
    <row r="44" spans="1:23">
      <c r="A44" s="1">
        <v>41884</v>
      </c>
      <c r="B44">
        <v>103.36</v>
      </c>
      <c r="C44">
        <v>4644800</v>
      </c>
      <c r="D44">
        <v>1.3699999999999903</v>
      </c>
      <c r="E44">
        <v>47</v>
      </c>
      <c r="F44">
        <v>0.91738899699274723</v>
      </c>
      <c r="G44">
        <v>1.7898729267152306E-2</v>
      </c>
      <c r="H44">
        <v>2</v>
      </c>
      <c r="I44">
        <v>0</v>
      </c>
      <c r="J44">
        <v>0</v>
      </c>
      <c r="K44">
        <v>57.389999999999993</v>
      </c>
      <c r="L44">
        <v>161</v>
      </c>
      <c r="M44">
        <v>-31</v>
      </c>
      <c r="N44">
        <v>0.93367346938775508</v>
      </c>
      <c r="O44">
        <v>8.6956521739130432E-2</v>
      </c>
      <c r="T44" s="10">
        <f t="shared" ca="1" si="1"/>
        <v>0</v>
      </c>
      <c r="U44" s="150">
        <f t="shared" ca="1" si="2"/>
        <v>3.290474942569694E-2</v>
      </c>
      <c r="V44" s="10">
        <f t="shared" si="3"/>
        <v>0</v>
      </c>
      <c r="W44" s="150">
        <f t="shared" si="4"/>
        <v>-1.5973258150662776E-3</v>
      </c>
    </row>
    <row r="45" spans="1:23">
      <c r="A45" s="1">
        <v>41885</v>
      </c>
      <c r="B45">
        <v>103.76</v>
      </c>
      <c r="C45">
        <v>4725800</v>
      </c>
      <c r="D45">
        <v>1.3699999999999903</v>
      </c>
      <c r="E45">
        <v>48</v>
      </c>
      <c r="F45">
        <v>0.92002476561118007</v>
      </c>
      <c r="G45">
        <v>1.6165937765658209E-2</v>
      </c>
      <c r="H45">
        <v>2</v>
      </c>
      <c r="I45">
        <v>0</v>
      </c>
      <c r="J45">
        <v>0</v>
      </c>
      <c r="K45">
        <v>57.389999999999993</v>
      </c>
      <c r="L45">
        <v>162</v>
      </c>
      <c r="M45">
        <v>-32</v>
      </c>
      <c r="N45">
        <v>0.93877551020408168</v>
      </c>
      <c r="O45">
        <v>6.5217391304347824E-2</v>
      </c>
      <c r="T45" s="10">
        <f t="shared" ca="1" si="1"/>
        <v>0</v>
      </c>
      <c r="U45" s="150">
        <f t="shared" ca="1" si="2"/>
        <v>3.290474942569694E-2</v>
      </c>
      <c r="V45" s="10">
        <f t="shared" si="3"/>
        <v>0</v>
      </c>
      <c r="W45" s="150">
        <f t="shared" si="4"/>
        <v>-1.5973258150662776E-3</v>
      </c>
    </row>
    <row r="46" spans="1:23">
      <c r="A46" s="1">
        <v>41886</v>
      </c>
      <c r="B46">
        <v>103.84</v>
      </c>
      <c r="C46">
        <v>6147700</v>
      </c>
      <c r="D46">
        <v>1.3699999999999903</v>
      </c>
      <c r="E46">
        <v>49</v>
      </c>
      <c r="F46">
        <v>0.92322660534229617</v>
      </c>
      <c r="G46">
        <v>1.5420942836626485E-2</v>
      </c>
      <c r="H46">
        <v>2</v>
      </c>
      <c r="I46">
        <v>0</v>
      </c>
      <c r="J46">
        <v>0</v>
      </c>
      <c r="K46">
        <v>57.389999999999993</v>
      </c>
      <c r="L46">
        <v>163</v>
      </c>
      <c r="M46">
        <v>-33</v>
      </c>
      <c r="N46">
        <v>0.94387755102040816</v>
      </c>
      <c r="O46">
        <v>4.3478260869565216E-2</v>
      </c>
      <c r="T46" s="10">
        <f t="shared" ca="1" si="1"/>
        <v>0</v>
      </c>
      <c r="U46" s="150">
        <f t="shared" ca="1" si="2"/>
        <v>3.290474942569694E-2</v>
      </c>
      <c r="V46" s="10">
        <f t="shared" si="3"/>
        <v>0</v>
      </c>
      <c r="W46" s="150">
        <f t="shared" si="4"/>
        <v>-1.5973258150662776E-3</v>
      </c>
    </row>
    <row r="47" spans="1:23">
      <c r="A47" s="1">
        <v>41887</v>
      </c>
      <c r="B47">
        <v>104.42</v>
      </c>
      <c r="C47">
        <v>5744400</v>
      </c>
      <c r="D47">
        <v>1.3699999999999903</v>
      </c>
      <c r="E47">
        <v>50</v>
      </c>
      <c r="F47">
        <v>0.92651689368476942</v>
      </c>
      <c r="G47">
        <v>1.5147040908036742E-2</v>
      </c>
      <c r="H47">
        <v>2</v>
      </c>
      <c r="I47">
        <v>0</v>
      </c>
      <c r="J47">
        <v>0</v>
      </c>
      <c r="K47">
        <v>57.389999999999993</v>
      </c>
      <c r="L47">
        <v>164</v>
      </c>
      <c r="M47">
        <v>-34</v>
      </c>
      <c r="N47">
        <v>0.94897959183673475</v>
      </c>
      <c r="O47">
        <v>2.1739130434782608E-2</v>
      </c>
      <c r="T47" s="10">
        <f t="shared" ca="1" si="1"/>
        <v>0</v>
      </c>
      <c r="U47" s="150">
        <f t="shared" ca="1" si="2"/>
        <v>3.290474942569694E-2</v>
      </c>
      <c r="V47" s="10">
        <f t="shared" si="3"/>
        <v>0</v>
      </c>
      <c r="W47" s="150">
        <f t="shared" si="4"/>
        <v>-1.5973258150662776E-3</v>
      </c>
    </row>
    <row r="48" spans="1:23">
      <c r="A48" s="1">
        <v>41890</v>
      </c>
      <c r="B48">
        <v>104.05</v>
      </c>
      <c r="C48">
        <v>4900300</v>
      </c>
      <c r="D48">
        <v>1.3699999999999903</v>
      </c>
      <c r="E48">
        <v>51</v>
      </c>
      <c r="F48">
        <v>0.93012559702812658</v>
      </c>
      <c r="G48">
        <v>1.6705174734471775E-2</v>
      </c>
      <c r="H48">
        <v>2</v>
      </c>
      <c r="I48">
        <v>0</v>
      </c>
      <c r="J48">
        <v>0</v>
      </c>
      <c r="K48">
        <v>57.389999999999993</v>
      </c>
      <c r="L48">
        <v>165</v>
      </c>
      <c r="M48">
        <v>-35</v>
      </c>
      <c r="N48">
        <v>0.95408163265306123</v>
      </c>
      <c r="O48">
        <v>0</v>
      </c>
      <c r="T48" s="10">
        <f t="shared" ca="1" si="1"/>
        <v>0</v>
      </c>
      <c r="U48" s="150">
        <f t="shared" ca="1" si="2"/>
        <v>3.290474942569694E-2</v>
      </c>
      <c r="V48" s="10">
        <f t="shared" si="3"/>
        <v>0</v>
      </c>
      <c r="W48" s="150">
        <f t="shared" si="4"/>
        <v>-1.5973258150662776E-3</v>
      </c>
    </row>
    <row r="49" spans="1:23">
      <c r="A49" s="1">
        <v>41891</v>
      </c>
      <c r="B49">
        <v>103.8</v>
      </c>
      <c r="C49">
        <v>5999400</v>
      </c>
      <c r="D49">
        <v>1.3699999999999903</v>
      </c>
      <c r="E49">
        <v>52</v>
      </c>
      <c r="F49">
        <v>0.93063859897399615</v>
      </c>
      <c r="G49">
        <v>1.9071229097579433E-2</v>
      </c>
      <c r="H49">
        <v>1</v>
      </c>
      <c r="I49">
        <v>1</v>
      </c>
      <c r="J49">
        <v>0</v>
      </c>
      <c r="K49">
        <v>57.389999999999993</v>
      </c>
      <c r="L49">
        <v>166</v>
      </c>
      <c r="M49">
        <v>-34</v>
      </c>
      <c r="N49">
        <v>0.95918367346938771</v>
      </c>
      <c r="O49">
        <v>2.1739130434782608E-2</v>
      </c>
      <c r="T49" s="10">
        <f t="shared" ca="1" si="1"/>
        <v>0</v>
      </c>
      <c r="U49" s="150">
        <f t="shared" ca="1" si="2"/>
        <v>3.290474942569694E-2</v>
      </c>
      <c r="V49" s="10">
        <f t="shared" si="3"/>
        <v>0</v>
      </c>
      <c r="W49" s="150">
        <f t="shared" si="4"/>
        <v>-1.5973258150662776E-3</v>
      </c>
    </row>
    <row r="50" spans="1:23">
      <c r="A50" s="1">
        <v>41892</v>
      </c>
      <c r="B50">
        <v>104.99</v>
      </c>
      <c r="C50">
        <v>7402200</v>
      </c>
      <c r="D50">
        <v>0.17999999999999261</v>
      </c>
      <c r="E50">
        <v>53</v>
      </c>
      <c r="F50">
        <v>0.93361047231558447</v>
      </c>
      <c r="G50">
        <v>2.2026004226776787E-2</v>
      </c>
      <c r="H50">
        <v>1</v>
      </c>
      <c r="I50">
        <v>1</v>
      </c>
      <c r="J50">
        <v>1.1899999999999977</v>
      </c>
      <c r="K50">
        <v>58.579999999999991</v>
      </c>
      <c r="L50">
        <v>167</v>
      </c>
      <c r="M50">
        <v>-33</v>
      </c>
      <c r="N50">
        <v>0.9642857142857143</v>
      </c>
      <c r="O50">
        <v>4.3478260869565216E-2</v>
      </c>
      <c r="T50" s="10">
        <f t="shared" ca="1" si="1"/>
        <v>1.7467478680266001E-3</v>
      </c>
      <c r="U50" s="150">
        <f t="shared" ca="1" si="2"/>
        <v>3.4651497293723542E-2</v>
      </c>
      <c r="V50" s="10">
        <f t="shared" si="3"/>
        <v>1.1464354527938321E-2</v>
      </c>
      <c r="W50" s="150">
        <f t="shared" si="4"/>
        <v>9.8670287128720426E-3</v>
      </c>
    </row>
    <row r="51" spans="1:23">
      <c r="A51" s="1">
        <v>41893</v>
      </c>
      <c r="B51">
        <v>104.55</v>
      </c>
      <c r="C51">
        <v>4834100</v>
      </c>
      <c r="D51">
        <v>0.61999999999999034</v>
      </c>
      <c r="E51">
        <v>54</v>
      </c>
      <c r="F51">
        <v>0.93573323898814798</v>
      </c>
      <c r="G51">
        <v>2.3894349087726561E-2</v>
      </c>
      <c r="H51">
        <v>1</v>
      </c>
      <c r="I51">
        <v>1</v>
      </c>
      <c r="J51">
        <v>-0.43999999999999773</v>
      </c>
      <c r="K51">
        <v>58.139999999999993</v>
      </c>
      <c r="L51">
        <v>168</v>
      </c>
      <c r="M51">
        <v>-32</v>
      </c>
      <c r="N51">
        <v>0.96938775510204078</v>
      </c>
      <c r="O51">
        <v>6.5217391304347824E-2</v>
      </c>
      <c r="T51" s="10">
        <f t="shared" ca="1" si="1"/>
        <v>1.7467478680266001E-3</v>
      </c>
      <c r="U51" s="150">
        <f t="shared" ca="1" si="2"/>
        <v>3.6398245161750144E-2</v>
      </c>
      <c r="V51" s="10">
        <f t="shared" si="3"/>
        <v>-4.190875321459165E-3</v>
      </c>
      <c r="W51" s="150">
        <f t="shared" si="4"/>
        <v>5.6761533914128776E-3</v>
      </c>
    </row>
    <row r="52" spans="1:23">
      <c r="A52" s="1">
        <v>41894</v>
      </c>
      <c r="B52">
        <v>104.58</v>
      </c>
      <c r="C52">
        <v>5929200</v>
      </c>
      <c r="D52">
        <v>0.5899999999999892</v>
      </c>
      <c r="E52">
        <v>55</v>
      </c>
      <c r="F52">
        <v>0.93893507871926407</v>
      </c>
      <c r="G52">
        <v>2.5801597925019501E-2</v>
      </c>
      <c r="H52">
        <v>1</v>
      </c>
      <c r="I52">
        <v>1</v>
      </c>
      <c r="J52">
        <v>3.0000000000001137E-2</v>
      </c>
      <c r="K52">
        <v>58.169999999999995</v>
      </c>
      <c r="L52">
        <v>169</v>
      </c>
      <c r="M52">
        <v>-31</v>
      </c>
      <c r="N52">
        <v>0.97448979591836737</v>
      </c>
      <c r="O52">
        <v>8.6956521739130432E-2</v>
      </c>
      <c r="T52" s="10">
        <f t="shared" ca="1" si="1"/>
        <v>1.7467478680266001E-3</v>
      </c>
      <c r="U52" s="150">
        <f t="shared" ca="1" si="2"/>
        <v>3.8144993029776746E-2</v>
      </c>
      <c r="V52" s="10">
        <f t="shared" si="3"/>
        <v>2.8694404591105824E-4</v>
      </c>
      <c r="W52" s="150">
        <f t="shared" si="4"/>
        <v>5.9630974373239354E-3</v>
      </c>
    </row>
    <row r="53" spans="1:23">
      <c r="A53" s="1">
        <v>41897</v>
      </c>
      <c r="B53">
        <v>104.72</v>
      </c>
      <c r="C53">
        <v>4525500</v>
      </c>
      <c r="D53">
        <v>0.44999999999998863</v>
      </c>
      <c r="E53">
        <v>56</v>
      </c>
      <c r="F53">
        <v>0.94146470900406865</v>
      </c>
      <c r="G53">
        <v>2.6222787369735358E-2</v>
      </c>
      <c r="H53">
        <v>1</v>
      </c>
      <c r="I53">
        <v>1</v>
      </c>
      <c r="J53">
        <v>0.14000000000000057</v>
      </c>
      <c r="K53">
        <v>58.309999999999995</v>
      </c>
      <c r="L53">
        <v>170</v>
      </c>
      <c r="M53">
        <v>-30</v>
      </c>
      <c r="N53">
        <v>0.97959183673469385</v>
      </c>
      <c r="O53">
        <v>0.10869565217391304</v>
      </c>
      <c r="T53" s="10">
        <f t="shared" ca="1" si="1"/>
        <v>1.7467478680266001E-3</v>
      </c>
      <c r="U53" s="150">
        <f t="shared" ca="1" si="2"/>
        <v>3.9891740897803347E-2</v>
      </c>
      <c r="V53" s="10">
        <f t="shared" si="3"/>
        <v>1.3386880856760429E-3</v>
      </c>
      <c r="W53" s="150">
        <f t="shared" si="4"/>
        <v>7.3017855229999783E-3</v>
      </c>
    </row>
    <row r="54" spans="1:23">
      <c r="A54" s="1">
        <v>41898</v>
      </c>
      <c r="B54">
        <v>105.88</v>
      </c>
      <c r="C54">
        <v>6081400</v>
      </c>
      <c r="D54">
        <v>0</v>
      </c>
      <c r="E54">
        <v>0</v>
      </c>
      <c r="F54">
        <v>0.94491420484698385</v>
      </c>
      <c r="G54">
        <v>2.683407015251256E-2</v>
      </c>
      <c r="H54">
        <v>1</v>
      </c>
      <c r="I54">
        <v>1</v>
      </c>
      <c r="J54">
        <v>1.1599999999999966</v>
      </c>
      <c r="K54">
        <v>59.469999999999992</v>
      </c>
      <c r="L54">
        <v>171</v>
      </c>
      <c r="M54">
        <v>-29</v>
      </c>
      <c r="N54">
        <v>0.98469387755102045</v>
      </c>
      <c r="O54">
        <v>0.13043478260869565</v>
      </c>
      <c r="T54" s="10">
        <f t="shared" ca="1" si="1"/>
        <v>1.7467478680266001E-3</v>
      </c>
      <c r="U54" s="150">
        <f t="shared" ca="1" si="2"/>
        <v>4.1638488765829949E-2</v>
      </c>
      <c r="V54" s="10">
        <f t="shared" si="3"/>
        <v>1.1077158135981632E-2</v>
      </c>
      <c r="W54" s="150">
        <f t="shared" si="4"/>
        <v>1.8378943658981611E-2</v>
      </c>
    </row>
    <row r="55" spans="1:23">
      <c r="A55" s="1">
        <v>41899</v>
      </c>
      <c r="B55">
        <v>106.19</v>
      </c>
      <c r="C55">
        <v>6627800</v>
      </c>
      <c r="D55">
        <v>0</v>
      </c>
      <c r="E55">
        <v>0</v>
      </c>
      <c r="F55">
        <v>0.9530160976472668</v>
      </c>
      <c r="G55">
        <v>2.745231710957384E-2</v>
      </c>
      <c r="H55">
        <v>1</v>
      </c>
      <c r="I55">
        <v>1</v>
      </c>
      <c r="J55">
        <v>0.31000000000000227</v>
      </c>
      <c r="K55">
        <v>59.779999999999994</v>
      </c>
      <c r="L55">
        <v>172</v>
      </c>
      <c r="M55">
        <v>-28</v>
      </c>
      <c r="N55">
        <v>0.98979591836734693</v>
      </c>
      <c r="O55">
        <v>0.15217391304347827</v>
      </c>
      <c r="T55" s="10">
        <f t="shared" ca="1" si="1"/>
        <v>1.7467478680266001E-3</v>
      </c>
      <c r="U55" s="150">
        <f t="shared" ca="1" si="2"/>
        <v>4.3385236633856551E-2</v>
      </c>
      <c r="V55" s="10">
        <f t="shared" si="3"/>
        <v>2.9278428409520428E-3</v>
      </c>
      <c r="W55" s="150">
        <f t="shared" si="4"/>
        <v>2.1306786499933655E-2</v>
      </c>
    </row>
    <row r="56" spans="1:23">
      <c r="A56" s="1">
        <v>41900</v>
      </c>
      <c r="B56">
        <v>107.35</v>
      </c>
      <c r="C56">
        <v>6628700</v>
      </c>
      <c r="D56">
        <v>0</v>
      </c>
      <c r="E56">
        <v>0</v>
      </c>
      <c r="F56">
        <v>0.96541659295949067</v>
      </c>
      <c r="G56">
        <v>2.7935144266686283E-2</v>
      </c>
      <c r="H56">
        <v>1</v>
      </c>
      <c r="I56">
        <v>1</v>
      </c>
      <c r="J56">
        <v>1.1599999999999966</v>
      </c>
      <c r="K56">
        <v>60.939999999999991</v>
      </c>
      <c r="L56">
        <v>173</v>
      </c>
      <c r="M56">
        <v>-27</v>
      </c>
      <c r="N56">
        <v>0.99489795918367352</v>
      </c>
      <c r="O56">
        <v>0.17391304347826086</v>
      </c>
      <c r="T56" s="10">
        <f t="shared" ca="1" si="1"/>
        <v>1.7467478680266001E-3</v>
      </c>
      <c r="U56" s="150">
        <f t="shared" ca="1" si="2"/>
        <v>4.5131984501883153E-2</v>
      </c>
      <c r="V56" s="10">
        <f t="shared" si="3"/>
        <v>1.092381580186455E-2</v>
      </c>
      <c r="W56" s="150">
        <f t="shared" si="4"/>
        <v>3.2230602301798209E-2</v>
      </c>
    </row>
    <row r="57" spans="1:23">
      <c r="A57" s="1">
        <v>41901</v>
      </c>
      <c r="B57">
        <v>107.99</v>
      </c>
      <c r="C57">
        <v>13033400</v>
      </c>
      <c r="D57">
        <v>0</v>
      </c>
      <c r="E57">
        <v>0</v>
      </c>
      <c r="F57">
        <v>0.97958606049885033</v>
      </c>
      <c r="G57">
        <v>3.1969938807803966E-2</v>
      </c>
      <c r="H57">
        <v>1</v>
      </c>
      <c r="I57">
        <v>1</v>
      </c>
      <c r="J57">
        <v>0.64000000000000057</v>
      </c>
      <c r="K57">
        <v>61.579999999999991</v>
      </c>
      <c r="L57">
        <v>174</v>
      </c>
      <c r="M57">
        <v>-26</v>
      </c>
      <c r="N57">
        <v>1</v>
      </c>
      <c r="O57">
        <v>0.19565217391304349</v>
      </c>
      <c r="T57" s="10">
        <f t="shared" ca="1" si="1"/>
        <v>1.7467478680266001E-3</v>
      </c>
      <c r="U57" s="150">
        <f t="shared" ca="1" si="2"/>
        <v>4.6878732369909755E-2</v>
      </c>
      <c r="V57" s="10">
        <f t="shared" si="3"/>
        <v>5.9618071727992605E-3</v>
      </c>
      <c r="W57" s="150">
        <f t="shared" si="4"/>
        <v>3.8192409474597469E-2</v>
      </c>
    </row>
  </sheetData>
  <conditionalFormatting sqref="E3:E6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>
    <tabColor theme="6" tint="-0.249977111117893"/>
  </sheetPr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6.8700000000000117</v>
      </c>
      <c r="C1">
        <v>83</v>
      </c>
      <c r="D1">
        <v>0.11471030222073827</v>
      </c>
      <c r="E1">
        <v>0.50963696296306771</v>
      </c>
      <c r="F1">
        <v>2.0552360510990457</v>
      </c>
      <c r="G1">
        <v>0.23130155638127367</v>
      </c>
      <c r="H1">
        <v>0.92657809661493984</v>
      </c>
      <c r="I1">
        <v>-3.0933943178563061</v>
      </c>
      <c r="J1">
        <v>1.727126025954973</v>
      </c>
      <c r="K1">
        <v>-3.5134379940439095E-2</v>
      </c>
      <c r="L1">
        <v>-2.2281292557707534E-2</v>
      </c>
      <c r="M1">
        <v>2.0355456741326421E-2</v>
      </c>
      <c r="N1">
        <v>3.1452600795389841E-2</v>
      </c>
      <c r="O1">
        <v>0.10750015088438307</v>
      </c>
      <c r="P1">
        <v>0.20013569937369527</v>
      </c>
      <c r="Q1">
        <v>-0.14392484342379963</v>
      </c>
      <c r="R1">
        <v>0.5365344467640919</v>
      </c>
      <c r="S1">
        <v>1.3905570060922541</v>
      </c>
    </row>
    <row r="2" spans="1:23">
      <c r="A2">
        <v>7</v>
      </c>
      <c r="B2">
        <v>6</v>
      </c>
      <c r="C2">
        <v>4.6036787260840955</v>
      </c>
      <c r="E2">
        <v>0.4</v>
      </c>
    </row>
    <row r="3" spans="1:23">
      <c r="A3">
        <v>1.0256434664265173E-3</v>
      </c>
      <c r="B3">
        <v>1.4451708066203576E-2</v>
      </c>
      <c r="C3">
        <v>0.56843692109444011</v>
      </c>
      <c r="D3">
        <v>233</v>
      </c>
      <c r="E3" s="2">
        <f>IF(C3&gt;=$E$2,SIGN(A3),0)</f>
        <v>1</v>
      </c>
      <c r="F3" s="3" t="s">
        <v>0</v>
      </c>
      <c r="G3">
        <f ca="1">OFFSET(B1,($A$1+5),0)</f>
        <v>53.24</v>
      </c>
    </row>
    <row r="4" spans="1:23">
      <c r="A4">
        <v>-1.9318991083879748E-3</v>
      </c>
      <c r="B4">
        <v>1.4976186139024943E-2</v>
      </c>
      <c r="C4">
        <v>1.1782341524625721</v>
      </c>
      <c r="D4">
        <v>303</v>
      </c>
      <c r="E4" s="2">
        <f>IF(C4&gt;=$E$2,SIGN(A4),0)</f>
        <v>-1</v>
      </c>
      <c r="F4" s="4" t="s">
        <v>1</v>
      </c>
      <c r="G4">
        <f ca="1">OFFSET(D1,($A$1+6),0)</f>
        <v>6.0400000000000205</v>
      </c>
    </row>
    <row r="5" spans="1:23">
      <c r="A5">
        <v>2.4879202133205403E-3</v>
      </c>
      <c r="B5">
        <v>2.0133681385938941E-2</v>
      </c>
      <c r="C5">
        <v>0.91697043812736301</v>
      </c>
      <c r="D5">
        <v>200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-6.6269759526299361E-3</v>
      </c>
      <c r="U5">
        <v>0.32477803073826045</v>
      </c>
    </row>
    <row r="6" spans="1:23">
      <c r="A6">
        <v>4.019212576938094E-3</v>
      </c>
      <c r="B6">
        <v>1.4256805327054561E-2</v>
      </c>
      <c r="C6">
        <v>1.9400372143997207</v>
      </c>
      <c r="D6">
        <v>172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0.11999999999999744</v>
      </c>
      <c r="K6">
        <f t="shared" ca="1" si="0"/>
        <v>53.849999999999945</v>
      </c>
      <c r="L6">
        <f t="shared" ca="1" si="0"/>
        <v>172</v>
      </c>
      <c r="M6">
        <f t="shared" ca="1" si="0"/>
        <v>-44</v>
      </c>
      <c r="N6" s="9">
        <f ca="1">OFFSET(F1,($A$1+6),0)</f>
        <v>0.97334159950402965</v>
      </c>
      <c r="O6" s="10">
        <f ca="1">OFFSET(G1,($A$1+6),0)</f>
        <v>7.7645120678535157E-2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51.13</v>
      </c>
      <c r="C8">
        <v>29998900</v>
      </c>
      <c r="D8">
        <v>2.9300000000000139</v>
      </c>
      <c r="E8">
        <v>34</v>
      </c>
      <c r="F8">
        <v>0.952916039323355</v>
      </c>
      <c r="G8">
        <v>0.10472023065159609</v>
      </c>
      <c r="H8">
        <v>3</v>
      </c>
      <c r="I8">
        <v>1</v>
      </c>
      <c r="J8">
        <v>-0.32000000000000028</v>
      </c>
      <c r="K8">
        <v>56.959999999999951</v>
      </c>
      <c r="L8">
        <v>163</v>
      </c>
      <c r="M8">
        <v>-41</v>
      </c>
      <c r="N8">
        <v>0.949438202247191</v>
      </c>
      <c r="O8">
        <v>0.2857142857142857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50.95</v>
      </c>
      <c r="C9">
        <v>21252400</v>
      </c>
      <c r="D9">
        <v>3.1100000000000136</v>
      </c>
      <c r="E9">
        <v>35</v>
      </c>
      <c r="F9">
        <v>0.944612966079178</v>
      </c>
      <c r="G9">
        <v>0.12129875122685103</v>
      </c>
      <c r="H9">
        <v>3</v>
      </c>
      <c r="I9">
        <v>1</v>
      </c>
      <c r="J9">
        <v>-0.17999999999999972</v>
      </c>
      <c r="K9">
        <v>56.779999999999951</v>
      </c>
      <c r="L9">
        <v>162</v>
      </c>
      <c r="M9">
        <v>-40</v>
      </c>
      <c r="N9">
        <v>0.9438202247191011</v>
      </c>
      <c r="O9">
        <v>0.30357142857142855</v>
      </c>
      <c r="T9" s="10">
        <f ca="1">OFFSET($A$2,H8,0)*I8</f>
        <v>2.4879202133205403E-3</v>
      </c>
      <c r="U9" s="150">
        <f ca="1">U8+T9</f>
        <v>2.4879202133205403E-3</v>
      </c>
      <c r="V9" s="10">
        <f>J9/B8</f>
        <v>-3.5204380989634207E-3</v>
      </c>
      <c r="W9" s="150">
        <f>W8+V9</f>
        <v>-3.5204380989634207E-3</v>
      </c>
    </row>
    <row r="10" spans="1:23">
      <c r="A10" s="1">
        <v>41835</v>
      </c>
      <c r="B10">
        <v>50.99</v>
      </c>
      <c r="C10">
        <v>19293100</v>
      </c>
      <c r="D10">
        <v>3.0700000000000145</v>
      </c>
      <c r="E10">
        <v>36</v>
      </c>
      <c r="F10">
        <v>0.93793729519085989</v>
      </c>
      <c r="G10">
        <v>0.12858088032546944</v>
      </c>
      <c r="H10">
        <v>3</v>
      </c>
      <c r="I10">
        <v>1</v>
      </c>
      <c r="J10">
        <v>3.9999999999999147E-2</v>
      </c>
      <c r="K10">
        <v>56.819999999999951</v>
      </c>
      <c r="L10">
        <v>161</v>
      </c>
      <c r="M10">
        <v>-39</v>
      </c>
      <c r="N10">
        <v>0.9382022471910112</v>
      </c>
      <c r="O10">
        <v>0.32142857142857145</v>
      </c>
      <c r="T10" s="10">
        <f t="shared" ref="T10:T57" ca="1" si="1">OFFSET($A$2,H9,0)*I9</f>
        <v>2.4879202133205403E-3</v>
      </c>
      <c r="U10" s="150">
        <f t="shared" ref="U10:U57" ca="1" si="2">U9+T10</f>
        <v>4.9758404266410806E-3</v>
      </c>
      <c r="V10" s="10">
        <f t="shared" ref="V10:V57" si="3">J10/B9</f>
        <v>7.8508341511283896E-4</v>
      </c>
      <c r="W10" s="150">
        <f t="shared" ref="W10:W57" si="4">W9+V10</f>
        <v>-2.7353546838505818E-3</v>
      </c>
    </row>
    <row r="11" spans="1:23">
      <c r="A11" s="1">
        <v>41836</v>
      </c>
      <c r="B11">
        <v>50.81</v>
      </c>
      <c r="C11">
        <v>21620900</v>
      </c>
      <c r="D11">
        <v>3.2500000000000142</v>
      </c>
      <c r="E11">
        <v>37</v>
      </c>
      <c r="F11">
        <v>0.93193694092640145</v>
      </c>
      <c r="G11">
        <v>0.13196995638102935</v>
      </c>
      <c r="H11">
        <v>3</v>
      </c>
      <c r="I11">
        <v>1</v>
      </c>
      <c r="J11">
        <v>-0.17999999999999972</v>
      </c>
      <c r="K11">
        <v>56.639999999999951</v>
      </c>
      <c r="L11">
        <v>160</v>
      </c>
      <c r="M11">
        <v>-38</v>
      </c>
      <c r="N11">
        <v>0.93258426966292129</v>
      </c>
      <c r="O11">
        <v>0.3392857142857143</v>
      </c>
      <c r="T11" s="10">
        <f t="shared" ca="1" si="1"/>
        <v>2.4879202133205403E-3</v>
      </c>
      <c r="U11" s="150">
        <f t="shared" ca="1" si="2"/>
        <v>7.4637606399616209E-3</v>
      </c>
      <c r="V11" s="10">
        <f t="shared" si="3"/>
        <v>-3.5301039419493962E-3</v>
      </c>
      <c r="W11" s="150">
        <f t="shared" si="4"/>
        <v>-6.2654586257999776E-3</v>
      </c>
    </row>
    <row r="12" spans="1:23">
      <c r="A12" s="1">
        <v>41837</v>
      </c>
      <c r="B12">
        <v>50.33</v>
      </c>
      <c r="C12">
        <v>24398000</v>
      </c>
      <c r="D12">
        <v>3.7300000000000182</v>
      </c>
      <c r="E12">
        <v>38</v>
      </c>
      <c r="F12">
        <v>0.92538304844566455</v>
      </c>
      <c r="G12">
        <v>0.1308586193465989</v>
      </c>
      <c r="H12">
        <v>3</v>
      </c>
      <c r="I12">
        <v>1</v>
      </c>
      <c r="J12">
        <v>-0.48000000000000398</v>
      </c>
      <c r="K12">
        <v>56.159999999999947</v>
      </c>
      <c r="L12">
        <v>159</v>
      </c>
      <c r="M12">
        <v>-37</v>
      </c>
      <c r="N12">
        <v>0.9269662921348315</v>
      </c>
      <c r="O12">
        <v>0.35714285714285715</v>
      </c>
      <c r="T12" s="10">
        <f t="shared" ca="1" si="1"/>
        <v>2.4879202133205403E-3</v>
      </c>
      <c r="U12" s="150">
        <f t="shared" ca="1" si="2"/>
        <v>9.9516808532821611E-3</v>
      </c>
      <c r="V12" s="10">
        <f t="shared" si="3"/>
        <v>-9.4469592599882683E-3</v>
      </c>
      <c r="W12" s="150">
        <f t="shared" si="4"/>
        <v>-1.5712417885788248E-2</v>
      </c>
    </row>
    <row r="13" spans="1:23">
      <c r="A13" s="1">
        <v>41838</v>
      </c>
      <c r="B13">
        <v>50.92</v>
      </c>
      <c r="C13">
        <v>15487400</v>
      </c>
      <c r="D13">
        <v>3.1400000000000148</v>
      </c>
      <c r="E13">
        <v>39</v>
      </c>
      <c r="F13">
        <v>0.92169648392525028</v>
      </c>
      <c r="G13">
        <v>0.11835373276919015</v>
      </c>
      <c r="H13">
        <v>4</v>
      </c>
      <c r="I13">
        <v>1</v>
      </c>
      <c r="J13">
        <v>0.59000000000000341</v>
      </c>
      <c r="K13">
        <v>56.74999999999995</v>
      </c>
      <c r="L13">
        <v>158</v>
      </c>
      <c r="M13">
        <v>-38</v>
      </c>
      <c r="N13">
        <v>0.9213483146067416</v>
      </c>
      <c r="O13">
        <v>0.3392857142857143</v>
      </c>
      <c r="T13" s="10">
        <f t="shared" ca="1" si="1"/>
        <v>2.4879202133205403E-3</v>
      </c>
      <c r="U13" s="150">
        <f t="shared" ca="1" si="2"/>
        <v>1.2439601066602701E-2</v>
      </c>
      <c r="V13" s="10">
        <f t="shared" si="3"/>
        <v>1.172263063779065E-2</v>
      </c>
      <c r="W13" s="150">
        <f t="shared" si="4"/>
        <v>-3.989787247997598E-3</v>
      </c>
    </row>
    <row r="14" spans="1:23">
      <c r="A14" s="1">
        <v>41841</v>
      </c>
      <c r="B14">
        <v>50.7</v>
      </c>
      <c r="C14">
        <v>15236900</v>
      </c>
      <c r="D14">
        <v>3.3600000000000136</v>
      </c>
      <c r="E14">
        <v>40</v>
      </c>
      <c r="F14">
        <v>0.91947126029581072</v>
      </c>
      <c r="G14">
        <v>0.11038967864344808</v>
      </c>
      <c r="H14">
        <v>4</v>
      </c>
      <c r="I14">
        <v>1</v>
      </c>
      <c r="J14">
        <v>-0.21999999999999886</v>
      </c>
      <c r="K14">
        <v>56.529999999999951</v>
      </c>
      <c r="L14">
        <v>157</v>
      </c>
      <c r="M14">
        <v>-39</v>
      </c>
      <c r="N14">
        <v>0.9157303370786517</v>
      </c>
      <c r="O14">
        <v>0.32142857142857145</v>
      </c>
      <c r="T14" s="10">
        <f t="shared" ca="1" si="1"/>
        <v>4.019212576938094E-3</v>
      </c>
      <c r="U14" s="150">
        <f t="shared" ca="1" si="2"/>
        <v>1.6458813643540793E-2</v>
      </c>
      <c r="V14" s="10">
        <f t="shared" si="3"/>
        <v>-4.3205027494108185E-3</v>
      </c>
      <c r="W14" s="150">
        <f t="shared" si="4"/>
        <v>-8.3102899974084165E-3</v>
      </c>
    </row>
    <row r="15" spans="1:23">
      <c r="A15" s="1">
        <v>41842</v>
      </c>
      <c r="B15">
        <v>50.99</v>
      </c>
      <c r="C15">
        <v>11920800</v>
      </c>
      <c r="D15">
        <v>3.0700000000000145</v>
      </c>
      <c r="E15">
        <v>41</v>
      </c>
      <c r="F15">
        <v>0.91908378354441578</v>
      </c>
      <c r="G15">
        <v>9.7035018697297359E-2</v>
      </c>
      <c r="H15">
        <v>4</v>
      </c>
      <c r="I15">
        <v>1</v>
      </c>
      <c r="J15">
        <v>0.28999999999999915</v>
      </c>
      <c r="K15">
        <v>56.819999999999951</v>
      </c>
      <c r="L15">
        <v>156</v>
      </c>
      <c r="M15">
        <v>-40</v>
      </c>
      <c r="N15">
        <v>0.9101123595505618</v>
      </c>
      <c r="O15">
        <v>0.30357142857142855</v>
      </c>
      <c r="T15" s="10">
        <f t="shared" ca="1" si="1"/>
        <v>4.019212576938094E-3</v>
      </c>
      <c r="U15" s="150">
        <f t="shared" ca="1" si="2"/>
        <v>2.0478026220478888E-2</v>
      </c>
      <c r="V15" s="10">
        <f t="shared" si="3"/>
        <v>5.7199211045364717E-3</v>
      </c>
      <c r="W15" s="150">
        <f t="shared" si="4"/>
        <v>-2.5903688928719448E-3</v>
      </c>
    </row>
    <row r="16" spans="1:23">
      <c r="A16" s="1">
        <v>41843</v>
      </c>
      <c r="B16">
        <v>50.97</v>
      </c>
      <c r="C16">
        <v>9109000</v>
      </c>
      <c r="D16">
        <v>3.0900000000000176</v>
      </c>
      <c r="E16">
        <v>42</v>
      </c>
      <c r="F16">
        <v>0.91982552475422896</v>
      </c>
      <c r="G16">
        <v>7.6415672715480706E-2</v>
      </c>
      <c r="H16">
        <v>2</v>
      </c>
      <c r="I16">
        <v>-1</v>
      </c>
      <c r="J16">
        <v>-2.0000000000003126E-2</v>
      </c>
      <c r="K16">
        <v>56.799999999999947</v>
      </c>
      <c r="L16">
        <v>157</v>
      </c>
      <c r="M16">
        <v>-41</v>
      </c>
      <c r="N16">
        <v>0.9157303370786517</v>
      </c>
      <c r="O16">
        <v>0.2857142857142857</v>
      </c>
      <c r="T16" s="10">
        <f t="shared" ca="1" si="1"/>
        <v>4.019212576938094E-3</v>
      </c>
      <c r="U16" s="150">
        <f t="shared" ca="1" si="2"/>
        <v>2.4497238797416984E-2</v>
      </c>
      <c r="V16" s="10">
        <f t="shared" si="3"/>
        <v>-3.9223377132777262E-4</v>
      </c>
      <c r="W16" s="150">
        <f t="shared" si="4"/>
        <v>-2.9826026641997174E-3</v>
      </c>
    </row>
    <row r="17" spans="1:23">
      <c r="A17" s="1">
        <v>41844</v>
      </c>
      <c r="B17">
        <v>51.23</v>
      </c>
      <c r="C17">
        <v>9939600</v>
      </c>
      <c r="D17">
        <v>3.3500000000000156</v>
      </c>
      <c r="E17">
        <v>43</v>
      </c>
      <c r="F17">
        <v>0.92271499424320258</v>
      </c>
      <c r="G17">
        <v>5.6927307783565743E-2</v>
      </c>
      <c r="H17">
        <v>2</v>
      </c>
      <c r="I17">
        <v>-1</v>
      </c>
      <c r="J17">
        <v>-0.25999999999999801</v>
      </c>
      <c r="K17">
        <v>56.539999999999949</v>
      </c>
      <c r="L17">
        <v>158</v>
      </c>
      <c r="M17">
        <v>-42</v>
      </c>
      <c r="N17">
        <v>0.9213483146067416</v>
      </c>
      <c r="O17">
        <v>0.26785714285714285</v>
      </c>
      <c r="T17" s="10">
        <f t="shared" ca="1" si="1"/>
        <v>1.9318991083879748E-3</v>
      </c>
      <c r="U17" s="150">
        <f t="shared" ca="1" si="2"/>
        <v>2.6429137905804957E-2</v>
      </c>
      <c r="V17" s="10">
        <f t="shared" si="3"/>
        <v>-5.1010398273493825E-3</v>
      </c>
      <c r="W17" s="150">
        <f t="shared" si="4"/>
        <v>-8.0836424915491003E-3</v>
      </c>
    </row>
    <row r="18" spans="1:23">
      <c r="A18" s="1">
        <v>41845</v>
      </c>
      <c r="B18">
        <v>51.24</v>
      </c>
      <c r="C18">
        <v>10040200</v>
      </c>
      <c r="D18">
        <v>3.3600000000000207</v>
      </c>
      <c r="E18">
        <v>44</v>
      </c>
      <c r="F18">
        <v>0.92672261092905839</v>
      </c>
      <c r="G18">
        <v>4.7477672416603701E-2</v>
      </c>
      <c r="H18">
        <v>2</v>
      </c>
      <c r="I18">
        <v>-1</v>
      </c>
      <c r="J18">
        <v>-1.0000000000005116E-2</v>
      </c>
      <c r="K18">
        <v>56.529999999999944</v>
      </c>
      <c r="L18">
        <v>159</v>
      </c>
      <c r="M18">
        <v>-43</v>
      </c>
      <c r="N18">
        <v>0.9269662921348315</v>
      </c>
      <c r="O18">
        <v>0.25</v>
      </c>
      <c r="T18" s="10">
        <f t="shared" ca="1" si="1"/>
        <v>1.9318991083879748E-3</v>
      </c>
      <c r="U18" s="150">
        <f t="shared" ca="1" si="2"/>
        <v>2.836103701419293E-2</v>
      </c>
      <c r="V18" s="10">
        <f t="shared" si="3"/>
        <v>-1.9519812609808932E-4</v>
      </c>
      <c r="W18" s="150">
        <f t="shared" si="4"/>
        <v>-8.2788406176471895E-3</v>
      </c>
    </row>
    <row r="19" spans="1:23">
      <c r="A19" s="1">
        <v>41848</v>
      </c>
      <c r="B19">
        <v>51.24</v>
      </c>
      <c r="C19">
        <v>13468000</v>
      </c>
      <c r="D19">
        <v>3.3600000000000207</v>
      </c>
      <c r="E19">
        <v>45</v>
      </c>
      <c r="F19">
        <v>0.92924674519528849</v>
      </c>
      <c r="G19">
        <v>4.4668742761411702E-2</v>
      </c>
      <c r="H19">
        <v>2</v>
      </c>
      <c r="I19">
        <v>-1</v>
      </c>
      <c r="J19">
        <v>0</v>
      </c>
      <c r="K19">
        <v>56.529999999999944</v>
      </c>
      <c r="L19">
        <v>160</v>
      </c>
      <c r="M19">
        <v>-44</v>
      </c>
      <c r="N19">
        <v>0.93258426966292129</v>
      </c>
      <c r="O19">
        <v>0.23214285714285715</v>
      </c>
      <c r="T19" s="10">
        <f t="shared" ca="1" si="1"/>
        <v>1.9318991083879748E-3</v>
      </c>
      <c r="U19" s="150">
        <f t="shared" ca="1" si="2"/>
        <v>3.0292936122580903E-2</v>
      </c>
      <c r="V19" s="10">
        <f t="shared" si="3"/>
        <v>0</v>
      </c>
      <c r="W19" s="150">
        <f t="shared" si="4"/>
        <v>-8.2788406176471895E-3</v>
      </c>
    </row>
    <row r="20" spans="1:23">
      <c r="A20" s="1">
        <v>41849</v>
      </c>
      <c r="B20">
        <v>51.18</v>
      </c>
      <c r="C20">
        <v>14511800</v>
      </c>
      <c r="D20">
        <v>3.3000000000000185</v>
      </c>
      <c r="E20">
        <v>46</v>
      </c>
      <c r="F20">
        <v>0.93169338411123914</v>
      </c>
      <c r="G20">
        <v>5.0044127041036342E-2</v>
      </c>
      <c r="H20">
        <v>2</v>
      </c>
      <c r="I20">
        <v>-1</v>
      </c>
      <c r="J20">
        <v>6.0000000000002274E-2</v>
      </c>
      <c r="K20">
        <v>56.589999999999947</v>
      </c>
      <c r="L20">
        <v>161</v>
      </c>
      <c r="M20">
        <v>-45</v>
      </c>
      <c r="N20">
        <v>0.9382022471910112</v>
      </c>
      <c r="O20">
        <v>0.21428571428571427</v>
      </c>
      <c r="T20" s="10">
        <f t="shared" ca="1" si="1"/>
        <v>1.9318991083879748E-3</v>
      </c>
      <c r="U20" s="150">
        <f t="shared" ca="1" si="2"/>
        <v>3.2224835230968876E-2</v>
      </c>
      <c r="V20" s="10">
        <f t="shared" si="3"/>
        <v>1.1709601873536742E-3</v>
      </c>
      <c r="W20" s="150">
        <f t="shared" si="4"/>
        <v>-7.1078804302935148E-3</v>
      </c>
    </row>
    <row r="21" spans="1:23">
      <c r="A21" s="1">
        <v>41850</v>
      </c>
      <c r="B21">
        <v>51.74</v>
      </c>
      <c r="C21">
        <v>11439600</v>
      </c>
      <c r="D21">
        <v>3.8600000000000207</v>
      </c>
      <c r="E21">
        <v>47</v>
      </c>
      <c r="F21">
        <v>0.93466034895049155</v>
      </c>
      <c r="G21">
        <v>5.5967651346083017E-2</v>
      </c>
      <c r="H21">
        <v>1</v>
      </c>
      <c r="I21">
        <v>1</v>
      </c>
      <c r="J21">
        <v>-0.56000000000000227</v>
      </c>
      <c r="K21">
        <v>56.029999999999944</v>
      </c>
      <c r="L21">
        <v>162</v>
      </c>
      <c r="M21">
        <v>-44</v>
      </c>
      <c r="N21">
        <v>0.9438202247191011</v>
      </c>
      <c r="O21">
        <v>0.23214285714285715</v>
      </c>
      <c r="T21" s="10">
        <f t="shared" ca="1" si="1"/>
        <v>1.9318991083879748E-3</v>
      </c>
      <c r="U21" s="150">
        <f t="shared" ca="1" si="2"/>
        <v>3.4156734339356849E-2</v>
      </c>
      <c r="V21" s="10">
        <f t="shared" si="3"/>
        <v>-1.0941774130519779E-2</v>
      </c>
      <c r="W21" s="150">
        <f t="shared" si="4"/>
        <v>-1.8049654560813293E-2</v>
      </c>
    </row>
    <row r="22" spans="1:23">
      <c r="A22" s="1">
        <v>41851</v>
      </c>
      <c r="B22">
        <v>50.55</v>
      </c>
      <c r="C22">
        <v>19638900</v>
      </c>
      <c r="D22">
        <v>5.0500000000000256</v>
      </c>
      <c r="E22">
        <v>48</v>
      </c>
      <c r="F22">
        <v>0.93432822602072441</v>
      </c>
      <c r="G22">
        <v>6.702147255448207E-2</v>
      </c>
      <c r="H22">
        <v>3</v>
      </c>
      <c r="I22">
        <v>1</v>
      </c>
      <c r="J22">
        <v>-1.1900000000000048</v>
      </c>
      <c r="K22">
        <v>54.839999999999939</v>
      </c>
      <c r="L22">
        <v>161</v>
      </c>
      <c r="M22">
        <v>-43</v>
      </c>
      <c r="N22">
        <v>0.9382022471910112</v>
      </c>
      <c r="O22">
        <v>0.25</v>
      </c>
      <c r="T22" s="10">
        <f t="shared" ca="1" si="1"/>
        <v>1.0256434664265173E-3</v>
      </c>
      <c r="U22" s="150">
        <f t="shared" ca="1" si="2"/>
        <v>3.5182377805783364E-2</v>
      </c>
      <c r="V22" s="10">
        <f t="shared" si="3"/>
        <v>-2.2999613451874852E-2</v>
      </c>
      <c r="W22" s="150">
        <f t="shared" si="4"/>
        <v>-4.1049268012688142E-2</v>
      </c>
    </row>
    <row r="23" spans="1:23">
      <c r="A23" s="1">
        <v>41852</v>
      </c>
      <c r="B23">
        <v>50</v>
      </c>
      <c r="C23">
        <v>18813700</v>
      </c>
      <c r="D23">
        <v>5.6000000000000227</v>
      </c>
      <c r="E23">
        <v>49</v>
      </c>
      <c r="F23">
        <v>0.92926888672393904</v>
      </c>
      <c r="G23">
        <v>7.9220920403374945E-2</v>
      </c>
      <c r="H23">
        <v>3</v>
      </c>
      <c r="I23">
        <v>1</v>
      </c>
      <c r="J23">
        <v>-0.54999999999999716</v>
      </c>
      <c r="K23">
        <v>54.289999999999942</v>
      </c>
      <c r="L23">
        <v>160</v>
      </c>
      <c r="M23">
        <v>-42</v>
      </c>
      <c r="N23">
        <v>0.93258426966292129</v>
      </c>
      <c r="O23">
        <v>0.26785714285714285</v>
      </c>
      <c r="T23" s="10">
        <f t="shared" ca="1" si="1"/>
        <v>2.4879202133205403E-3</v>
      </c>
      <c r="U23" s="150">
        <f t="shared" ca="1" si="2"/>
        <v>3.7670298019103904E-2</v>
      </c>
      <c r="V23" s="10">
        <f t="shared" si="3"/>
        <v>-1.0880316518298658E-2</v>
      </c>
      <c r="W23" s="150">
        <f t="shared" si="4"/>
        <v>-5.1929584530986797E-2</v>
      </c>
    </row>
    <row r="24" spans="1:23">
      <c r="A24" s="1">
        <v>41855</v>
      </c>
      <c r="B24">
        <v>50.64</v>
      </c>
      <c r="C24">
        <v>13380100</v>
      </c>
      <c r="D24">
        <v>4.9600000000000222</v>
      </c>
      <c r="E24">
        <v>50</v>
      </c>
      <c r="F24">
        <v>0.92383314144008488</v>
      </c>
      <c r="G24">
        <v>8.3471741363806862E-2</v>
      </c>
      <c r="H24">
        <v>3</v>
      </c>
      <c r="I24">
        <v>1</v>
      </c>
      <c r="J24">
        <v>0.64000000000000057</v>
      </c>
      <c r="K24">
        <v>54.929999999999943</v>
      </c>
      <c r="L24">
        <v>159</v>
      </c>
      <c r="M24">
        <v>-41</v>
      </c>
      <c r="N24">
        <v>0.9269662921348315</v>
      </c>
      <c r="O24">
        <v>0.2857142857142857</v>
      </c>
      <c r="T24" s="10">
        <f t="shared" ca="1" si="1"/>
        <v>2.4879202133205403E-3</v>
      </c>
      <c r="U24" s="150">
        <f t="shared" ca="1" si="2"/>
        <v>4.0158218232424443E-2</v>
      </c>
      <c r="V24" s="10">
        <f t="shared" si="3"/>
        <v>1.2800000000000011E-2</v>
      </c>
      <c r="W24" s="150">
        <f t="shared" si="4"/>
        <v>-3.9129584530986784E-2</v>
      </c>
    </row>
    <row r="25" spans="1:23">
      <c r="A25" s="1">
        <v>41856</v>
      </c>
      <c r="B25">
        <v>50.05</v>
      </c>
      <c r="C25">
        <v>12766000</v>
      </c>
      <c r="D25">
        <v>5.5500000000000256</v>
      </c>
      <c r="E25">
        <v>51</v>
      </c>
      <c r="F25">
        <v>0.91675892303604656</v>
      </c>
      <c r="G25">
        <v>8.2703938049151784E-2</v>
      </c>
      <c r="H25">
        <v>3</v>
      </c>
      <c r="I25">
        <v>1</v>
      </c>
      <c r="J25">
        <v>-0.59000000000000341</v>
      </c>
      <c r="K25">
        <v>54.339999999999939</v>
      </c>
      <c r="L25">
        <v>158</v>
      </c>
      <c r="M25">
        <v>-40</v>
      </c>
      <c r="N25">
        <v>0.9213483146067416</v>
      </c>
      <c r="O25">
        <v>0.30357142857142855</v>
      </c>
      <c r="T25" s="10">
        <f t="shared" ca="1" si="1"/>
        <v>2.4879202133205403E-3</v>
      </c>
      <c r="U25" s="150">
        <f t="shared" ca="1" si="2"/>
        <v>4.2646138445744983E-2</v>
      </c>
      <c r="V25" s="10">
        <f t="shared" si="3"/>
        <v>-1.1650868878357097E-2</v>
      </c>
      <c r="W25" s="150">
        <f t="shared" si="4"/>
        <v>-5.0780453409343881E-2</v>
      </c>
    </row>
    <row r="26" spans="1:23">
      <c r="A26" s="1">
        <v>41857</v>
      </c>
      <c r="B26">
        <v>50.06</v>
      </c>
      <c r="C26">
        <v>15271500</v>
      </c>
      <c r="D26">
        <v>5.5400000000000205</v>
      </c>
      <c r="E26">
        <v>52</v>
      </c>
      <c r="F26">
        <v>0.90939686475954307</v>
      </c>
      <c r="G26">
        <v>8.1286113234070381E-2</v>
      </c>
      <c r="H26">
        <v>4</v>
      </c>
      <c r="I26">
        <v>1</v>
      </c>
      <c r="J26">
        <v>1.0000000000005116E-2</v>
      </c>
      <c r="K26">
        <v>54.349999999999945</v>
      </c>
      <c r="L26">
        <v>157</v>
      </c>
      <c r="M26">
        <v>-41</v>
      </c>
      <c r="N26">
        <v>0.9157303370786517</v>
      </c>
      <c r="O26">
        <v>0.2857142857142857</v>
      </c>
      <c r="T26" s="10">
        <f t="shared" ca="1" si="1"/>
        <v>2.4879202133205403E-3</v>
      </c>
      <c r="U26" s="150">
        <f t="shared" ca="1" si="2"/>
        <v>4.5134058659065522E-2</v>
      </c>
      <c r="V26" s="10">
        <f t="shared" si="3"/>
        <v>1.9980019980030204E-4</v>
      </c>
      <c r="W26" s="150">
        <f t="shared" si="4"/>
        <v>-5.058065320954358E-2</v>
      </c>
    </row>
    <row r="27" spans="1:23">
      <c r="A27" s="1">
        <v>41858</v>
      </c>
      <c r="B27">
        <v>49.7</v>
      </c>
      <c r="C27">
        <v>14109100</v>
      </c>
      <c r="D27">
        <v>5.9000000000000199</v>
      </c>
      <c r="E27">
        <v>53</v>
      </c>
      <c r="F27">
        <v>0.90159197591001683</v>
      </c>
      <c r="G27">
        <v>7.3286638171530916E-2</v>
      </c>
      <c r="H27">
        <v>4</v>
      </c>
      <c r="I27">
        <v>1</v>
      </c>
      <c r="J27">
        <v>-0.35999999999999943</v>
      </c>
      <c r="K27">
        <v>53.989999999999945</v>
      </c>
      <c r="L27">
        <v>156</v>
      </c>
      <c r="M27">
        <v>-42</v>
      </c>
      <c r="N27">
        <v>0.9101123595505618</v>
      </c>
      <c r="O27">
        <v>0.26785714285714285</v>
      </c>
      <c r="T27" s="10">
        <f t="shared" ca="1" si="1"/>
        <v>4.019212576938094E-3</v>
      </c>
      <c r="U27" s="150">
        <f t="shared" ca="1" si="2"/>
        <v>4.9153271236003618E-2</v>
      </c>
      <c r="V27" s="10">
        <f t="shared" si="3"/>
        <v>-7.1913703555733007E-3</v>
      </c>
      <c r="W27" s="150">
        <f t="shared" si="4"/>
        <v>-5.7772023565116883E-2</v>
      </c>
    </row>
    <row r="28" spans="1:23">
      <c r="A28" s="1">
        <v>41859</v>
      </c>
      <c r="B28">
        <v>50</v>
      </c>
      <c r="C28">
        <v>14563200</v>
      </c>
      <c r="D28">
        <v>5.6000000000000227</v>
      </c>
      <c r="E28">
        <v>54</v>
      </c>
      <c r="F28">
        <v>0.89845894960588069</v>
      </c>
      <c r="G28">
        <v>6.9880304179865932E-2</v>
      </c>
      <c r="H28">
        <v>4</v>
      </c>
      <c r="I28">
        <v>1</v>
      </c>
      <c r="J28">
        <v>0.29999999999999716</v>
      </c>
      <c r="K28">
        <v>54.289999999999942</v>
      </c>
      <c r="L28">
        <v>155</v>
      </c>
      <c r="M28">
        <v>-43</v>
      </c>
      <c r="N28">
        <v>0.9044943820224719</v>
      </c>
      <c r="O28">
        <v>0.25</v>
      </c>
      <c r="T28" s="10">
        <f t="shared" ca="1" si="1"/>
        <v>4.019212576938094E-3</v>
      </c>
      <c r="U28" s="150">
        <f t="shared" ca="1" si="2"/>
        <v>5.3172483812941713E-2</v>
      </c>
      <c r="V28" s="10">
        <f t="shared" si="3"/>
        <v>6.03621730382288E-3</v>
      </c>
      <c r="W28" s="150">
        <f t="shared" si="4"/>
        <v>-5.1735806261294003E-2</v>
      </c>
    </row>
    <row r="29" spans="1:23">
      <c r="A29" s="1">
        <v>41862</v>
      </c>
      <c r="B29">
        <v>49.89</v>
      </c>
      <c r="C29">
        <v>14666400</v>
      </c>
      <c r="D29">
        <v>5.7100000000000222</v>
      </c>
      <c r="E29">
        <v>55</v>
      </c>
      <c r="F29">
        <v>0.89628907979806915</v>
      </c>
      <c r="G29">
        <v>7.20731728262997E-2</v>
      </c>
      <c r="H29">
        <v>4</v>
      </c>
      <c r="I29">
        <v>1</v>
      </c>
      <c r="J29">
        <v>-0.10999999999999943</v>
      </c>
      <c r="K29">
        <v>54.179999999999943</v>
      </c>
      <c r="L29">
        <v>154</v>
      </c>
      <c r="M29">
        <v>-44</v>
      </c>
      <c r="N29">
        <v>0.898876404494382</v>
      </c>
      <c r="O29">
        <v>0.23214285714285715</v>
      </c>
      <c r="T29" s="10">
        <f t="shared" ca="1" si="1"/>
        <v>4.019212576938094E-3</v>
      </c>
      <c r="U29" s="150">
        <f t="shared" ca="1" si="2"/>
        <v>5.7191696389879809E-2</v>
      </c>
      <c r="V29" s="10">
        <f t="shared" si="3"/>
        <v>-2.1999999999999884E-3</v>
      </c>
      <c r="W29" s="150">
        <f t="shared" si="4"/>
        <v>-5.3935806261293989E-2</v>
      </c>
    </row>
    <row r="30" spans="1:23">
      <c r="A30" s="1">
        <v>41863</v>
      </c>
      <c r="B30">
        <v>49.78</v>
      </c>
      <c r="C30">
        <v>15219900</v>
      </c>
      <c r="D30">
        <v>5.8200000000000216</v>
      </c>
      <c r="E30">
        <v>56</v>
      </c>
      <c r="F30">
        <v>0.89301213355770082</v>
      </c>
      <c r="G30">
        <v>7.4316971925410744E-2</v>
      </c>
      <c r="H30">
        <v>3</v>
      </c>
      <c r="I30">
        <v>1</v>
      </c>
      <c r="J30">
        <v>-0.10999999999999943</v>
      </c>
      <c r="K30">
        <v>54.069999999999943</v>
      </c>
      <c r="L30">
        <v>153</v>
      </c>
      <c r="M30">
        <v>-43</v>
      </c>
      <c r="N30">
        <v>0.8932584269662921</v>
      </c>
      <c r="O30">
        <v>0.25</v>
      </c>
      <c r="T30" s="10">
        <f t="shared" ca="1" si="1"/>
        <v>4.019212576938094E-3</v>
      </c>
      <c r="U30" s="150">
        <f t="shared" ca="1" si="2"/>
        <v>6.1210908966817905E-2</v>
      </c>
      <c r="V30" s="10">
        <f t="shared" si="3"/>
        <v>-2.2048506714772383E-3</v>
      </c>
      <c r="W30" s="150">
        <f t="shared" si="4"/>
        <v>-5.6140656932771225E-2</v>
      </c>
    </row>
    <row r="31" spans="1:23">
      <c r="A31" s="1">
        <v>41864</v>
      </c>
      <c r="B31">
        <v>49.99</v>
      </c>
      <c r="C31">
        <v>12283100</v>
      </c>
      <c r="D31">
        <v>5.6100000000000207</v>
      </c>
      <c r="E31">
        <v>57</v>
      </c>
      <c r="F31">
        <v>0.89240324151979455</v>
      </c>
      <c r="G31">
        <v>7.1950145751395425E-2</v>
      </c>
      <c r="H31">
        <v>3</v>
      </c>
      <c r="I31">
        <v>1</v>
      </c>
      <c r="J31">
        <v>0.21000000000000085</v>
      </c>
      <c r="K31">
        <v>54.279999999999944</v>
      </c>
      <c r="L31">
        <v>152</v>
      </c>
      <c r="M31">
        <v>-42</v>
      </c>
      <c r="N31">
        <v>0.88764044943820219</v>
      </c>
      <c r="O31">
        <v>0.26785714285714285</v>
      </c>
      <c r="T31" s="10">
        <f t="shared" ca="1" si="1"/>
        <v>2.4879202133205403E-3</v>
      </c>
      <c r="U31" s="150">
        <f t="shared" ca="1" si="2"/>
        <v>6.3698829180138444E-2</v>
      </c>
      <c r="V31" s="10">
        <f t="shared" si="3"/>
        <v>4.2185616713539742E-3</v>
      </c>
      <c r="W31" s="150">
        <f t="shared" si="4"/>
        <v>-5.192209526141725E-2</v>
      </c>
    </row>
    <row r="32" spans="1:23">
      <c r="A32" s="1">
        <v>41865</v>
      </c>
      <c r="B32">
        <v>50.38</v>
      </c>
      <c r="C32">
        <v>11904300</v>
      </c>
      <c r="D32">
        <v>5.2200000000000202</v>
      </c>
      <c r="E32">
        <v>58</v>
      </c>
      <c r="F32">
        <v>0.89386458241076983</v>
      </c>
      <c r="G32">
        <v>6.838937482972185E-2</v>
      </c>
      <c r="H32">
        <v>2</v>
      </c>
      <c r="I32">
        <v>-1</v>
      </c>
      <c r="J32">
        <v>0.39000000000000057</v>
      </c>
      <c r="K32">
        <v>54.669999999999945</v>
      </c>
      <c r="L32">
        <v>153</v>
      </c>
      <c r="M32">
        <v>-43</v>
      </c>
      <c r="N32">
        <v>0.8932584269662921</v>
      </c>
      <c r="O32">
        <v>0.25</v>
      </c>
      <c r="T32" s="10">
        <f t="shared" ca="1" si="1"/>
        <v>2.4879202133205403E-3</v>
      </c>
      <c r="U32" s="150">
        <f t="shared" ca="1" si="2"/>
        <v>6.6186749393458991E-2</v>
      </c>
      <c r="V32" s="10">
        <f t="shared" si="3"/>
        <v>7.8015603120624236E-3</v>
      </c>
      <c r="W32" s="150">
        <f t="shared" si="4"/>
        <v>-4.4120534949354827E-2</v>
      </c>
    </row>
    <row r="33" spans="1:23">
      <c r="A33" s="1">
        <v>41866</v>
      </c>
      <c r="B33">
        <v>50.21</v>
      </c>
      <c r="C33">
        <v>13297200</v>
      </c>
      <c r="D33">
        <v>5.0500000000000185</v>
      </c>
      <c r="E33">
        <v>59</v>
      </c>
      <c r="F33">
        <v>0.89651049508458069</v>
      </c>
      <c r="G33">
        <v>6.4778763646805543E-2</v>
      </c>
      <c r="H33">
        <v>2</v>
      </c>
      <c r="I33">
        <v>-1</v>
      </c>
      <c r="J33">
        <v>0.17000000000000171</v>
      </c>
      <c r="K33">
        <v>54.839999999999947</v>
      </c>
      <c r="L33">
        <v>154</v>
      </c>
      <c r="M33">
        <v>-44</v>
      </c>
      <c r="N33">
        <v>0.898876404494382</v>
      </c>
      <c r="O33">
        <v>0.23214285714285715</v>
      </c>
      <c r="T33" s="10">
        <f t="shared" ca="1" si="1"/>
        <v>1.9318991083879748E-3</v>
      </c>
      <c r="U33" s="150">
        <f t="shared" ca="1" si="2"/>
        <v>6.8118648501846971E-2</v>
      </c>
      <c r="V33" s="10">
        <f t="shared" si="3"/>
        <v>3.3743549027392158E-3</v>
      </c>
      <c r="W33" s="150">
        <f t="shared" si="4"/>
        <v>-4.0746180046615614E-2</v>
      </c>
    </row>
    <row r="34" spans="1:23">
      <c r="A34" s="1">
        <v>41869</v>
      </c>
      <c r="B34">
        <v>50.69</v>
      </c>
      <c r="C34">
        <v>9913700</v>
      </c>
      <c r="D34">
        <v>5.5300000000000153</v>
      </c>
      <c r="E34">
        <v>60</v>
      </c>
      <c r="F34">
        <v>0.90017491807634398</v>
      </c>
      <c r="G34">
        <v>5.8626299140507473E-2</v>
      </c>
      <c r="H34">
        <v>2</v>
      </c>
      <c r="I34">
        <v>-1</v>
      </c>
      <c r="J34">
        <v>-0.47999999999999687</v>
      </c>
      <c r="K34">
        <v>54.35999999999995</v>
      </c>
      <c r="L34">
        <v>155</v>
      </c>
      <c r="M34">
        <v>-45</v>
      </c>
      <c r="N34">
        <v>0.9044943820224719</v>
      </c>
      <c r="O34">
        <v>0.21428571428571427</v>
      </c>
      <c r="T34" s="10">
        <f t="shared" ca="1" si="1"/>
        <v>1.9318991083879748E-3</v>
      </c>
      <c r="U34" s="150">
        <f t="shared" ca="1" si="2"/>
        <v>7.0050547610234951E-2</v>
      </c>
      <c r="V34" s="10">
        <f t="shared" si="3"/>
        <v>-9.5598486357298725E-3</v>
      </c>
      <c r="W34" s="150">
        <f t="shared" si="4"/>
        <v>-5.0306028682345488E-2</v>
      </c>
    </row>
    <row r="35" spans="1:23">
      <c r="A35" s="1">
        <v>41870</v>
      </c>
      <c r="B35">
        <v>50.86</v>
      </c>
      <c r="C35">
        <v>8689400</v>
      </c>
      <c r="D35">
        <v>5.7000000000000171</v>
      </c>
      <c r="E35">
        <v>61</v>
      </c>
      <c r="F35">
        <v>0.90565494641750066</v>
      </c>
      <c r="G35">
        <v>5.0734177079794711E-2</v>
      </c>
      <c r="H35">
        <v>2</v>
      </c>
      <c r="I35">
        <v>-1</v>
      </c>
      <c r="J35">
        <v>-0.17000000000000171</v>
      </c>
      <c r="K35">
        <v>54.189999999999948</v>
      </c>
      <c r="L35">
        <v>156</v>
      </c>
      <c r="M35">
        <v>-46</v>
      </c>
      <c r="N35">
        <v>0.9101123595505618</v>
      </c>
      <c r="O35">
        <v>0.19642857142857142</v>
      </c>
      <c r="T35" s="10">
        <f t="shared" ca="1" si="1"/>
        <v>1.9318991083879748E-3</v>
      </c>
      <c r="U35" s="150">
        <f t="shared" ca="1" si="2"/>
        <v>7.1982446718622931E-2</v>
      </c>
      <c r="V35" s="10">
        <f t="shared" si="3"/>
        <v>-3.3537186821858693E-3</v>
      </c>
      <c r="W35" s="150">
        <f t="shared" si="4"/>
        <v>-5.3659747364531357E-2</v>
      </c>
    </row>
    <row r="36" spans="1:23">
      <c r="A36" s="1">
        <v>41871</v>
      </c>
      <c r="B36">
        <v>50.85</v>
      </c>
      <c r="C36">
        <v>8361700</v>
      </c>
      <c r="D36">
        <v>5.690000000000019</v>
      </c>
      <c r="E36">
        <v>62</v>
      </c>
      <c r="F36">
        <v>0.91147816845274998</v>
      </c>
      <c r="G36">
        <v>4.4021230758249749E-2</v>
      </c>
      <c r="H36">
        <v>2</v>
      </c>
      <c r="I36">
        <v>-1</v>
      </c>
      <c r="J36">
        <v>9.9999999999980105E-3</v>
      </c>
      <c r="K36">
        <v>54.199999999999946</v>
      </c>
      <c r="L36">
        <v>157</v>
      </c>
      <c r="M36">
        <v>-47</v>
      </c>
      <c r="N36">
        <v>0.9157303370786517</v>
      </c>
      <c r="O36">
        <v>0.17857142857142858</v>
      </c>
      <c r="T36" s="10">
        <f t="shared" ca="1" si="1"/>
        <v>1.9318991083879748E-3</v>
      </c>
      <c r="U36" s="150">
        <f t="shared" ca="1" si="2"/>
        <v>7.391434582701091E-2</v>
      </c>
      <c r="V36" s="10">
        <f t="shared" si="3"/>
        <v>1.9661816751863961E-4</v>
      </c>
      <c r="W36" s="150">
        <f t="shared" si="4"/>
        <v>-5.3463129197012717E-2</v>
      </c>
    </row>
    <row r="37" spans="1:23">
      <c r="A37" s="1">
        <v>41872</v>
      </c>
      <c r="B37">
        <v>51.29</v>
      </c>
      <c r="C37">
        <v>10032800</v>
      </c>
      <c r="D37">
        <v>6.1300000000000168</v>
      </c>
      <c r="E37">
        <v>63</v>
      </c>
      <c r="F37">
        <v>0.91755601806748743</v>
      </c>
      <c r="G37">
        <v>3.8798946381402653E-2</v>
      </c>
      <c r="H37">
        <v>2</v>
      </c>
      <c r="I37">
        <v>-1</v>
      </c>
      <c r="J37">
        <v>-0.43999999999999773</v>
      </c>
      <c r="K37">
        <v>53.759999999999948</v>
      </c>
      <c r="L37">
        <v>158</v>
      </c>
      <c r="M37">
        <v>-48</v>
      </c>
      <c r="N37">
        <v>0.9213483146067416</v>
      </c>
      <c r="O37">
        <v>0.16071428571428573</v>
      </c>
      <c r="T37" s="10">
        <f t="shared" ca="1" si="1"/>
        <v>1.9318991083879748E-3</v>
      </c>
      <c r="U37" s="150">
        <f t="shared" ca="1" si="2"/>
        <v>7.584624493539889E-2</v>
      </c>
      <c r="V37" s="10">
        <f t="shared" si="3"/>
        <v>-8.6529006882988726E-3</v>
      </c>
      <c r="W37" s="150">
        <f t="shared" si="4"/>
        <v>-6.2116029885311591E-2</v>
      </c>
    </row>
    <row r="38" spans="1:23">
      <c r="A38" s="1">
        <v>41873</v>
      </c>
      <c r="B38">
        <v>51.18</v>
      </c>
      <c r="C38">
        <v>9176700</v>
      </c>
      <c r="D38">
        <v>6.0200000000000173</v>
      </c>
      <c r="E38">
        <v>64</v>
      </c>
      <c r="F38">
        <v>0.92278141882915565</v>
      </c>
      <c r="G38">
        <v>3.4567172916600462E-2</v>
      </c>
      <c r="H38">
        <v>2</v>
      </c>
      <c r="I38">
        <v>-1</v>
      </c>
      <c r="J38">
        <v>0.10999999999999943</v>
      </c>
      <c r="K38">
        <v>53.869999999999948</v>
      </c>
      <c r="L38">
        <v>159</v>
      </c>
      <c r="M38">
        <v>-49</v>
      </c>
      <c r="N38">
        <v>0.9269662921348315</v>
      </c>
      <c r="O38">
        <v>0.14285714285714285</v>
      </c>
      <c r="T38" s="10">
        <f t="shared" ca="1" si="1"/>
        <v>1.9318991083879748E-3</v>
      </c>
      <c r="U38" s="150">
        <f t="shared" ca="1" si="2"/>
        <v>7.777814404378687E-2</v>
      </c>
      <c r="V38" s="10">
        <f t="shared" si="3"/>
        <v>2.1446675765256274E-3</v>
      </c>
      <c r="W38" s="150">
        <f t="shared" si="4"/>
        <v>-5.9971362308785962E-2</v>
      </c>
    </row>
    <row r="39" spans="1:23">
      <c r="A39" s="1">
        <v>41876</v>
      </c>
      <c r="B39">
        <v>51.45</v>
      </c>
      <c r="C39">
        <v>8646000</v>
      </c>
      <c r="D39">
        <v>6.2900000000000205</v>
      </c>
      <c r="E39">
        <v>65</v>
      </c>
      <c r="F39">
        <v>0.92846072092817289</v>
      </c>
      <c r="G39">
        <v>3.3907812795206611E-2</v>
      </c>
      <c r="H39">
        <v>2</v>
      </c>
      <c r="I39">
        <v>-1</v>
      </c>
      <c r="J39">
        <v>-0.27000000000000313</v>
      </c>
      <c r="K39">
        <v>53.599999999999945</v>
      </c>
      <c r="L39">
        <v>160</v>
      </c>
      <c r="M39">
        <v>-50</v>
      </c>
      <c r="N39">
        <v>0.93258426966292129</v>
      </c>
      <c r="O39">
        <v>0.125</v>
      </c>
      <c r="T39" s="10">
        <f t="shared" ca="1" si="1"/>
        <v>1.9318991083879748E-3</v>
      </c>
      <c r="U39" s="150">
        <f t="shared" ca="1" si="2"/>
        <v>7.971004315217485E-2</v>
      </c>
      <c r="V39" s="10">
        <f t="shared" si="3"/>
        <v>-5.2754982415006476E-3</v>
      </c>
      <c r="W39" s="150">
        <f t="shared" si="4"/>
        <v>-6.5246860550286612E-2</v>
      </c>
    </row>
    <row r="40" spans="1:23">
      <c r="A40" s="1">
        <v>41877</v>
      </c>
      <c r="B40">
        <v>51.56</v>
      </c>
      <c r="C40">
        <v>7025200</v>
      </c>
      <c r="D40">
        <v>6.4000000000000199</v>
      </c>
      <c r="E40">
        <v>66</v>
      </c>
      <c r="F40">
        <v>0.9330218758303076</v>
      </c>
      <c r="G40">
        <v>3.219555401420314E-2</v>
      </c>
      <c r="H40">
        <v>2</v>
      </c>
      <c r="I40">
        <v>-1</v>
      </c>
      <c r="J40">
        <v>-0.10999999999999943</v>
      </c>
      <c r="K40">
        <v>53.489999999999945</v>
      </c>
      <c r="L40">
        <v>161</v>
      </c>
      <c r="M40">
        <v>-51</v>
      </c>
      <c r="N40">
        <v>0.9382022471910112</v>
      </c>
      <c r="O40">
        <v>0.10714285714285714</v>
      </c>
      <c r="T40" s="10">
        <f t="shared" ca="1" si="1"/>
        <v>1.9318991083879748E-3</v>
      </c>
      <c r="U40" s="150">
        <f t="shared" ca="1" si="2"/>
        <v>8.164194226056283E-2</v>
      </c>
      <c r="V40" s="10">
        <f t="shared" si="3"/>
        <v>-2.1379980563653923E-3</v>
      </c>
      <c r="W40" s="150">
        <f t="shared" si="4"/>
        <v>-6.7384858606651998E-2</v>
      </c>
    </row>
    <row r="41" spans="1:23">
      <c r="A41" s="1">
        <v>41878</v>
      </c>
      <c r="B41">
        <v>51.34</v>
      </c>
      <c r="C41">
        <v>8291200</v>
      </c>
      <c r="D41">
        <v>6.180000000000021</v>
      </c>
      <c r="E41">
        <v>67</v>
      </c>
      <c r="F41">
        <v>0.93636524665662924</v>
      </c>
      <c r="G41">
        <v>3.0157924514116585E-2</v>
      </c>
      <c r="H41">
        <v>2</v>
      </c>
      <c r="I41">
        <v>-1</v>
      </c>
      <c r="J41">
        <v>0.21999999999999886</v>
      </c>
      <c r="K41">
        <v>53.709999999999944</v>
      </c>
      <c r="L41">
        <v>162</v>
      </c>
      <c r="M41">
        <v>-52</v>
      </c>
      <c r="N41">
        <v>0.9438202247191011</v>
      </c>
      <c r="O41">
        <v>8.9285714285714288E-2</v>
      </c>
      <c r="T41" s="10">
        <f t="shared" ca="1" si="1"/>
        <v>1.9318991083879748E-3</v>
      </c>
      <c r="U41" s="150">
        <f t="shared" ca="1" si="2"/>
        <v>8.357384136895081E-2</v>
      </c>
      <c r="V41" s="10">
        <f t="shared" si="3"/>
        <v>4.2668735453839967E-3</v>
      </c>
      <c r="W41" s="150">
        <f t="shared" si="4"/>
        <v>-6.3117985061268006E-2</v>
      </c>
    </row>
    <row r="42" spans="1:23">
      <c r="A42" s="1">
        <v>41879</v>
      </c>
      <c r="B42">
        <v>51.15</v>
      </c>
      <c r="C42">
        <v>7693500</v>
      </c>
      <c r="D42">
        <v>5.9900000000000162</v>
      </c>
      <c r="E42">
        <v>68</v>
      </c>
      <c r="F42">
        <v>0.93789301213355769</v>
      </c>
      <c r="G42">
        <v>2.6872169809040634E-2</v>
      </c>
      <c r="H42">
        <v>2</v>
      </c>
      <c r="I42">
        <v>-1</v>
      </c>
      <c r="J42">
        <v>0.19000000000000483</v>
      </c>
      <c r="K42">
        <v>53.899999999999949</v>
      </c>
      <c r="L42">
        <v>163</v>
      </c>
      <c r="M42">
        <v>-53</v>
      </c>
      <c r="N42">
        <v>0.949438202247191</v>
      </c>
      <c r="O42">
        <v>7.1428571428571425E-2</v>
      </c>
      <c r="T42" s="10">
        <f t="shared" ca="1" si="1"/>
        <v>1.9318991083879748E-3</v>
      </c>
      <c r="U42" s="150">
        <f t="shared" ca="1" si="2"/>
        <v>8.550574047733879E-2</v>
      </c>
      <c r="V42" s="10">
        <f t="shared" si="3"/>
        <v>3.7008180755746948E-3</v>
      </c>
      <c r="W42" s="150">
        <f t="shared" si="4"/>
        <v>-5.9417166985693312E-2</v>
      </c>
    </row>
    <row r="43" spans="1:23">
      <c r="A43" s="1">
        <v>41880</v>
      </c>
      <c r="B43">
        <v>51.44</v>
      </c>
      <c r="C43">
        <v>8860700</v>
      </c>
      <c r="D43">
        <v>6.2800000000000153</v>
      </c>
      <c r="E43">
        <v>69</v>
      </c>
      <c r="F43">
        <v>0.93820299353467362</v>
      </c>
      <c r="G43">
        <v>2.621980336854755E-2</v>
      </c>
      <c r="H43">
        <v>2</v>
      </c>
      <c r="I43">
        <v>-1</v>
      </c>
      <c r="J43">
        <v>-0.28999999999999915</v>
      </c>
      <c r="K43">
        <v>53.60999999999995</v>
      </c>
      <c r="L43">
        <v>164</v>
      </c>
      <c r="M43">
        <v>-54</v>
      </c>
      <c r="N43">
        <v>0.9550561797752809</v>
      </c>
      <c r="O43">
        <v>5.3571428571428568E-2</v>
      </c>
      <c r="T43" s="10">
        <f t="shared" ca="1" si="1"/>
        <v>1.9318991083879748E-3</v>
      </c>
      <c r="U43" s="150">
        <f t="shared" ca="1" si="2"/>
        <v>8.743763958572677E-2</v>
      </c>
      <c r="V43" s="10">
        <f t="shared" si="3"/>
        <v>-5.6695992179862983E-3</v>
      </c>
      <c r="W43" s="150">
        <f t="shared" si="4"/>
        <v>-6.5086766203679605E-2</v>
      </c>
    </row>
    <row r="44" spans="1:23">
      <c r="A44" s="1">
        <v>41884</v>
      </c>
      <c r="B44">
        <v>51.57</v>
      </c>
      <c r="C44">
        <v>9958200</v>
      </c>
      <c r="D44">
        <v>6.4100000000000179</v>
      </c>
      <c r="E44">
        <v>70</v>
      </c>
      <c r="F44">
        <v>0.93902223009476582</v>
      </c>
      <c r="G44">
        <v>2.85791010507697E-2</v>
      </c>
      <c r="H44">
        <v>2</v>
      </c>
      <c r="I44">
        <v>-1</v>
      </c>
      <c r="J44">
        <v>-0.13000000000000256</v>
      </c>
      <c r="K44">
        <v>53.479999999999947</v>
      </c>
      <c r="L44">
        <v>165</v>
      </c>
      <c r="M44">
        <v>-55</v>
      </c>
      <c r="N44">
        <v>0.9606741573033708</v>
      </c>
      <c r="O44">
        <v>3.5714285714285712E-2</v>
      </c>
      <c r="T44" s="10">
        <f t="shared" ca="1" si="1"/>
        <v>1.9318991083879748E-3</v>
      </c>
      <c r="U44" s="150">
        <f t="shared" ca="1" si="2"/>
        <v>8.936953869411475E-2</v>
      </c>
      <c r="V44" s="10">
        <f t="shared" si="3"/>
        <v>-2.5272161741835648E-3</v>
      </c>
      <c r="W44" s="150">
        <f t="shared" si="4"/>
        <v>-6.7613982377863174E-2</v>
      </c>
    </row>
    <row r="45" spans="1:23">
      <c r="A45" s="1">
        <v>41885</v>
      </c>
      <c r="B45">
        <v>51.55</v>
      </c>
      <c r="C45">
        <v>7684900</v>
      </c>
      <c r="D45">
        <v>6.3900000000000148</v>
      </c>
      <c r="E45">
        <v>71</v>
      </c>
      <c r="F45">
        <v>0.93948720219643955</v>
      </c>
      <c r="G45">
        <v>3.0526368079688466E-2</v>
      </c>
      <c r="H45">
        <v>1</v>
      </c>
      <c r="I45">
        <v>1</v>
      </c>
      <c r="J45">
        <v>2.0000000000003126E-2</v>
      </c>
      <c r="K45">
        <v>53.49999999999995</v>
      </c>
      <c r="L45">
        <v>166</v>
      </c>
      <c r="M45">
        <v>-54</v>
      </c>
      <c r="N45">
        <v>0.9662921348314607</v>
      </c>
      <c r="O45">
        <v>5.3571428571428568E-2</v>
      </c>
      <c r="T45" s="10">
        <f t="shared" ca="1" si="1"/>
        <v>1.9318991083879748E-3</v>
      </c>
      <c r="U45" s="150">
        <f t="shared" ca="1" si="2"/>
        <v>9.130143780250273E-2</v>
      </c>
      <c r="V45" s="10">
        <f t="shared" si="3"/>
        <v>3.8782237735123377E-4</v>
      </c>
      <c r="W45" s="150">
        <f t="shared" si="4"/>
        <v>-6.7226160000511945E-2</v>
      </c>
    </row>
    <row r="46" spans="1:23">
      <c r="A46" s="1">
        <v>41886</v>
      </c>
      <c r="B46">
        <v>51.57</v>
      </c>
      <c r="C46">
        <v>8199400</v>
      </c>
      <c r="D46">
        <v>6.3700000000000117</v>
      </c>
      <c r="E46">
        <v>72</v>
      </c>
      <c r="F46">
        <v>0.94045035869276405</v>
      </c>
      <c r="G46">
        <v>3.0652398323450125E-2</v>
      </c>
      <c r="H46">
        <v>1</v>
      </c>
      <c r="I46">
        <v>1</v>
      </c>
      <c r="J46">
        <v>2.0000000000003126E-2</v>
      </c>
      <c r="K46">
        <v>53.519999999999953</v>
      </c>
      <c r="L46">
        <v>167</v>
      </c>
      <c r="M46">
        <v>-53</v>
      </c>
      <c r="N46">
        <v>0.9719101123595506</v>
      </c>
      <c r="O46">
        <v>7.1428571428571425E-2</v>
      </c>
      <c r="T46" s="10">
        <f t="shared" ca="1" si="1"/>
        <v>1.0256434664265173E-3</v>
      </c>
      <c r="U46" s="150">
        <f t="shared" ca="1" si="2"/>
        <v>9.2327081268929245E-2</v>
      </c>
      <c r="V46" s="10">
        <f t="shared" si="3"/>
        <v>3.8797284190112758E-4</v>
      </c>
      <c r="W46" s="150">
        <f t="shared" si="4"/>
        <v>-6.6838187158610812E-2</v>
      </c>
    </row>
    <row r="47" spans="1:23">
      <c r="A47" s="1">
        <v>41887</v>
      </c>
      <c r="B47">
        <v>51.65</v>
      </c>
      <c r="C47">
        <v>12051300</v>
      </c>
      <c r="D47">
        <v>6.2900000000000134</v>
      </c>
      <c r="E47">
        <v>73</v>
      </c>
      <c r="F47">
        <v>0.94253166238597108</v>
      </c>
      <c r="G47">
        <v>3.425862817097864E-2</v>
      </c>
      <c r="H47">
        <v>1</v>
      </c>
      <c r="I47">
        <v>1</v>
      </c>
      <c r="J47">
        <v>7.9999999999998295E-2</v>
      </c>
      <c r="K47">
        <v>53.599999999999952</v>
      </c>
      <c r="L47">
        <v>168</v>
      </c>
      <c r="M47">
        <v>-52</v>
      </c>
      <c r="N47">
        <v>0.97752808988764039</v>
      </c>
      <c r="O47">
        <v>8.9285714285714288E-2</v>
      </c>
      <c r="T47" s="10">
        <f t="shared" ca="1" si="1"/>
        <v>1.0256434664265173E-3</v>
      </c>
      <c r="U47" s="150">
        <f t="shared" ca="1" si="2"/>
        <v>9.335272473535576E-2</v>
      </c>
      <c r="V47" s="10">
        <f t="shared" si="3"/>
        <v>1.5512895094046595E-3</v>
      </c>
      <c r="W47" s="150">
        <f t="shared" si="4"/>
        <v>-6.5286897649206158E-2</v>
      </c>
    </row>
    <row r="48" spans="1:23">
      <c r="A48" s="1">
        <v>41890</v>
      </c>
      <c r="B48">
        <v>51.47</v>
      </c>
      <c r="C48">
        <v>7746900</v>
      </c>
      <c r="D48">
        <v>6.4700000000000131</v>
      </c>
      <c r="E48">
        <v>74</v>
      </c>
      <c r="F48">
        <v>0.94405942786289976</v>
      </c>
      <c r="G48">
        <v>3.4510565240603711E-2</v>
      </c>
      <c r="H48">
        <v>1</v>
      </c>
      <c r="I48">
        <v>1</v>
      </c>
      <c r="J48">
        <v>-0.17999999999999972</v>
      </c>
      <c r="K48">
        <v>53.419999999999952</v>
      </c>
      <c r="L48">
        <v>169</v>
      </c>
      <c r="M48">
        <v>-51</v>
      </c>
      <c r="N48">
        <v>0.9831460674157303</v>
      </c>
      <c r="O48">
        <v>0.10714285714285714</v>
      </c>
      <c r="T48" s="10">
        <f t="shared" ca="1" si="1"/>
        <v>1.0256434664265173E-3</v>
      </c>
      <c r="U48" s="150">
        <f t="shared" ca="1" si="2"/>
        <v>9.4378368201782276E-2</v>
      </c>
      <c r="V48" s="10">
        <f t="shared" si="3"/>
        <v>-3.4849951597289396E-3</v>
      </c>
      <c r="W48" s="150">
        <f t="shared" si="4"/>
        <v>-6.8771892808935101E-2</v>
      </c>
    </row>
    <row r="49" spans="1:23">
      <c r="A49" s="1">
        <v>41891</v>
      </c>
      <c r="B49">
        <v>51.07</v>
      </c>
      <c r="C49">
        <v>10720200</v>
      </c>
      <c r="D49">
        <v>6.8700000000000117</v>
      </c>
      <c r="E49">
        <v>75</v>
      </c>
      <c r="F49">
        <v>0.94271986537950592</v>
      </c>
      <c r="G49">
        <v>3.6124850780047395E-2</v>
      </c>
      <c r="H49">
        <v>3</v>
      </c>
      <c r="I49">
        <v>1</v>
      </c>
      <c r="J49">
        <v>-0.39999999999999858</v>
      </c>
      <c r="K49">
        <v>53.019999999999953</v>
      </c>
      <c r="L49">
        <v>168</v>
      </c>
      <c r="M49">
        <v>-50</v>
      </c>
      <c r="N49">
        <v>0.97752808988764039</v>
      </c>
      <c r="O49">
        <v>0.125</v>
      </c>
      <c r="T49" s="10">
        <f t="shared" ca="1" si="1"/>
        <v>1.0256434664265173E-3</v>
      </c>
      <c r="U49" s="150">
        <f t="shared" ca="1" si="2"/>
        <v>9.5404011668208791E-2</v>
      </c>
      <c r="V49" s="10">
        <f t="shared" si="3"/>
        <v>-7.7715173887701302E-3</v>
      </c>
      <c r="W49" s="150">
        <f t="shared" si="4"/>
        <v>-7.6543410197705233E-2</v>
      </c>
    </row>
    <row r="50" spans="1:23">
      <c r="A50" s="1">
        <v>41892</v>
      </c>
      <c r="B50">
        <v>51.52</v>
      </c>
      <c r="C50">
        <v>11337500</v>
      </c>
      <c r="D50">
        <v>6.4200000000000088</v>
      </c>
      <c r="E50">
        <v>76</v>
      </c>
      <c r="F50">
        <v>0.94138030289611208</v>
      </c>
      <c r="G50">
        <v>4.055164509373229E-2</v>
      </c>
      <c r="H50">
        <v>3</v>
      </c>
      <c r="I50">
        <v>1</v>
      </c>
      <c r="J50">
        <v>0.45000000000000284</v>
      </c>
      <c r="K50">
        <v>53.469999999999956</v>
      </c>
      <c r="L50">
        <v>167</v>
      </c>
      <c r="M50">
        <v>-49</v>
      </c>
      <c r="N50">
        <v>0.9719101123595506</v>
      </c>
      <c r="O50">
        <v>0.14285714285714285</v>
      </c>
      <c r="T50" s="10">
        <f t="shared" ca="1" si="1"/>
        <v>2.4879202133205403E-3</v>
      </c>
      <c r="U50" s="150">
        <f t="shared" ca="1" si="2"/>
        <v>9.7891931881529337E-2</v>
      </c>
      <c r="V50" s="10">
        <f t="shared" si="3"/>
        <v>8.81143528490313E-3</v>
      </c>
      <c r="W50" s="150">
        <f t="shared" si="4"/>
        <v>-6.7731974912802098E-2</v>
      </c>
    </row>
    <row r="51" spans="1:23">
      <c r="A51" s="1">
        <v>41893</v>
      </c>
      <c r="B51">
        <v>51.59</v>
      </c>
      <c r="C51">
        <v>8981900</v>
      </c>
      <c r="D51">
        <v>6.3500000000000085</v>
      </c>
      <c r="E51">
        <v>77</v>
      </c>
      <c r="F51">
        <v>0.9407603400938801</v>
      </c>
      <c r="G51">
        <v>4.152755155448442E-2</v>
      </c>
      <c r="H51">
        <v>3</v>
      </c>
      <c r="I51">
        <v>1</v>
      </c>
      <c r="J51">
        <v>7.0000000000000284E-2</v>
      </c>
      <c r="K51">
        <v>53.539999999999957</v>
      </c>
      <c r="L51">
        <v>166</v>
      </c>
      <c r="M51">
        <v>-48</v>
      </c>
      <c r="N51">
        <v>0.9662921348314607</v>
      </c>
      <c r="O51">
        <v>0.16071428571428573</v>
      </c>
      <c r="T51" s="10">
        <f t="shared" ca="1" si="1"/>
        <v>2.4879202133205403E-3</v>
      </c>
      <c r="U51" s="150">
        <f t="shared" ca="1" si="2"/>
        <v>0.10037985209484988</v>
      </c>
      <c r="V51" s="10">
        <f t="shared" si="3"/>
        <v>1.3586956521739184E-3</v>
      </c>
      <c r="W51" s="150">
        <f t="shared" si="4"/>
        <v>-6.6373279260628179E-2</v>
      </c>
    </row>
    <row r="52" spans="1:23">
      <c r="A52" s="1">
        <v>41894</v>
      </c>
      <c r="B52">
        <v>51.7</v>
      </c>
      <c r="C52">
        <v>12523700</v>
      </c>
      <c r="D52">
        <v>6.2400000000000091</v>
      </c>
      <c r="E52">
        <v>78</v>
      </c>
      <c r="F52">
        <v>0.94111460455229834</v>
      </c>
      <c r="G52">
        <v>4.2902488649924408E-2</v>
      </c>
      <c r="H52">
        <v>1</v>
      </c>
      <c r="I52">
        <v>1</v>
      </c>
      <c r="J52">
        <v>0.10999999999999943</v>
      </c>
      <c r="K52">
        <v>53.649999999999956</v>
      </c>
      <c r="L52">
        <v>167</v>
      </c>
      <c r="M52">
        <v>-47</v>
      </c>
      <c r="N52">
        <v>0.9719101123595506</v>
      </c>
      <c r="O52">
        <v>0.17857142857142858</v>
      </c>
      <c r="T52" s="10">
        <f t="shared" ca="1" si="1"/>
        <v>2.4879202133205403E-3</v>
      </c>
      <c r="U52" s="150">
        <f t="shared" ca="1" si="2"/>
        <v>0.10286777230817043</v>
      </c>
      <c r="V52" s="10">
        <f t="shared" si="3"/>
        <v>2.132196162046897E-3</v>
      </c>
      <c r="W52" s="150">
        <f t="shared" si="4"/>
        <v>-6.4241083098581286E-2</v>
      </c>
    </row>
    <row r="53" spans="1:23">
      <c r="A53" s="1">
        <v>41897</v>
      </c>
      <c r="B53">
        <v>51.94</v>
      </c>
      <c r="C53">
        <v>10175500</v>
      </c>
      <c r="D53">
        <v>6.0000000000000142</v>
      </c>
      <c r="E53">
        <v>79</v>
      </c>
      <c r="F53">
        <v>0.94316269595252877</v>
      </c>
      <c r="G53">
        <v>4.6028643442915053E-2</v>
      </c>
      <c r="H53">
        <v>1</v>
      </c>
      <c r="I53">
        <v>1</v>
      </c>
      <c r="J53">
        <v>0.23999999999999488</v>
      </c>
      <c r="K53">
        <v>53.889999999999951</v>
      </c>
      <c r="L53">
        <v>168</v>
      </c>
      <c r="M53">
        <v>-46</v>
      </c>
      <c r="N53">
        <v>0.97752808988764039</v>
      </c>
      <c r="O53">
        <v>0.19642857142857142</v>
      </c>
      <c r="T53" s="10">
        <f t="shared" ca="1" si="1"/>
        <v>1.0256434664265173E-3</v>
      </c>
      <c r="U53" s="150">
        <f t="shared" ca="1" si="2"/>
        <v>0.10389341577459694</v>
      </c>
      <c r="V53" s="10">
        <f t="shared" si="3"/>
        <v>4.6421663442939047E-3</v>
      </c>
      <c r="W53" s="150">
        <f t="shared" si="4"/>
        <v>-5.9598916754287384E-2</v>
      </c>
    </row>
    <row r="54" spans="1:23">
      <c r="A54" s="1">
        <v>41898</v>
      </c>
      <c r="B54">
        <v>52.31</v>
      </c>
      <c r="C54">
        <v>10499300</v>
      </c>
      <c r="D54">
        <v>5.6300000000000097</v>
      </c>
      <c r="E54">
        <v>80</v>
      </c>
      <c r="F54">
        <v>0.94807811531308128</v>
      </c>
      <c r="G54">
        <v>4.5812929526425981E-2</v>
      </c>
      <c r="H54">
        <v>1</v>
      </c>
      <c r="I54">
        <v>1</v>
      </c>
      <c r="J54">
        <v>0.37000000000000455</v>
      </c>
      <c r="K54">
        <v>54.259999999999955</v>
      </c>
      <c r="L54">
        <v>169</v>
      </c>
      <c r="M54">
        <v>-45</v>
      </c>
      <c r="N54">
        <v>0.9831460674157303</v>
      </c>
      <c r="O54">
        <v>0.21428571428571427</v>
      </c>
      <c r="T54" s="10">
        <f t="shared" ca="1" si="1"/>
        <v>1.0256434664265173E-3</v>
      </c>
      <c r="U54" s="150">
        <f t="shared" ca="1" si="2"/>
        <v>0.10491905924102346</v>
      </c>
      <c r="V54" s="10">
        <f t="shared" si="3"/>
        <v>7.1236041586446777E-3</v>
      </c>
      <c r="W54" s="150">
        <f t="shared" si="4"/>
        <v>-5.2475312595642705E-2</v>
      </c>
    </row>
    <row r="55" spans="1:23">
      <c r="A55" s="1">
        <v>41899</v>
      </c>
      <c r="B55">
        <v>52.51</v>
      </c>
      <c r="C55">
        <v>16838200</v>
      </c>
      <c r="D55">
        <v>5.4300000000000139</v>
      </c>
      <c r="E55">
        <v>81</v>
      </c>
      <c r="F55">
        <v>0.95499734301656203</v>
      </c>
      <c r="G55">
        <v>5.1923658213466263E-2</v>
      </c>
      <c r="H55">
        <v>2</v>
      </c>
      <c r="I55">
        <v>-1</v>
      </c>
      <c r="J55">
        <v>0.19999999999999574</v>
      </c>
      <c r="K55">
        <v>54.459999999999951</v>
      </c>
      <c r="L55">
        <v>170</v>
      </c>
      <c r="M55">
        <v>-46</v>
      </c>
      <c r="N55">
        <v>0.9887640449438202</v>
      </c>
      <c r="O55">
        <v>0.19642857142857142</v>
      </c>
      <c r="T55" s="10">
        <f t="shared" ca="1" si="1"/>
        <v>1.0256434664265173E-3</v>
      </c>
      <c r="U55" s="150">
        <f t="shared" ca="1" si="2"/>
        <v>0.10594470270744998</v>
      </c>
      <c r="V55" s="10">
        <f t="shared" si="3"/>
        <v>3.8233607340851794E-3</v>
      </c>
      <c r="W55" s="150">
        <f t="shared" si="4"/>
        <v>-4.8651951861557526E-2</v>
      </c>
    </row>
    <row r="56" spans="1:23">
      <c r="A56" s="1">
        <v>41900</v>
      </c>
      <c r="B56">
        <v>53.24</v>
      </c>
      <c r="C56">
        <v>16366000</v>
      </c>
      <c r="D56">
        <v>6.1600000000000179</v>
      </c>
      <c r="E56">
        <v>82</v>
      </c>
      <c r="F56">
        <v>0.96342219466832002</v>
      </c>
      <c r="G56">
        <v>6.2247112869679037E-2</v>
      </c>
      <c r="H56">
        <v>1</v>
      </c>
      <c r="I56">
        <v>1</v>
      </c>
      <c r="J56">
        <v>-0.73000000000000398</v>
      </c>
      <c r="K56">
        <v>53.729999999999947</v>
      </c>
      <c r="L56">
        <v>171</v>
      </c>
      <c r="M56">
        <v>-45</v>
      </c>
      <c r="N56">
        <v>0.9943820224719101</v>
      </c>
      <c r="O56">
        <v>0.21428571428571427</v>
      </c>
      <c r="T56" s="10">
        <f t="shared" ca="1" si="1"/>
        <v>1.9318991083879748E-3</v>
      </c>
      <c r="U56" s="150">
        <f t="shared" ca="1" si="2"/>
        <v>0.10787660181583796</v>
      </c>
      <c r="V56" s="10">
        <f t="shared" si="3"/>
        <v>-1.3902113883069969E-2</v>
      </c>
      <c r="W56" s="150">
        <f t="shared" si="4"/>
        <v>-6.2554065744627491E-2</v>
      </c>
    </row>
    <row r="57" spans="1:23">
      <c r="A57" s="1">
        <v>41901</v>
      </c>
      <c r="B57">
        <v>53.36</v>
      </c>
      <c r="C57">
        <v>22513200</v>
      </c>
      <c r="D57">
        <v>6.0400000000000205</v>
      </c>
      <c r="E57">
        <v>83</v>
      </c>
      <c r="F57">
        <v>0.97334159950402965</v>
      </c>
      <c r="G57">
        <v>7.7645120678535157E-2</v>
      </c>
      <c r="H57">
        <v>1</v>
      </c>
      <c r="I57">
        <v>1</v>
      </c>
      <c r="J57">
        <v>0.11999999999999744</v>
      </c>
      <c r="K57">
        <v>53.849999999999945</v>
      </c>
      <c r="L57">
        <v>172</v>
      </c>
      <c r="M57">
        <v>-44</v>
      </c>
      <c r="N57">
        <v>1</v>
      </c>
      <c r="O57">
        <v>0.23214285714285715</v>
      </c>
      <c r="T57" s="10">
        <f t="shared" ca="1" si="1"/>
        <v>1.0256434664265173E-3</v>
      </c>
      <c r="U57" s="150">
        <f t="shared" ca="1" si="2"/>
        <v>0.10890224528226447</v>
      </c>
      <c r="V57" s="10">
        <f t="shared" si="3"/>
        <v>2.253944402704685E-3</v>
      </c>
      <c r="W57" s="150">
        <f t="shared" si="4"/>
        <v>-6.0300121341922808E-2</v>
      </c>
    </row>
  </sheetData>
  <conditionalFormatting sqref="E3:E6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42578125" customWidth="1"/>
  </cols>
  <sheetData>
    <row r="1" spans="1:23">
      <c r="A1">
        <v>50</v>
      </c>
      <c r="B1">
        <v>22.779999999999887</v>
      </c>
      <c r="C1">
        <v>190</v>
      </c>
      <c r="D1">
        <v>0.17504226217919053</v>
      </c>
      <c r="E1">
        <v>0.28286208952760594</v>
      </c>
      <c r="F1">
        <v>1.8635210502732833</v>
      </c>
      <c r="G1">
        <v>0.17054625179215954</v>
      </c>
      <c r="H1">
        <v>1.1186340010940041</v>
      </c>
      <c r="I1">
        <v>-0.41273382267519876</v>
      </c>
      <c r="J1">
        <v>1.5750137413110805</v>
      </c>
      <c r="K1">
        <v>-2.2492032711355605E-2</v>
      </c>
      <c r="L1">
        <v>-1.509017483650003E-2</v>
      </c>
      <c r="M1">
        <v>1.1610876477418599E-2</v>
      </c>
      <c r="N1">
        <v>1.7814166905388409E-2</v>
      </c>
      <c r="O1">
        <v>8.7241260265625759E-2</v>
      </c>
      <c r="P1">
        <v>0.53025052192066735</v>
      </c>
      <c r="Q1">
        <v>-0.38934237995824683</v>
      </c>
      <c r="R1">
        <v>0.52713987473903967</v>
      </c>
      <c r="S1">
        <v>1.361913188021123</v>
      </c>
    </row>
    <row r="2" spans="1:23">
      <c r="A2">
        <v>10</v>
      </c>
      <c r="B2">
        <v>5</v>
      </c>
      <c r="C2">
        <v>3.9404452204592042</v>
      </c>
      <c r="E2">
        <v>0.4</v>
      </c>
    </row>
    <row r="3" spans="1:23">
      <c r="A3">
        <v>6.4930662622489745E-4</v>
      </c>
      <c r="B3">
        <v>7.3344317050782603E-3</v>
      </c>
      <c r="C3">
        <v>0.73887454784897644</v>
      </c>
      <c r="D3">
        <v>253</v>
      </c>
      <c r="E3" s="2">
        <f>IF(C3&gt;=$E$2,SIGN(A3),0)</f>
        <v>1</v>
      </c>
      <c r="F3" s="3" t="s">
        <v>0</v>
      </c>
      <c r="G3">
        <f ca="1">OFFSET(B1,($A$1+5),0)</f>
        <v>200.88</v>
      </c>
    </row>
    <row r="4" spans="1:23">
      <c r="A4">
        <v>-7.1531458892077292E-4</v>
      </c>
      <c r="B4">
        <v>8.6954952607075729E-3</v>
      </c>
      <c r="C4">
        <v>0.77816469016382117</v>
      </c>
      <c r="D4">
        <v>325</v>
      </c>
      <c r="E4" s="2">
        <f>IF(C4&gt;=$E$2,SIGN(A4),0)</f>
        <v>-1</v>
      </c>
      <c r="F4" s="4" t="s">
        <v>1</v>
      </c>
      <c r="G4">
        <f ca="1">OFFSET(D1,($A$1+6),0)</f>
        <v>5.6599999999999682</v>
      </c>
    </row>
    <row r="5" spans="1:23">
      <c r="A5">
        <v>1.9507997600616759E-3</v>
      </c>
      <c r="B5">
        <v>1.3124966153215477E-2</v>
      </c>
      <c r="C5">
        <v>1.0550356293340335</v>
      </c>
      <c r="D5">
        <v>183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0.29145705490596374</v>
      </c>
      <c r="U5">
        <v>-8.1209996319429656E-2</v>
      </c>
    </row>
    <row r="6" spans="1:23">
      <c r="A6">
        <v>2.3045147657419483E-3</v>
      </c>
      <c r="B6">
        <v>1.0714245327166028E-2</v>
      </c>
      <c r="C6">
        <v>1.368370353112373</v>
      </c>
      <c r="D6">
        <v>147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-0.18000000000000682</v>
      </c>
      <c r="K6">
        <f t="shared" ca="1" si="0"/>
        <v>134.99000000000026</v>
      </c>
      <c r="L6">
        <f t="shared" ca="1" si="0"/>
        <v>262</v>
      </c>
      <c r="M6">
        <f t="shared" ca="1" si="0"/>
        <v>-26</v>
      </c>
      <c r="N6" s="9">
        <f ca="1">OFFSET(F1,($A$1+6),0)</f>
        <v>0.98305303729102034</v>
      </c>
      <c r="O6" s="10">
        <f ca="1">OFFSET(G1,($A$1+6),0)</f>
        <v>0.11310497473529649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195.7</v>
      </c>
      <c r="C8">
        <v>64243000</v>
      </c>
      <c r="D8">
        <v>3.8999999999999773</v>
      </c>
      <c r="E8">
        <v>33</v>
      </c>
      <c r="F8">
        <v>0.95118531838835207</v>
      </c>
      <c r="G8">
        <v>6.05508224356575E-2</v>
      </c>
      <c r="H8">
        <v>1</v>
      </c>
      <c r="I8">
        <v>1</v>
      </c>
      <c r="J8">
        <v>0.26999999999998181</v>
      </c>
      <c r="K8">
        <v>136.75000000000026</v>
      </c>
      <c r="L8">
        <v>249</v>
      </c>
      <c r="M8">
        <v>-35</v>
      </c>
      <c r="N8">
        <v>0.93478260869565222</v>
      </c>
      <c r="O8">
        <v>8.1081081081081086E-2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196.68</v>
      </c>
      <c r="C9">
        <v>58658000</v>
      </c>
      <c r="D9">
        <v>2.9199999999999591</v>
      </c>
      <c r="E9">
        <v>34</v>
      </c>
      <c r="F9">
        <v>0.95149962264854149</v>
      </c>
      <c r="G9">
        <v>4.4532172104239973E-2</v>
      </c>
      <c r="H9">
        <v>2</v>
      </c>
      <c r="I9">
        <v>-1</v>
      </c>
      <c r="J9">
        <v>0.98000000000001819</v>
      </c>
      <c r="K9">
        <v>137.73000000000027</v>
      </c>
      <c r="L9">
        <v>250</v>
      </c>
      <c r="M9">
        <v>-36</v>
      </c>
      <c r="N9">
        <v>0.93840579710144922</v>
      </c>
      <c r="O9">
        <v>5.4054054054054057E-2</v>
      </c>
      <c r="T9" s="10">
        <f ca="1">OFFSET($A$2,H8,0)*I8</f>
        <v>6.4930662622489745E-4</v>
      </c>
      <c r="U9" s="150">
        <f ca="1">U8+T9</f>
        <v>6.4930662622489745E-4</v>
      </c>
      <c r="V9" s="10">
        <f>J9/B8</f>
        <v>5.0076647930506809E-3</v>
      </c>
      <c r="W9" s="150">
        <f>W8+V9</f>
        <v>5.0076647930506809E-3</v>
      </c>
    </row>
    <row r="10" spans="1:23">
      <c r="A10" s="1">
        <v>41835</v>
      </c>
      <c r="B10">
        <v>196.31</v>
      </c>
      <c r="C10">
        <v>111307000</v>
      </c>
      <c r="D10">
        <v>2.5499999999999545</v>
      </c>
      <c r="E10">
        <v>35</v>
      </c>
      <c r="F10">
        <v>0.95111947599392521</v>
      </c>
      <c r="G10">
        <v>4.9922530696625916E-2</v>
      </c>
      <c r="H10">
        <v>4</v>
      </c>
      <c r="I10">
        <v>1</v>
      </c>
      <c r="J10">
        <v>0.37000000000000455</v>
      </c>
      <c r="K10">
        <v>138.10000000000028</v>
      </c>
      <c r="L10">
        <v>249</v>
      </c>
      <c r="M10">
        <v>-37</v>
      </c>
      <c r="N10">
        <v>0.93478260869565222</v>
      </c>
      <c r="O10">
        <v>2.7027027027027029E-2</v>
      </c>
      <c r="T10" s="10">
        <f t="shared" ref="T10:T57" ca="1" si="1">OFFSET($A$2,H9,0)*I9</f>
        <v>7.1531458892077292E-4</v>
      </c>
      <c r="U10" s="150">
        <f t="shared" ref="U10:U57" ca="1" si="2">U9+T10</f>
        <v>1.3646212151456703E-3</v>
      </c>
      <c r="V10" s="10">
        <f t="shared" ref="V10:V57" si="3">J10/B9</f>
        <v>1.8812283912955285E-3</v>
      </c>
      <c r="W10" s="150">
        <f t="shared" ref="W10:W57" si="4">W9+V10</f>
        <v>6.8888931843462094E-3</v>
      </c>
    </row>
    <row r="11" spans="1:23">
      <c r="A11" s="1">
        <v>41836</v>
      </c>
      <c r="B11">
        <v>197.04</v>
      </c>
      <c r="C11">
        <v>80073000</v>
      </c>
      <c r="D11">
        <v>1.8199999999999648</v>
      </c>
      <c r="E11">
        <v>36</v>
      </c>
      <c r="F11">
        <v>0.95115488180979635</v>
      </c>
      <c r="G11">
        <v>5.1280232471854446E-2</v>
      </c>
      <c r="H11">
        <v>1</v>
      </c>
      <c r="I11">
        <v>1</v>
      </c>
      <c r="J11">
        <v>0.72999999999998977</v>
      </c>
      <c r="K11">
        <v>138.83000000000027</v>
      </c>
      <c r="L11">
        <v>250</v>
      </c>
      <c r="M11">
        <v>-36</v>
      </c>
      <c r="N11">
        <v>0.93840579710144922</v>
      </c>
      <c r="O11">
        <v>5.4054054054054057E-2</v>
      </c>
      <c r="T11" s="10">
        <f t="shared" ca="1" si="1"/>
        <v>2.3045147657419483E-3</v>
      </c>
      <c r="U11" s="150">
        <f t="shared" ca="1" si="2"/>
        <v>3.6691359808876185E-3</v>
      </c>
      <c r="V11" s="10">
        <f t="shared" si="3"/>
        <v>3.718608323569812E-3</v>
      </c>
      <c r="W11" s="150">
        <f t="shared" si="4"/>
        <v>1.0607501507916022E-2</v>
      </c>
    </row>
    <row r="12" spans="1:23">
      <c r="A12" s="1">
        <v>41837</v>
      </c>
      <c r="B12">
        <v>194.8</v>
      </c>
      <c r="C12">
        <v>145398000</v>
      </c>
      <c r="D12">
        <v>4.0599999999999454</v>
      </c>
      <c r="E12">
        <v>37</v>
      </c>
      <c r="F12">
        <v>0.95037471155130293</v>
      </c>
      <c r="G12">
        <v>7.8601564197359572E-2</v>
      </c>
      <c r="H12">
        <v>3</v>
      </c>
      <c r="I12">
        <v>1</v>
      </c>
      <c r="J12">
        <v>-2.2399999999999807</v>
      </c>
      <c r="K12">
        <v>136.59000000000029</v>
      </c>
      <c r="L12">
        <v>249</v>
      </c>
      <c r="M12">
        <v>-35</v>
      </c>
      <c r="N12">
        <v>0.93478260869565222</v>
      </c>
      <c r="O12">
        <v>8.1081081081081086E-2</v>
      </c>
      <c r="T12" s="10">
        <f t="shared" ca="1" si="1"/>
        <v>6.4930662622489745E-4</v>
      </c>
      <c r="U12" s="150">
        <f t="shared" ca="1" si="2"/>
        <v>4.3184426071125161E-3</v>
      </c>
      <c r="V12" s="10">
        <f t="shared" si="3"/>
        <v>-1.1368250101502135E-2</v>
      </c>
      <c r="W12" s="150">
        <f t="shared" si="4"/>
        <v>-7.6074859358611288E-4</v>
      </c>
    </row>
    <row r="13" spans="1:23">
      <c r="A13" s="1">
        <v>41838</v>
      </c>
      <c r="B13">
        <v>196.79</v>
      </c>
      <c r="C13">
        <v>124330000</v>
      </c>
      <c r="D13">
        <v>2.0699999999999648</v>
      </c>
      <c r="E13">
        <v>38</v>
      </c>
      <c r="F13">
        <v>0.95074181395796664</v>
      </c>
      <c r="G13">
        <v>0.10320303113984937</v>
      </c>
      <c r="H13">
        <v>1</v>
      </c>
      <c r="I13">
        <v>1</v>
      </c>
      <c r="J13">
        <v>1.9899999999999807</v>
      </c>
      <c r="K13">
        <v>138.58000000000027</v>
      </c>
      <c r="L13">
        <v>250</v>
      </c>
      <c r="M13">
        <v>-34</v>
      </c>
      <c r="N13">
        <v>0.93840579710144922</v>
      </c>
      <c r="O13">
        <v>0.10810810810810811</v>
      </c>
      <c r="T13" s="10">
        <f t="shared" ca="1" si="1"/>
        <v>1.9507997600616759E-3</v>
      </c>
      <c r="U13" s="150">
        <f t="shared" ca="1" si="2"/>
        <v>6.2692423671741916E-3</v>
      </c>
      <c r="V13" s="10">
        <f t="shared" si="3"/>
        <v>1.0215605749486554E-2</v>
      </c>
      <c r="W13" s="150">
        <f t="shared" si="4"/>
        <v>9.4548571559004407E-3</v>
      </c>
    </row>
    <row r="14" spans="1:23">
      <c r="A14" s="1">
        <v>41841</v>
      </c>
      <c r="B14">
        <v>196.42</v>
      </c>
      <c r="C14">
        <v>67592000</v>
      </c>
      <c r="D14">
        <v>2.4399999999999693</v>
      </c>
      <c r="E14">
        <v>39</v>
      </c>
      <c r="F14">
        <v>0.95163876129336833</v>
      </c>
      <c r="G14">
        <v>9.6782871365266532E-2</v>
      </c>
      <c r="H14">
        <v>1</v>
      </c>
      <c r="I14">
        <v>1</v>
      </c>
      <c r="J14">
        <v>-0.37000000000000455</v>
      </c>
      <c r="K14">
        <v>138.21000000000026</v>
      </c>
      <c r="L14">
        <v>251</v>
      </c>
      <c r="M14">
        <v>-33</v>
      </c>
      <c r="N14">
        <v>0.94202898550724634</v>
      </c>
      <c r="O14">
        <v>0.13513513513513514</v>
      </c>
      <c r="T14" s="10">
        <f t="shared" ca="1" si="1"/>
        <v>6.4930662622489745E-4</v>
      </c>
      <c r="U14" s="150">
        <f t="shared" ca="1" si="2"/>
        <v>6.9185489933990887E-3</v>
      </c>
      <c r="V14" s="10">
        <f t="shared" si="3"/>
        <v>-1.8801768382539995E-3</v>
      </c>
      <c r="W14" s="150">
        <f t="shared" si="4"/>
        <v>7.5746803176464407E-3</v>
      </c>
    </row>
    <row r="15" spans="1:23">
      <c r="A15" s="1">
        <v>41842</v>
      </c>
      <c r="B15">
        <v>197.28</v>
      </c>
      <c r="C15">
        <v>67678000</v>
      </c>
      <c r="D15">
        <v>1.5799999999999557</v>
      </c>
      <c r="E15">
        <v>40</v>
      </c>
      <c r="F15">
        <v>0.95270652616148166</v>
      </c>
      <c r="G15">
        <v>8.1526050847046783E-2</v>
      </c>
      <c r="H15">
        <v>2</v>
      </c>
      <c r="I15">
        <v>-1</v>
      </c>
      <c r="J15">
        <v>0.86000000000001364</v>
      </c>
      <c r="K15">
        <v>139.07000000000028</v>
      </c>
      <c r="L15">
        <v>252</v>
      </c>
      <c r="M15">
        <v>-34</v>
      </c>
      <c r="N15">
        <v>0.94565217391304346</v>
      </c>
      <c r="O15">
        <v>0.10810810810810811</v>
      </c>
      <c r="T15" s="10">
        <f t="shared" ca="1" si="1"/>
        <v>6.4930662622489745E-4</v>
      </c>
      <c r="U15" s="150">
        <f t="shared" ca="1" si="2"/>
        <v>7.5678556196239859E-3</v>
      </c>
      <c r="V15" s="10">
        <f t="shared" si="3"/>
        <v>4.3783728744527734E-3</v>
      </c>
      <c r="W15" s="150">
        <f t="shared" si="4"/>
        <v>1.1953053192099213E-2</v>
      </c>
    </row>
    <row r="16" spans="1:23">
      <c r="A16" s="1">
        <v>41843</v>
      </c>
      <c r="B16">
        <v>197.72</v>
      </c>
      <c r="C16">
        <v>65612000</v>
      </c>
      <c r="D16">
        <v>2.0199999999999534</v>
      </c>
      <c r="E16">
        <v>41</v>
      </c>
      <c r="F16">
        <v>0.95454328050412907</v>
      </c>
      <c r="G16">
        <v>4.9371865891185474E-2</v>
      </c>
      <c r="H16">
        <v>2</v>
      </c>
      <c r="I16">
        <v>-1</v>
      </c>
      <c r="J16">
        <v>-0.43999999999999773</v>
      </c>
      <c r="K16">
        <v>138.63000000000028</v>
      </c>
      <c r="L16">
        <v>253</v>
      </c>
      <c r="M16">
        <v>-35</v>
      </c>
      <c r="N16">
        <v>0.94927536231884058</v>
      </c>
      <c r="O16">
        <v>8.1081081081081086E-2</v>
      </c>
      <c r="T16" s="10">
        <f t="shared" ca="1" si="1"/>
        <v>7.1531458892077292E-4</v>
      </c>
      <c r="U16" s="150">
        <f t="shared" ca="1" si="2"/>
        <v>8.283170208544759E-3</v>
      </c>
      <c r="V16" s="10">
        <f t="shared" si="3"/>
        <v>-2.2303325223033137E-3</v>
      </c>
      <c r="W16" s="150">
        <f t="shared" si="4"/>
        <v>9.7227206697959E-3</v>
      </c>
    </row>
    <row r="17" spans="1:23">
      <c r="A17" s="1">
        <v>41844</v>
      </c>
      <c r="B17">
        <v>197.73</v>
      </c>
      <c r="C17">
        <v>56888000</v>
      </c>
      <c r="D17">
        <v>2.0299999999999443</v>
      </c>
      <c r="E17">
        <v>42</v>
      </c>
      <c r="F17">
        <v>0.95643966569455985</v>
      </c>
      <c r="G17">
        <v>2.9019128129424521E-2</v>
      </c>
      <c r="H17">
        <v>2</v>
      </c>
      <c r="I17">
        <v>-1</v>
      </c>
      <c r="J17">
        <v>-9.9999999999909051E-3</v>
      </c>
      <c r="K17">
        <v>138.62000000000029</v>
      </c>
      <c r="L17">
        <v>254</v>
      </c>
      <c r="M17">
        <v>-36</v>
      </c>
      <c r="N17">
        <v>0.95289855072463769</v>
      </c>
      <c r="O17">
        <v>5.4054054054054057E-2</v>
      </c>
      <c r="T17" s="10">
        <f t="shared" ca="1" si="1"/>
        <v>7.1531458892077292E-4</v>
      </c>
      <c r="U17" s="150">
        <f t="shared" ca="1" si="2"/>
        <v>8.9984847974655321E-3</v>
      </c>
      <c r="V17" s="10">
        <f t="shared" si="3"/>
        <v>-5.057657293137217E-5</v>
      </c>
      <c r="W17" s="150">
        <f t="shared" si="4"/>
        <v>9.6721440968645274E-3</v>
      </c>
    </row>
    <row r="18" spans="1:23">
      <c r="A18" s="1">
        <v>41845</v>
      </c>
      <c r="B18">
        <v>196.8</v>
      </c>
      <c r="C18">
        <v>76837000</v>
      </c>
      <c r="D18">
        <v>1.0999999999999659</v>
      </c>
      <c r="E18">
        <v>43</v>
      </c>
      <c r="F18">
        <v>0.95777452706836763</v>
      </c>
      <c r="G18">
        <v>3.0164177819376286E-2</v>
      </c>
      <c r="H18">
        <v>2</v>
      </c>
      <c r="I18">
        <v>-1</v>
      </c>
      <c r="J18">
        <v>0.9299999999999784</v>
      </c>
      <c r="K18">
        <v>139.55000000000027</v>
      </c>
      <c r="L18">
        <v>255</v>
      </c>
      <c r="M18">
        <v>-37</v>
      </c>
      <c r="N18">
        <v>0.95652173913043481</v>
      </c>
      <c r="O18">
        <v>2.7027027027027029E-2</v>
      </c>
      <c r="T18" s="10">
        <f t="shared" ca="1" si="1"/>
        <v>7.1531458892077292E-4</v>
      </c>
      <c r="U18" s="150">
        <f t="shared" ca="1" si="2"/>
        <v>9.7137993863863053E-3</v>
      </c>
      <c r="V18" s="10">
        <f t="shared" si="3"/>
        <v>4.7033834016081445E-3</v>
      </c>
      <c r="W18" s="150">
        <f t="shared" si="4"/>
        <v>1.4375527498472672E-2</v>
      </c>
    </row>
    <row r="19" spans="1:23">
      <c r="A19" s="1">
        <v>41848</v>
      </c>
      <c r="B19">
        <v>196.88</v>
      </c>
      <c r="C19">
        <v>69259000</v>
      </c>
      <c r="D19">
        <v>1.17999999999995</v>
      </c>
      <c r="E19">
        <v>44</v>
      </c>
      <c r="F19">
        <v>0.95912553846344961</v>
      </c>
      <c r="G19">
        <v>3.2303636246562795E-2</v>
      </c>
      <c r="H19">
        <v>1</v>
      </c>
      <c r="I19">
        <v>1</v>
      </c>
      <c r="J19">
        <v>-7.9999999999984084E-2</v>
      </c>
      <c r="K19">
        <v>139.47000000000028</v>
      </c>
      <c r="L19">
        <v>256</v>
      </c>
      <c r="M19">
        <v>-36</v>
      </c>
      <c r="N19">
        <v>0.96014492753623193</v>
      </c>
      <c r="O19">
        <v>5.4054054054054057E-2</v>
      </c>
      <c r="T19" s="10">
        <f t="shared" ca="1" si="1"/>
        <v>7.1531458892077292E-4</v>
      </c>
      <c r="U19" s="150">
        <f t="shared" ca="1" si="2"/>
        <v>1.0429113975307078E-2</v>
      </c>
      <c r="V19" s="10">
        <f t="shared" si="3"/>
        <v>-4.0650406504056952E-4</v>
      </c>
      <c r="W19" s="150">
        <f t="shared" si="4"/>
        <v>1.3969023433432103E-2</v>
      </c>
    </row>
    <row r="20" spans="1:23">
      <c r="A20" s="1">
        <v>41849</v>
      </c>
      <c r="B20">
        <v>196.03</v>
      </c>
      <c r="C20">
        <v>80466000</v>
      </c>
      <c r="D20">
        <v>2.0299999999999443</v>
      </c>
      <c r="E20">
        <v>45</v>
      </c>
      <c r="F20">
        <v>0.95973986042654702</v>
      </c>
      <c r="G20">
        <v>3.8561109740521328E-2</v>
      </c>
      <c r="H20">
        <v>1</v>
      </c>
      <c r="I20">
        <v>1</v>
      </c>
      <c r="J20">
        <v>-0.84999999999999432</v>
      </c>
      <c r="K20">
        <v>138.62000000000029</v>
      </c>
      <c r="L20">
        <v>257</v>
      </c>
      <c r="M20">
        <v>-35</v>
      </c>
      <c r="N20">
        <v>0.96376811594202894</v>
      </c>
      <c r="O20">
        <v>8.1081081081081086E-2</v>
      </c>
      <c r="T20" s="10">
        <f t="shared" ca="1" si="1"/>
        <v>6.4930662622489745E-4</v>
      </c>
      <c r="U20" s="150">
        <f t="shared" ca="1" si="2"/>
        <v>1.1078420601531976E-2</v>
      </c>
      <c r="V20" s="10">
        <f t="shared" si="3"/>
        <v>-4.3173506704591346E-3</v>
      </c>
      <c r="W20" s="150">
        <f t="shared" si="4"/>
        <v>9.6516727629729696E-3</v>
      </c>
    </row>
    <row r="21" spans="1:23">
      <c r="A21" s="1">
        <v>41850</v>
      </c>
      <c r="B21">
        <v>196.06</v>
      </c>
      <c r="C21">
        <v>104222000</v>
      </c>
      <c r="D21">
        <v>1.9999999999999432</v>
      </c>
      <c r="E21">
        <v>46</v>
      </c>
      <c r="F21">
        <v>0.9601678359903224</v>
      </c>
      <c r="G21">
        <v>5.3178635633143331E-2</v>
      </c>
      <c r="H21">
        <v>1</v>
      </c>
      <c r="I21">
        <v>1</v>
      </c>
      <c r="J21">
        <v>3.0000000000001137E-2</v>
      </c>
      <c r="K21">
        <v>138.65000000000029</v>
      </c>
      <c r="L21">
        <v>258</v>
      </c>
      <c r="M21">
        <v>-34</v>
      </c>
      <c r="N21">
        <v>0.96739130434782605</v>
      </c>
      <c r="O21">
        <v>0.10810810810810811</v>
      </c>
      <c r="T21" s="10">
        <f t="shared" ca="1" si="1"/>
        <v>6.4930662622489745E-4</v>
      </c>
      <c r="U21" s="150">
        <f t="shared" ca="1" si="2"/>
        <v>1.1727727227756873E-2</v>
      </c>
      <c r="V21" s="10">
        <f t="shared" si="3"/>
        <v>1.5303780033668895E-4</v>
      </c>
      <c r="W21" s="150">
        <f t="shared" si="4"/>
        <v>9.8047105633096588E-3</v>
      </c>
    </row>
    <row r="22" spans="1:23">
      <c r="A22" s="1">
        <v>41851</v>
      </c>
      <c r="B22">
        <v>192.19</v>
      </c>
      <c r="C22">
        <v>183479000</v>
      </c>
      <c r="D22">
        <v>5.8699999999999477</v>
      </c>
      <c r="E22">
        <v>47</v>
      </c>
      <c r="F22">
        <v>0.95683720467977929</v>
      </c>
      <c r="G22">
        <v>9.009488892943654E-2</v>
      </c>
      <c r="H22">
        <v>3</v>
      </c>
      <c r="I22">
        <v>1</v>
      </c>
      <c r="J22">
        <v>-3.8700000000000045</v>
      </c>
      <c r="K22">
        <v>134.78000000000029</v>
      </c>
      <c r="L22">
        <v>257</v>
      </c>
      <c r="M22">
        <v>-33</v>
      </c>
      <c r="N22">
        <v>0.96376811594202894</v>
      </c>
      <c r="O22">
        <v>0.13513513513513514</v>
      </c>
      <c r="T22" s="10">
        <f t="shared" ca="1" si="1"/>
        <v>6.4930662622489745E-4</v>
      </c>
      <c r="U22" s="150">
        <f t="shared" ca="1" si="2"/>
        <v>1.237703385398177E-2</v>
      </c>
      <c r="V22" s="10">
        <f t="shared" si="3"/>
        <v>-1.9738855452412551E-2</v>
      </c>
      <c r="W22" s="150">
        <f t="shared" si="4"/>
        <v>-9.9341448891028927E-3</v>
      </c>
    </row>
    <row r="23" spans="1:23">
      <c r="A23" s="1">
        <v>41852</v>
      </c>
      <c r="B23">
        <v>191.6</v>
      </c>
      <c r="C23">
        <v>189261000</v>
      </c>
      <c r="D23">
        <v>6.4599999999999511</v>
      </c>
      <c r="E23">
        <v>48</v>
      </c>
      <c r="F23">
        <v>0.95110208366332194</v>
      </c>
      <c r="G23">
        <v>0.14110417587725305</v>
      </c>
      <c r="H23">
        <v>3</v>
      </c>
      <c r="I23">
        <v>1</v>
      </c>
      <c r="J23">
        <v>-0.59000000000000341</v>
      </c>
      <c r="K23">
        <v>134.19000000000028</v>
      </c>
      <c r="L23">
        <v>256</v>
      </c>
      <c r="M23">
        <v>-32</v>
      </c>
      <c r="N23">
        <v>0.96014492753623193</v>
      </c>
      <c r="O23">
        <v>0.16216216216216217</v>
      </c>
      <c r="T23" s="10">
        <f t="shared" ca="1" si="1"/>
        <v>1.9507997600616759E-3</v>
      </c>
      <c r="U23" s="150">
        <f t="shared" ca="1" si="2"/>
        <v>1.4327833614043446E-2</v>
      </c>
      <c r="V23" s="10">
        <f t="shared" si="3"/>
        <v>-3.0698787658046903E-3</v>
      </c>
      <c r="W23" s="150">
        <f t="shared" si="4"/>
        <v>-1.3004023654907583E-2</v>
      </c>
    </row>
    <row r="24" spans="1:23">
      <c r="A24" s="1">
        <v>41855</v>
      </c>
      <c r="B24">
        <v>192.99</v>
      </c>
      <c r="C24">
        <v>91340000</v>
      </c>
      <c r="D24">
        <v>5.0699999999999363</v>
      </c>
      <c r="E24">
        <v>49</v>
      </c>
      <c r="F24">
        <v>0.94413148601936148</v>
      </c>
      <c r="G24">
        <v>0.15698423058386085</v>
      </c>
      <c r="H24">
        <v>3</v>
      </c>
      <c r="I24">
        <v>1</v>
      </c>
      <c r="J24">
        <v>1.3900000000000148</v>
      </c>
      <c r="K24">
        <v>135.5800000000003</v>
      </c>
      <c r="L24">
        <v>255</v>
      </c>
      <c r="M24">
        <v>-31</v>
      </c>
      <c r="N24">
        <v>0.95652173913043481</v>
      </c>
      <c r="O24">
        <v>0.1891891891891892</v>
      </c>
      <c r="T24" s="10">
        <f t="shared" ca="1" si="1"/>
        <v>1.9507997600616759E-3</v>
      </c>
      <c r="U24" s="150">
        <f t="shared" ca="1" si="2"/>
        <v>1.6278633374105123E-2</v>
      </c>
      <c r="V24" s="10">
        <f t="shared" si="3"/>
        <v>7.2546972860126034E-3</v>
      </c>
      <c r="W24" s="150">
        <f t="shared" si="4"/>
        <v>-5.7493263688949796E-3</v>
      </c>
    </row>
    <row r="25" spans="1:23">
      <c r="A25" s="1">
        <v>41856</v>
      </c>
      <c r="B25">
        <v>191.12</v>
      </c>
      <c r="C25">
        <v>152690000</v>
      </c>
      <c r="D25">
        <v>6.9399999999999409</v>
      </c>
      <c r="E25">
        <v>50</v>
      </c>
      <c r="F25">
        <v>0.93589373286001376</v>
      </c>
      <c r="G25">
        <v>0.15769758166992556</v>
      </c>
      <c r="H25">
        <v>3</v>
      </c>
      <c r="I25">
        <v>1</v>
      </c>
      <c r="J25">
        <v>-1.8700000000000045</v>
      </c>
      <c r="K25">
        <v>133.71000000000029</v>
      </c>
      <c r="L25">
        <v>254</v>
      </c>
      <c r="M25">
        <v>-30</v>
      </c>
      <c r="N25">
        <v>0.95289855072463769</v>
      </c>
      <c r="O25">
        <v>0.21621621621621623</v>
      </c>
      <c r="T25" s="10">
        <f t="shared" ca="1" si="1"/>
        <v>1.9507997600616759E-3</v>
      </c>
      <c r="U25" s="150">
        <f t="shared" ca="1" si="2"/>
        <v>1.8229433134166799E-2</v>
      </c>
      <c r="V25" s="10">
        <f t="shared" si="3"/>
        <v>-9.6896212238976338E-3</v>
      </c>
      <c r="W25" s="150">
        <f t="shared" si="4"/>
        <v>-1.5438947592792613E-2</v>
      </c>
    </row>
    <row r="26" spans="1:23">
      <c r="A26" s="1">
        <v>41857</v>
      </c>
      <c r="B26">
        <v>191.18</v>
      </c>
      <c r="C26">
        <v>94818000</v>
      </c>
      <c r="D26">
        <v>6.8799999999999386</v>
      </c>
      <c r="E26">
        <v>51</v>
      </c>
      <c r="F26">
        <v>0.92748826794127615</v>
      </c>
      <c r="G26">
        <v>0.12589003448384065</v>
      </c>
      <c r="H26">
        <v>3</v>
      </c>
      <c r="I26">
        <v>1</v>
      </c>
      <c r="J26">
        <v>6.0000000000002274E-2</v>
      </c>
      <c r="K26">
        <v>133.77000000000029</v>
      </c>
      <c r="L26">
        <v>253</v>
      </c>
      <c r="M26">
        <v>-29</v>
      </c>
      <c r="N26">
        <v>0.94927536231884058</v>
      </c>
      <c r="O26">
        <v>0.24324324324324326</v>
      </c>
      <c r="T26" s="10">
        <f t="shared" ca="1" si="1"/>
        <v>1.9507997600616759E-3</v>
      </c>
      <c r="U26" s="150">
        <f t="shared" ca="1" si="2"/>
        <v>2.0180232894228475E-2</v>
      </c>
      <c r="V26" s="10">
        <f t="shared" si="3"/>
        <v>3.1393888656342753E-4</v>
      </c>
      <c r="W26" s="150">
        <f t="shared" si="4"/>
        <v>-1.5125008706229185E-2</v>
      </c>
    </row>
    <row r="27" spans="1:23">
      <c r="A27" s="1">
        <v>41858</v>
      </c>
      <c r="B27">
        <v>190.14</v>
      </c>
      <c r="C27">
        <v>135733000</v>
      </c>
      <c r="D27">
        <v>7.9199999999999591</v>
      </c>
      <c r="E27">
        <v>52</v>
      </c>
      <c r="F27">
        <v>0.91915299349961654</v>
      </c>
      <c r="G27">
        <v>0.110487182953214</v>
      </c>
      <c r="H27">
        <v>4</v>
      </c>
      <c r="I27">
        <v>1</v>
      </c>
      <c r="J27">
        <v>-1.0400000000000205</v>
      </c>
      <c r="K27">
        <v>132.73000000000027</v>
      </c>
      <c r="L27">
        <v>252</v>
      </c>
      <c r="M27">
        <v>-30</v>
      </c>
      <c r="N27">
        <v>0.94565217391304346</v>
      </c>
      <c r="O27">
        <v>0.21621621621621623</v>
      </c>
      <c r="T27" s="10">
        <f t="shared" ca="1" si="1"/>
        <v>1.9507997600616759E-3</v>
      </c>
      <c r="U27" s="150">
        <f t="shared" ca="1" si="2"/>
        <v>2.2131032654290152E-2</v>
      </c>
      <c r="V27" s="10">
        <f t="shared" si="3"/>
        <v>-5.4398995710849482E-3</v>
      </c>
      <c r="W27" s="150">
        <f t="shared" si="4"/>
        <v>-2.0564908277314133E-2</v>
      </c>
    </row>
    <row r="28" spans="1:23">
      <c r="A28" s="1">
        <v>41859</v>
      </c>
      <c r="B28">
        <v>192.34</v>
      </c>
      <c r="C28">
        <v>117014000</v>
      </c>
      <c r="D28">
        <v>5.719999999999942</v>
      </c>
      <c r="E28">
        <v>53</v>
      </c>
      <c r="F28">
        <v>0.91242526732943885</v>
      </c>
      <c r="G28">
        <v>0.11560139125024405</v>
      </c>
      <c r="H28">
        <v>4</v>
      </c>
      <c r="I28">
        <v>1</v>
      </c>
      <c r="J28">
        <v>2.2000000000000171</v>
      </c>
      <c r="K28">
        <v>134.93000000000029</v>
      </c>
      <c r="L28">
        <v>251</v>
      </c>
      <c r="M28">
        <v>-31</v>
      </c>
      <c r="N28">
        <v>0.94202898550724634</v>
      </c>
      <c r="O28">
        <v>0.1891891891891892</v>
      </c>
      <c r="T28" s="10">
        <f t="shared" ca="1" si="1"/>
        <v>2.3045147657419483E-3</v>
      </c>
      <c r="U28" s="150">
        <f t="shared" ca="1" si="2"/>
        <v>2.4435547420032101E-2</v>
      </c>
      <c r="V28" s="10">
        <f t="shared" si="3"/>
        <v>1.1570421794467324E-2</v>
      </c>
      <c r="W28" s="150">
        <f t="shared" si="4"/>
        <v>-8.9944864828468089E-3</v>
      </c>
    </row>
    <row r="29" spans="1:23">
      <c r="A29" s="1">
        <v>41862</v>
      </c>
      <c r="B29">
        <v>192.9</v>
      </c>
      <c r="C29">
        <v>74544000</v>
      </c>
      <c r="D29">
        <v>5.1599999999999397</v>
      </c>
      <c r="E29">
        <v>54</v>
      </c>
      <c r="F29">
        <v>0.90822688295272092</v>
      </c>
      <c r="G29">
        <v>9.5660276545857986E-2</v>
      </c>
      <c r="H29">
        <v>3</v>
      </c>
      <c r="I29">
        <v>1</v>
      </c>
      <c r="J29">
        <v>0.56000000000000227</v>
      </c>
      <c r="K29">
        <v>135.49000000000029</v>
      </c>
      <c r="L29">
        <v>250</v>
      </c>
      <c r="M29">
        <v>-30</v>
      </c>
      <c r="N29">
        <v>0.93840579710144922</v>
      </c>
      <c r="O29">
        <v>0.21621621621621623</v>
      </c>
      <c r="T29" s="10">
        <f t="shared" ca="1" si="1"/>
        <v>2.3045147657419483E-3</v>
      </c>
      <c r="U29" s="150">
        <f t="shared" ca="1" si="2"/>
        <v>2.6740062185774051E-2</v>
      </c>
      <c r="V29" s="10">
        <f t="shared" si="3"/>
        <v>2.9115108661744945E-3</v>
      </c>
      <c r="W29" s="150">
        <f t="shared" si="4"/>
        <v>-6.0829756166723148E-3</v>
      </c>
    </row>
    <row r="30" spans="1:23">
      <c r="A30" s="1">
        <v>41863</v>
      </c>
      <c r="B30">
        <v>192.63</v>
      </c>
      <c r="C30">
        <v>73632000</v>
      </c>
      <c r="D30">
        <v>5.42999999999995</v>
      </c>
      <c r="E30">
        <v>55</v>
      </c>
      <c r="F30">
        <v>0.90632055928765987</v>
      </c>
      <c r="G30">
        <v>8.0259953047014401E-2</v>
      </c>
      <c r="H30">
        <v>4</v>
      </c>
      <c r="I30">
        <v>1</v>
      </c>
      <c r="J30">
        <v>-0.27000000000001023</v>
      </c>
      <c r="K30">
        <v>135.22000000000028</v>
      </c>
      <c r="L30">
        <v>249</v>
      </c>
      <c r="M30">
        <v>-31</v>
      </c>
      <c r="N30">
        <v>0.93478260869565222</v>
      </c>
      <c r="O30">
        <v>0.1891891891891892</v>
      </c>
      <c r="T30" s="10">
        <f t="shared" ca="1" si="1"/>
        <v>1.9507997600616759E-3</v>
      </c>
      <c r="U30" s="150">
        <f t="shared" ca="1" si="2"/>
        <v>2.8690861945835727E-2</v>
      </c>
      <c r="V30" s="10">
        <f t="shared" si="3"/>
        <v>-1.3996889580093843E-3</v>
      </c>
      <c r="W30" s="150">
        <f t="shared" si="4"/>
        <v>-7.4826645746816989E-3</v>
      </c>
    </row>
    <row r="31" spans="1:23">
      <c r="A31" s="1">
        <v>41864</v>
      </c>
      <c r="B31">
        <v>193.93</v>
      </c>
      <c r="C31">
        <v>69047000</v>
      </c>
      <c r="D31">
        <v>4.1299999999999386</v>
      </c>
      <c r="E31">
        <v>56</v>
      </c>
      <c r="F31">
        <v>0.90787593056733162</v>
      </c>
      <c r="G31">
        <v>5.39752630602955E-2</v>
      </c>
      <c r="H31">
        <v>2</v>
      </c>
      <c r="I31">
        <v>-1</v>
      </c>
      <c r="J31">
        <v>1.3000000000000114</v>
      </c>
      <c r="K31">
        <v>136.52000000000029</v>
      </c>
      <c r="L31">
        <v>250</v>
      </c>
      <c r="M31">
        <v>-32</v>
      </c>
      <c r="N31">
        <v>0.93840579710144922</v>
      </c>
      <c r="O31">
        <v>0.16216216216216217</v>
      </c>
      <c r="T31" s="10">
        <f t="shared" ca="1" si="1"/>
        <v>2.3045147657419483E-3</v>
      </c>
      <c r="U31" s="150">
        <f t="shared" ca="1" si="2"/>
        <v>3.0995376711577677E-2</v>
      </c>
      <c r="V31" s="10">
        <f t="shared" si="3"/>
        <v>6.7486891969060448E-3</v>
      </c>
      <c r="W31" s="150">
        <f t="shared" si="4"/>
        <v>-7.3397537777565407E-4</v>
      </c>
    </row>
    <row r="32" spans="1:23">
      <c r="A32" s="1">
        <v>41865</v>
      </c>
      <c r="B32">
        <v>194.85</v>
      </c>
      <c r="C32">
        <v>57371000</v>
      </c>
      <c r="D32">
        <v>5.0499999999999261</v>
      </c>
      <c r="E32">
        <v>57</v>
      </c>
      <c r="F32">
        <v>0.91102766933452606</v>
      </c>
      <c r="G32">
        <v>3.5419063649743281E-2</v>
      </c>
      <c r="H32">
        <v>2</v>
      </c>
      <c r="I32">
        <v>-1</v>
      </c>
      <c r="J32">
        <v>-0.91999999999998749</v>
      </c>
      <c r="K32">
        <v>135.60000000000031</v>
      </c>
      <c r="L32">
        <v>251</v>
      </c>
      <c r="M32">
        <v>-33</v>
      </c>
      <c r="N32">
        <v>0.94202898550724634</v>
      </c>
      <c r="O32">
        <v>0.13513513513513514</v>
      </c>
      <c r="T32" s="10">
        <f t="shared" ca="1" si="1"/>
        <v>7.1531458892077292E-4</v>
      </c>
      <c r="U32" s="150">
        <f t="shared" ca="1" si="2"/>
        <v>3.1710691300498452E-2</v>
      </c>
      <c r="V32" s="10">
        <f t="shared" si="3"/>
        <v>-4.7439797865208447E-3</v>
      </c>
      <c r="W32" s="150">
        <f t="shared" si="4"/>
        <v>-5.4779551642964988E-3</v>
      </c>
    </row>
    <row r="33" spans="1:23">
      <c r="A33" s="1">
        <v>41866</v>
      </c>
      <c r="B33">
        <v>194.81</v>
      </c>
      <c r="C33">
        <v>139951000</v>
      </c>
      <c r="D33">
        <v>5.0099999999999341</v>
      </c>
      <c r="E33">
        <v>58</v>
      </c>
      <c r="F33">
        <v>0.91501983036266099</v>
      </c>
      <c r="G33">
        <v>5.2453982757930985E-2</v>
      </c>
      <c r="H33">
        <v>2</v>
      </c>
      <c r="I33">
        <v>-1</v>
      </c>
      <c r="J33">
        <v>3.9999999999992042E-2</v>
      </c>
      <c r="K33">
        <v>135.6400000000003</v>
      </c>
      <c r="L33">
        <v>252</v>
      </c>
      <c r="M33">
        <v>-34</v>
      </c>
      <c r="N33">
        <v>0.94565217391304346</v>
      </c>
      <c r="O33">
        <v>0.10810810810810811</v>
      </c>
      <c r="T33" s="10">
        <f t="shared" ca="1" si="1"/>
        <v>7.1531458892077292E-4</v>
      </c>
      <c r="U33" s="150">
        <f t="shared" ca="1" si="2"/>
        <v>3.2426005889419227E-2</v>
      </c>
      <c r="V33" s="10">
        <f t="shared" si="3"/>
        <v>2.0528611752626145E-4</v>
      </c>
      <c r="W33" s="150">
        <f t="shared" si="4"/>
        <v>-5.2726690467702376E-3</v>
      </c>
    </row>
    <row r="34" spans="1:23">
      <c r="A34" s="1">
        <v>41869</v>
      </c>
      <c r="B34">
        <v>196.44</v>
      </c>
      <c r="C34">
        <v>75424000</v>
      </c>
      <c r="D34">
        <v>6.6399999999999295</v>
      </c>
      <c r="E34">
        <v>59</v>
      </c>
      <c r="F34">
        <v>0.92131461173174811</v>
      </c>
      <c r="G34">
        <v>6.3530925784570938E-2</v>
      </c>
      <c r="H34">
        <v>1</v>
      </c>
      <c r="I34">
        <v>1</v>
      </c>
      <c r="J34">
        <v>-1.6299999999999955</v>
      </c>
      <c r="K34">
        <v>134.0100000000003</v>
      </c>
      <c r="L34">
        <v>253</v>
      </c>
      <c r="M34">
        <v>-33</v>
      </c>
      <c r="N34">
        <v>0.94927536231884058</v>
      </c>
      <c r="O34">
        <v>0.13513513513513514</v>
      </c>
      <c r="T34" s="10">
        <f t="shared" ca="1" si="1"/>
        <v>7.1531458892077292E-4</v>
      </c>
      <c r="U34" s="150">
        <f t="shared" ca="1" si="2"/>
        <v>3.3141320478340001E-2</v>
      </c>
      <c r="V34" s="10">
        <f t="shared" si="3"/>
        <v>-8.3671269442020194E-3</v>
      </c>
      <c r="W34" s="150">
        <f t="shared" si="4"/>
        <v>-1.3639795990972257E-2</v>
      </c>
    </row>
    <row r="35" spans="1:23">
      <c r="A35" s="1">
        <v>41870</v>
      </c>
      <c r="B35">
        <v>197.47</v>
      </c>
      <c r="C35">
        <v>59135000</v>
      </c>
      <c r="D35">
        <v>5.6099999999999284</v>
      </c>
      <c r="E35">
        <v>60</v>
      </c>
      <c r="F35">
        <v>0.92878151195256897</v>
      </c>
      <c r="G35">
        <v>6.3267564355882031E-2</v>
      </c>
      <c r="H35">
        <v>1</v>
      </c>
      <c r="I35">
        <v>1</v>
      </c>
      <c r="J35">
        <v>1.0300000000000011</v>
      </c>
      <c r="K35">
        <v>135.0400000000003</v>
      </c>
      <c r="L35">
        <v>254</v>
      </c>
      <c r="M35">
        <v>-32</v>
      </c>
      <c r="N35">
        <v>0.95289855072463769</v>
      </c>
      <c r="O35">
        <v>0.16216216216216217</v>
      </c>
      <c r="T35" s="10">
        <f t="shared" ca="1" si="1"/>
        <v>6.4930662622489745E-4</v>
      </c>
      <c r="U35" s="150">
        <f t="shared" ca="1" si="2"/>
        <v>3.3790627104564902E-2</v>
      </c>
      <c r="V35" s="10">
        <f t="shared" si="3"/>
        <v>5.2433312970881756E-3</v>
      </c>
      <c r="W35" s="150">
        <f t="shared" si="4"/>
        <v>-8.3964646938840815E-3</v>
      </c>
    </row>
    <row r="36" spans="1:23">
      <c r="A36" s="1">
        <v>41871</v>
      </c>
      <c r="B36">
        <v>197.99</v>
      </c>
      <c r="C36">
        <v>72763000</v>
      </c>
      <c r="D36">
        <v>5.0899999999999181</v>
      </c>
      <c r="E36">
        <v>61</v>
      </c>
      <c r="F36">
        <v>0.93696336119212009</v>
      </c>
      <c r="G36">
        <v>5.5827418110730477E-2</v>
      </c>
      <c r="H36">
        <v>2</v>
      </c>
      <c r="I36">
        <v>-1</v>
      </c>
      <c r="J36">
        <v>0.52000000000001023</v>
      </c>
      <c r="K36">
        <v>135.56000000000031</v>
      </c>
      <c r="L36">
        <v>255</v>
      </c>
      <c r="M36">
        <v>-33</v>
      </c>
      <c r="N36">
        <v>0.95652173913043481</v>
      </c>
      <c r="O36">
        <v>0.13513513513513514</v>
      </c>
      <c r="T36" s="10">
        <f t="shared" ca="1" si="1"/>
        <v>6.4930662622489745E-4</v>
      </c>
      <c r="U36" s="150">
        <f t="shared" ca="1" si="2"/>
        <v>3.4439933730789803E-2</v>
      </c>
      <c r="V36" s="10">
        <f t="shared" si="3"/>
        <v>2.6333113890718097E-3</v>
      </c>
      <c r="W36" s="150">
        <f t="shared" si="4"/>
        <v>-5.7631533048122718E-3</v>
      </c>
    </row>
    <row r="37" spans="1:23">
      <c r="A37" s="1">
        <v>41872</v>
      </c>
      <c r="B37">
        <v>198.57</v>
      </c>
      <c r="C37">
        <v>67791000</v>
      </c>
      <c r="D37">
        <v>5.6699999999999022</v>
      </c>
      <c r="E37">
        <v>62</v>
      </c>
      <c r="F37">
        <v>0.94462778859622165</v>
      </c>
      <c r="G37">
        <v>3.3970204022574432E-2</v>
      </c>
      <c r="H37">
        <v>2</v>
      </c>
      <c r="I37">
        <v>-1</v>
      </c>
      <c r="J37">
        <v>-0.57999999999998408</v>
      </c>
      <c r="K37">
        <v>134.98000000000033</v>
      </c>
      <c r="L37">
        <v>256</v>
      </c>
      <c r="M37">
        <v>-34</v>
      </c>
      <c r="N37">
        <v>0.96014492753623193</v>
      </c>
      <c r="O37">
        <v>0.10810810810810811</v>
      </c>
      <c r="T37" s="10">
        <f t="shared" ca="1" si="1"/>
        <v>7.1531458892077292E-4</v>
      </c>
      <c r="U37" s="150">
        <f t="shared" ca="1" si="2"/>
        <v>3.5155248319710578E-2</v>
      </c>
      <c r="V37" s="10">
        <f t="shared" si="3"/>
        <v>-2.9294408808524879E-3</v>
      </c>
      <c r="W37" s="150">
        <f t="shared" si="4"/>
        <v>-8.6925941856647593E-3</v>
      </c>
    </row>
    <row r="38" spans="1:23">
      <c r="A38" s="1">
        <v>41873</v>
      </c>
      <c r="B38">
        <v>198.26</v>
      </c>
      <c r="C38">
        <v>76107000</v>
      </c>
      <c r="D38">
        <v>5.3599999999999</v>
      </c>
      <c r="E38">
        <v>63</v>
      </c>
      <c r="F38">
        <v>0.9520574195371776</v>
      </c>
      <c r="G38">
        <v>3.5460553112535029E-2</v>
      </c>
      <c r="H38">
        <v>2</v>
      </c>
      <c r="I38">
        <v>-1</v>
      </c>
      <c r="J38">
        <v>0.31000000000000227</v>
      </c>
      <c r="K38">
        <v>135.29000000000033</v>
      </c>
      <c r="L38">
        <v>257</v>
      </c>
      <c r="M38">
        <v>-35</v>
      </c>
      <c r="N38">
        <v>0.96376811594202894</v>
      </c>
      <c r="O38">
        <v>8.1081081081081086E-2</v>
      </c>
      <c r="T38" s="10">
        <f t="shared" ca="1" si="1"/>
        <v>7.1531458892077292E-4</v>
      </c>
      <c r="U38" s="150">
        <f t="shared" ca="1" si="2"/>
        <v>3.5870562908631352E-2</v>
      </c>
      <c r="V38" s="10">
        <f t="shared" si="3"/>
        <v>1.5611623105202311E-3</v>
      </c>
      <c r="W38" s="150">
        <f t="shared" si="4"/>
        <v>-7.1314318751445286E-3</v>
      </c>
    </row>
    <row r="39" spans="1:23">
      <c r="A39" s="1">
        <v>41876</v>
      </c>
      <c r="B39">
        <v>199.27</v>
      </c>
      <c r="C39">
        <v>63855000</v>
      </c>
      <c r="D39">
        <v>6.3699999999999193</v>
      </c>
      <c r="E39">
        <v>64</v>
      </c>
      <c r="F39">
        <v>0.95946406775555093</v>
      </c>
      <c r="G39">
        <v>3.7361633013358861E-2</v>
      </c>
      <c r="H39">
        <v>1</v>
      </c>
      <c r="I39">
        <v>1</v>
      </c>
      <c r="J39">
        <v>-1.0100000000000193</v>
      </c>
      <c r="K39">
        <v>134.28000000000031</v>
      </c>
      <c r="L39">
        <v>258</v>
      </c>
      <c r="M39">
        <v>-34</v>
      </c>
      <c r="N39">
        <v>0.96739130434782605</v>
      </c>
      <c r="O39">
        <v>0.10810810810810811</v>
      </c>
      <c r="T39" s="10">
        <f t="shared" ca="1" si="1"/>
        <v>7.1531458892077292E-4</v>
      </c>
      <c r="U39" s="150">
        <f t="shared" ca="1" si="2"/>
        <v>3.6585877497552127E-2</v>
      </c>
      <c r="V39" s="10">
        <f t="shared" si="3"/>
        <v>-5.0943205891254882E-3</v>
      </c>
      <c r="W39" s="150">
        <f t="shared" si="4"/>
        <v>-1.2225752464270018E-2</v>
      </c>
    </row>
    <row r="40" spans="1:23">
      <c r="A40" s="1">
        <v>41877</v>
      </c>
      <c r="B40">
        <v>199.4</v>
      </c>
      <c r="C40">
        <v>47298000</v>
      </c>
      <c r="D40">
        <v>6.2399999999999238</v>
      </c>
      <c r="E40">
        <v>65</v>
      </c>
      <c r="F40">
        <v>0.96594457436929515</v>
      </c>
      <c r="G40">
        <v>2.9202633495320686E-2</v>
      </c>
      <c r="H40">
        <v>1</v>
      </c>
      <c r="I40">
        <v>1</v>
      </c>
      <c r="J40">
        <v>0.12999999999999545</v>
      </c>
      <c r="K40">
        <v>134.41000000000031</v>
      </c>
      <c r="L40">
        <v>259</v>
      </c>
      <c r="M40">
        <v>-33</v>
      </c>
      <c r="N40">
        <v>0.97101449275362317</v>
      </c>
      <c r="O40">
        <v>0.13513513513513514</v>
      </c>
      <c r="T40" s="10">
        <f t="shared" ca="1" si="1"/>
        <v>6.4930662622489745E-4</v>
      </c>
      <c r="U40" s="150">
        <f t="shared" ca="1" si="2"/>
        <v>3.7235184123777028E-2</v>
      </c>
      <c r="V40" s="10">
        <f t="shared" si="3"/>
        <v>6.5238119134839888E-4</v>
      </c>
      <c r="W40" s="150">
        <f t="shared" si="4"/>
        <v>-1.1573371272921618E-2</v>
      </c>
    </row>
    <row r="41" spans="1:23">
      <c r="A41" s="1">
        <v>41878</v>
      </c>
      <c r="B41">
        <v>199.32</v>
      </c>
      <c r="C41">
        <v>47874000</v>
      </c>
      <c r="D41">
        <v>6.3199999999999363</v>
      </c>
      <c r="E41">
        <v>66</v>
      </c>
      <c r="F41">
        <v>0.97150142399706796</v>
      </c>
      <c r="G41">
        <v>1.899488727878049E-2</v>
      </c>
      <c r="H41">
        <v>2</v>
      </c>
      <c r="I41">
        <v>-1</v>
      </c>
      <c r="J41">
        <v>-8.0000000000012506E-2</v>
      </c>
      <c r="K41">
        <v>134.3300000000003</v>
      </c>
      <c r="L41">
        <v>260</v>
      </c>
      <c r="M41">
        <v>-34</v>
      </c>
      <c r="N41">
        <v>0.97463768115942029</v>
      </c>
      <c r="O41">
        <v>0.10810810810810811</v>
      </c>
      <c r="T41" s="10">
        <f t="shared" ca="1" si="1"/>
        <v>6.4930662622489745E-4</v>
      </c>
      <c r="U41" s="150">
        <f t="shared" ca="1" si="2"/>
        <v>3.7884490750001928E-2</v>
      </c>
      <c r="V41" s="10">
        <f t="shared" si="3"/>
        <v>-4.0120361083256019E-4</v>
      </c>
      <c r="W41" s="150">
        <f t="shared" si="4"/>
        <v>-1.1974574883754179E-2</v>
      </c>
    </row>
    <row r="42" spans="1:23">
      <c r="A42" s="1">
        <v>41879</v>
      </c>
      <c r="B42">
        <v>199.21</v>
      </c>
      <c r="C42">
        <v>58330000</v>
      </c>
      <c r="D42">
        <v>6.2099999999999511</v>
      </c>
      <c r="E42">
        <v>67</v>
      </c>
      <c r="F42">
        <v>0.97603212611924295</v>
      </c>
      <c r="G42">
        <v>1.1331233282460411E-2</v>
      </c>
      <c r="H42">
        <v>2</v>
      </c>
      <c r="I42">
        <v>-1</v>
      </c>
      <c r="J42">
        <v>0.10999999999998522</v>
      </c>
      <c r="K42">
        <v>134.44000000000028</v>
      </c>
      <c r="L42">
        <v>261</v>
      </c>
      <c r="M42">
        <v>-35</v>
      </c>
      <c r="N42">
        <v>0.97826086956521741</v>
      </c>
      <c r="O42">
        <v>8.1081081081081086E-2</v>
      </c>
      <c r="T42" s="10">
        <f t="shared" ca="1" si="1"/>
        <v>7.1531458892077292E-4</v>
      </c>
      <c r="U42" s="150">
        <f t="shared" ca="1" si="2"/>
        <v>3.8599805338922703E-2</v>
      </c>
      <c r="V42" s="10">
        <f t="shared" si="3"/>
        <v>5.5187637969087507E-4</v>
      </c>
      <c r="W42" s="150">
        <f t="shared" si="4"/>
        <v>-1.1422698504063303E-2</v>
      </c>
    </row>
    <row r="43" spans="1:23">
      <c r="A43" s="1">
        <v>41880</v>
      </c>
      <c r="B43">
        <v>199.78</v>
      </c>
      <c r="C43">
        <v>65907000</v>
      </c>
      <c r="D43">
        <v>6.7799999999999443</v>
      </c>
      <c r="E43">
        <v>68</v>
      </c>
      <c r="F43">
        <v>0.97928635540606435</v>
      </c>
      <c r="G43">
        <v>1.3582073815851326E-2</v>
      </c>
      <c r="H43">
        <v>2</v>
      </c>
      <c r="I43">
        <v>-1</v>
      </c>
      <c r="J43">
        <v>-0.56999999999999318</v>
      </c>
      <c r="K43">
        <v>133.87000000000029</v>
      </c>
      <c r="L43">
        <v>262</v>
      </c>
      <c r="M43">
        <v>-36</v>
      </c>
      <c r="N43">
        <v>0.98188405797101452</v>
      </c>
      <c r="O43">
        <v>5.4054054054054057E-2</v>
      </c>
      <c r="T43" s="10">
        <f t="shared" ca="1" si="1"/>
        <v>7.1531458892077292E-4</v>
      </c>
      <c r="U43" s="150">
        <f t="shared" ca="1" si="2"/>
        <v>3.9315119927843478E-2</v>
      </c>
      <c r="V43" s="10">
        <f t="shared" si="3"/>
        <v>-2.8613021434666592E-3</v>
      </c>
      <c r="W43" s="150">
        <f t="shared" si="4"/>
        <v>-1.4284000647529962E-2</v>
      </c>
    </row>
    <row r="44" spans="1:23">
      <c r="A44" s="1">
        <v>41884</v>
      </c>
      <c r="B44">
        <v>199.68</v>
      </c>
      <c r="C44">
        <v>72426000</v>
      </c>
      <c r="D44">
        <v>6.67999999999995</v>
      </c>
      <c r="E44">
        <v>69</v>
      </c>
      <c r="F44">
        <v>0.98170451051459595</v>
      </c>
      <c r="G44">
        <v>2.3737177488204132E-2</v>
      </c>
      <c r="H44">
        <v>1</v>
      </c>
      <c r="I44">
        <v>1</v>
      </c>
      <c r="J44">
        <v>9.9999999999994316E-2</v>
      </c>
      <c r="K44">
        <v>133.97000000000028</v>
      </c>
      <c r="L44">
        <v>263</v>
      </c>
      <c r="M44">
        <v>-35</v>
      </c>
      <c r="N44">
        <v>0.98550724637681164</v>
      </c>
      <c r="O44">
        <v>8.1081081081081086E-2</v>
      </c>
      <c r="T44" s="10">
        <f t="shared" ca="1" si="1"/>
        <v>7.1531458892077292E-4</v>
      </c>
      <c r="U44" s="150">
        <f t="shared" ca="1" si="2"/>
        <v>4.0030434516764253E-2</v>
      </c>
      <c r="V44" s="10">
        <f t="shared" si="3"/>
        <v>5.0055060566620436E-4</v>
      </c>
      <c r="W44" s="150">
        <f t="shared" si="4"/>
        <v>-1.3783450041863758E-2</v>
      </c>
    </row>
    <row r="45" spans="1:23">
      <c r="A45" s="1">
        <v>41885</v>
      </c>
      <c r="B45">
        <v>199.57</v>
      </c>
      <c r="C45">
        <v>57462000</v>
      </c>
      <c r="D45">
        <v>6.7899999999999636</v>
      </c>
      <c r="E45">
        <v>70</v>
      </c>
      <c r="F45">
        <v>0.98352635714529779</v>
      </c>
      <c r="G45">
        <v>2.8684981810811323E-2</v>
      </c>
      <c r="H45">
        <v>1</v>
      </c>
      <c r="I45">
        <v>1</v>
      </c>
      <c r="J45">
        <v>-0.11000000000001364</v>
      </c>
      <c r="K45">
        <v>133.86000000000027</v>
      </c>
      <c r="L45">
        <v>264</v>
      </c>
      <c r="M45">
        <v>-34</v>
      </c>
      <c r="N45">
        <v>0.98913043478260865</v>
      </c>
      <c r="O45">
        <v>0.10810810810810811</v>
      </c>
      <c r="T45" s="10">
        <f t="shared" ca="1" si="1"/>
        <v>6.4930662622489745E-4</v>
      </c>
      <c r="U45" s="150">
        <f t="shared" ca="1" si="2"/>
        <v>4.0679741142989154E-2</v>
      </c>
      <c r="V45" s="10">
        <f t="shared" si="3"/>
        <v>-5.5088141025647856E-4</v>
      </c>
      <c r="W45" s="150">
        <f t="shared" si="4"/>
        <v>-1.4334331452120236E-2</v>
      </c>
    </row>
    <row r="46" spans="1:23">
      <c r="A46" s="1">
        <v>41886</v>
      </c>
      <c r="B46">
        <v>199.28</v>
      </c>
      <c r="C46">
        <v>85236000</v>
      </c>
      <c r="D46">
        <v>7.0799999999999557</v>
      </c>
      <c r="E46">
        <v>71</v>
      </c>
      <c r="F46">
        <v>0.98468418943974967</v>
      </c>
      <c r="G46">
        <v>3.5431406393154452E-2</v>
      </c>
      <c r="H46">
        <v>1</v>
      </c>
      <c r="I46">
        <v>1</v>
      </c>
      <c r="J46">
        <v>-0.28999999999999204</v>
      </c>
      <c r="K46">
        <v>133.57000000000028</v>
      </c>
      <c r="L46">
        <v>265</v>
      </c>
      <c r="M46">
        <v>-33</v>
      </c>
      <c r="N46">
        <v>0.99275362318840576</v>
      </c>
      <c r="O46">
        <v>0.13513513513513514</v>
      </c>
      <c r="T46" s="10">
        <f t="shared" ca="1" si="1"/>
        <v>6.4930662622489745E-4</v>
      </c>
      <c r="U46" s="150">
        <f t="shared" ca="1" si="2"/>
        <v>4.1329047769214054E-2</v>
      </c>
      <c r="V46" s="10">
        <f t="shared" si="3"/>
        <v>-1.4531242170666536E-3</v>
      </c>
      <c r="W46" s="150">
        <f t="shared" si="4"/>
        <v>-1.5787455669186889E-2</v>
      </c>
    </row>
    <row r="47" spans="1:23">
      <c r="A47" s="1">
        <v>41887</v>
      </c>
      <c r="B47">
        <v>200.17</v>
      </c>
      <c r="C47">
        <v>102177000</v>
      </c>
      <c r="D47">
        <v>6.1899999999999693</v>
      </c>
      <c r="E47">
        <v>72</v>
      </c>
      <c r="F47">
        <v>0.98591159105661541</v>
      </c>
      <c r="G47">
        <v>4.8123613021386104E-2</v>
      </c>
      <c r="H47">
        <v>1</v>
      </c>
      <c r="I47">
        <v>1</v>
      </c>
      <c r="J47">
        <v>0.88999999999998636</v>
      </c>
      <c r="K47">
        <v>134.46000000000026</v>
      </c>
      <c r="L47">
        <v>266</v>
      </c>
      <c r="M47">
        <v>-32</v>
      </c>
      <c r="N47">
        <v>0.99637681159420288</v>
      </c>
      <c r="O47">
        <v>0.16216216216216217</v>
      </c>
      <c r="T47" s="10">
        <f t="shared" ca="1" si="1"/>
        <v>6.4930662622489745E-4</v>
      </c>
      <c r="U47" s="150">
        <f t="shared" ca="1" si="2"/>
        <v>4.1978354395438955E-2</v>
      </c>
      <c r="V47" s="10">
        <f t="shared" si="3"/>
        <v>4.4660778803692607E-3</v>
      </c>
      <c r="W47" s="150">
        <f t="shared" si="4"/>
        <v>-1.1321377788817628E-2</v>
      </c>
    </row>
    <row r="48" spans="1:23">
      <c r="A48" s="1">
        <v>41890</v>
      </c>
      <c r="B48">
        <v>199.66</v>
      </c>
      <c r="C48">
        <v>64146000</v>
      </c>
      <c r="D48">
        <v>6.6999999999999602</v>
      </c>
      <c r="E48">
        <v>73</v>
      </c>
      <c r="F48">
        <v>0.98651286877176003</v>
      </c>
      <c r="G48">
        <v>5.2310479777307163E-2</v>
      </c>
      <c r="H48">
        <v>1</v>
      </c>
      <c r="I48">
        <v>1</v>
      </c>
      <c r="J48">
        <v>-0.50999999999999091</v>
      </c>
      <c r="K48">
        <v>133.95000000000027</v>
      </c>
      <c r="L48">
        <v>267</v>
      </c>
      <c r="M48">
        <v>-31</v>
      </c>
      <c r="N48">
        <v>1</v>
      </c>
      <c r="O48">
        <v>0.1891891891891892</v>
      </c>
      <c r="T48" s="10">
        <f t="shared" ca="1" si="1"/>
        <v>6.4930662622489745E-4</v>
      </c>
      <c r="U48" s="150">
        <f t="shared" ca="1" si="2"/>
        <v>4.2627661021663855E-2</v>
      </c>
      <c r="V48" s="10">
        <f t="shared" si="3"/>
        <v>-2.547834340810266E-3</v>
      </c>
      <c r="W48" s="150">
        <f t="shared" si="4"/>
        <v>-1.3869212129627894E-2</v>
      </c>
    </row>
    <row r="49" spans="1:23">
      <c r="A49" s="1">
        <v>41891</v>
      </c>
      <c r="B49">
        <v>198.39</v>
      </c>
      <c r="C49">
        <v>88591000</v>
      </c>
      <c r="D49">
        <v>7.9699999999999704</v>
      </c>
      <c r="E49">
        <v>74</v>
      </c>
      <c r="F49">
        <v>0.98629422232988928</v>
      </c>
      <c r="G49">
        <v>5.8432480509246723E-2</v>
      </c>
      <c r="H49">
        <v>3</v>
      </c>
      <c r="I49">
        <v>1</v>
      </c>
      <c r="J49">
        <v>-1.2700000000000102</v>
      </c>
      <c r="K49">
        <v>132.68000000000026</v>
      </c>
      <c r="L49">
        <v>266</v>
      </c>
      <c r="M49">
        <v>-30</v>
      </c>
      <c r="N49">
        <v>0.99637681159420288</v>
      </c>
      <c r="O49">
        <v>0.21621621621621623</v>
      </c>
      <c r="T49" s="10">
        <f t="shared" ca="1" si="1"/>
        <v>6.4930662622489745E-4</v>
      </c>
      <c r="U49" s="150">
        <f t="shared" ca="1" si="2"/>
        <v>4.3276967647888756E-2</v>
      </c>
      <c r="V49" s="10">
        <f t="shared" si="3"/>
        <v>-6.3608133827507277E-3</v>
      </c>
      <c r="W49" s="150">
        <f t="shared" si="4"/>
        <v>-2.0230025512378621E-2</v>
      </c>
    </row>
    <row r="50" spans="1:23">
      <c r="A50" s="1">
        <v>41892</v>
      </c>
      <c r="B50">
        <v>199.14</v>
      </c>
      <c r="C50">
        <v>67251000</v>
      </c>
      <c r="D50">
        <v>7.2199999999999704</v>
      </c>
      <c r="E50">
        <v>75</v>
      </c>
      <c r="F50">
        <v>0.98587307946742231</v>
      </c>
      <c r="G50">
        <v>5.106311915401944E-2</v>
      </c>
      <c r="H50">
        <v>3</v>
      </c>
      <c r="I50">
        <v>1</v>
      </c>
      <c r="J50">
        <v>0.75</v>
      </c>
      <c r="K50">
        <v>133.43000000000026</v>
      </c>
      <c r="L50">
        <v>265</v>
      </c>
      <c r="M50">
        <v>-29</v>
      </c>
      <c r="N50">
        <v>0.99275362318840576</v>
      </c>
      <c r="O50">
        <v>0.24324324324324326</v>
      </c>
      <c r="T50" s="10">
        <f t="shared" ca="1" si="1"/>
        <v>1.9507997600616759E-3</v>
      </c>
      <c r="U50" s="150">
        <f t="shared" ca="1" si="2"/>
        <v>4.5227767407950432E-2</v>
      </c>
      <c r="V50" s="10">
        <f t="shared" si="3"/>
        <v>3.7804324814758811E-3</v>
      </c>
      <c r="W50" s="150">
        <f t="shared" si="4"/>
        <v>-1.6449593030902741E-2</v>
      </c>
    </row>
    <row r="51" spans="1:23">
      <c r="A51" s="1">
        <v>41893</v>
      </c>
      <c r="B51">
        <v>199.37</v>
      </c>
      <c r="C51">
        <v>66774400</v>
      </c>
      <c r="D51">
        <v>6.9899999999999523</v>
      </c>
      <c r="E51">
        <v>76</v>
      </c>
      <c r="F51">
        <v>0.9853556576319723</v>
      </c>
      <c r="G51">
        <v>4.0995574606009964E-2</v>
      </c>
      <c r="H51">
        <v>4</v>
      </c>
      <c r="I51">
        <v>1</v>
      </c>
      <c r="J51">
        <v>0.23000000000001819</v>
      </c>
      <c r="K51">
        <v>133.66000000000028</v>
      </c>
      <c r="L51">
        <v>264</v>
      </c>
      <c r="M51">
        <v>-30</v>
      </c>
      <c r="N51">
        <v>0.98913043478260865</v>
      </c>
      <c r="O51">
        <v>0.21621621621621623</v>
      </c>
      <c r="T51" s="10">
        <f t="shared" ca="1" si="1"/>
        <v>1.9507997600616759E-3</v>
      </c>
      <c r="U51" s="150">
        <f t="shared" ca="1" si="2"/>
        <v>4.7178567168012109E-2</v>
      </c>
      <c r="V51" s="10">
        <f t="shared" si="3"/>
        <v>1.1549663553280015E-3</v>
      </c>
      <c r="W51" s="150">
        <f t="shared" si="4"/>
        <v>-1.5294626675574739E-2</v>
      </c>
    </row>
    <row r="52" spans="1:23">
      <c r="A52" s="1">
        <v>41894</v>
      </c>
      <c r="B52">
        <v>198.2</v>
      </c>
      <c r="C52">
        <v>117479000</v>
      </c>
      <c r="D52">
        <v>8.1599999999999682</v>
      </c>
      <c r="E52">
        <v>77</v>
      </c>
      <c r="F52">
        <v>0.98400650970088333</v>
      </c>
      <c r="G52">
        <v>5.3613338133619556E-2</v>
      </c>
      <c r="H52">
        <v>4</v>
      </c>
      <c r="I52">
        <v>1</v>
      </c>
      <c r="J52">
        <v>-1.1700000000000159</v>
      </c>
      <c r="K52">
        <v>132.49000000000026</v>
      </c>
      <c r="L52">
        <v>263</v>
      </c>
      <c r="M52">
        <v>-31</v>
      </c>
      <c r="N52">
        <v>0.98550724637681164</v>
      </c>
      <c r="O52">
        <v>0.1891891891891892</v>
      </c>
      <c r="T52" s="10">
        <f t="shared" ca="1" si="1"/>
        <v>2.3045147657419483E-3</v>
      </c>
      <c r="U52" s="150">
        <f t="shared" ca="1" si="2"/>
        <v>4.9483081933754058E-2</v>
      </c>
      <c r="V52" s="10">
        <f t="shared" si="3"/>
        <v>-5.8684857300497365E-3</v>
      </c>
      <c r="W52" s="150">
        <f t="shared" si="4"/>
        <v>-2.1163112405624476E-2</v>
      </c>
    </row>
    <row r="53" spans="1:23">
      <c r="A53" s="1">
        <v>41897</v>
      </c>
      <c r="B53">
        <v>198.05</v>
      </c>
      <c r="C53">
        <v>76401000</v>
      </c>
      <c r="D53">
        <v>8.3099999999999454</v>
      </c>
      <c r="E53">
        <v>78</v>
      </c>
      <c r="F53">
        <v>0.98225671701125239</v>
      </c>
      <c r="G53">
        <v>5.7457136105810921E-2</v>
      </c>
      <c r="H53">
        <v>3</v>
      </c>
      <c r="I53">
        <v>1</v>
      </c>
      <c r="J53">
        <v>-0.14999999999997726</v>
      </c>
      <c r="K53">
        <v>132.34000000000029</v>
      </c>
      <c r="L53">
        <v>262</v>
      </c>
      <c r="M53">
        <v>-30</v>
      </c>
      <c r="N53">
        <v>0.98188405797101452</v>
      </c>
      <c r="O53">
        <v>0.21621621621621623</v>
      </c>
      <c r="T53" s="10">
        <f t="shared" ca="1" si="1"/>
        <v>2.3045147657419483E-3</v>
      </c>
      <c r="U53" s="150">
        <f t="shared" ca="1" si="2"/>
        <v>5.1787596699496008E-2</v>
      </c>
      <c r="V53" s="10">
        <f t="shared" si="3"/>
        <v>-7.568113017153243E-4</v>
      </c>
      <c r="W53" s="150">
        <f t="shared" si="4"/>
        <v>-2.1919923707339802E-2</v>
      </c>
    </row>
    <row r="54" spans="1:23">
      <c r="A54" s="1">
        <v>41898</v>
      </c>
      <c r="B54">
        <v>199.55</v>
      </c>
      <c r="C54">
        <v>116201000</v>
      </c>
      <c r="D54">
        <v>6.8099999999999454</v>
      </c>
      <c r="E54">
        <v>79</v>
      </c>
      <c r="F54">
        <v>0.98109143086082728</v>
      </c>
      <c r="G54">
        <v>7.3447175065754849E-2</v>
      </c>
      <c r="H54">
        <v>3</v>
      </c>
      <c r="I54">
        <v>1</v>
      </c>
      <c r="J54">
        <v>1.5</v>
      </c>
      <c r="K54">
        <v>133.84000000000029</v>
      </c>
      <c r="L54">
        <v>261</v>
      </c>
      <c r="M54">
        <v>-29</v>
      </c>
      <c r="N54">
        <v>0.97826086956521741</v>
      </c>
      <c r="O54">
        <v>0.24324324324324326</v>
      </c>
      <c r="T54" s="10">
        <f t="shared" ca="1" si="1"/>
        <v>1.9507997600616759E-3</v>
      </c>
      <c r="U54" s="150">
        <f t="shared" ca="1" si="2"/>
        <v>5.3738396459557684E-2</v>
      </c>
      <c r="V54" s="10">
        <f t="shared" si="3"/>
        <v>7.5738449886392318E-3</v>
      </c>
      <c r="W54" s="150">
        <f t="shared" si="4"/>
        <v>-1.4346078718700569E-2</v>
      </c>
    </row>
    <row r="55" spans="1:23">
      <c r="A55" s="1">
        <v>41899</v>
      </c>
      <c r="B55">
        <v>199.82</v>
      </c>
      <c r="C55">
        <v>151266000</v>
      </c>
      <c r="D55">
        <v>6.5399999999999636</v>
      </c>
      <c r="E55">
        <v>80</v>
      </c>
      <c r="F55">
        <v>0.98060258213994</v>
      </c>
      <c r="G55">
        <v>9.8386238346702917E-2</v>
      </c>
      <c r="H55">
        <v>3</v>
      </c>
      <c r="I55">
        <v>1</v>
      </c>
      <c r="J55">
        <v>0.26999999999998181</v>
      </c>
      <c r="K55">
        <v>134.11000000000027</v>
      </c>
      <c r="L55">
        <v>260</v>
      </c>
      <c r="M55">
        <v>-28</v>
      </c>
      <c r="N55">
        <v>0.97463768115942029</v>
      </c>
      <c r="O55">
        <v>0.27027027027027029</v>
      </c>
      <c r="T55" s="10">
        <f t="shared" ca="1" si="1"/>
        <v>1.9507997600616759E-3</v>
      </c>
      <c r="U55" s="150">
        <f t="shared" ca="1" si="2"/>
        <v>5.5689196219619361E-2</v>
      </c>
      <c r="V55" s="10">
        <f t="shared" si="3"/>
        <v>1.3530443497869295E-3</v>
      </c>
      <c r="W55" s="150">
        <f t="shared" si="4"/>
        <v>-1.299303436891364E-2</v>
      </c>
    </row>
    <row r="56" spans="1:23">
      <c r="A56" s="1">
        <v>41900</v>
      </c>
      <c r="B56">
        <v>200.88</v>
      </c>
      <c r="C56">
        <v>94990000</v>
      </c>
      <c r="D56">
        <v>5.4799999999999613</v>
      </c>
      <c r="E56">
        <v>81</v>
      </c>
      <c r="F56">
        <v>0.98115354632726803</v>
      </c>
      <c r="G56">
        <v>0.10283066692898715</v>
      </c>
      <c r="H56">
        <v>1</v>
      </c>
      <c r="I56">
        <v>1</v>
      </c>
      <c r="J56">
        <v>1.0600000000000023</v>
      </c>
      <c r="K56">
        <v>135.17000000000027</v>
      </c>
      <c r="L56">
        <v>261</v>
      </c>
      <c r="M56">
        <v>-27</v>
      </c>
      <c r="N56">
        <v>0.97826086956521741</v>
      </c>
      <c r="O56">
        <v>0.29729729729729731</v>
      </c>
      <c r="T56" s="10">
        <f t="shared" ca="1" si="1"/>
        <v>1.9507997600616759E-3</v>
      </c>
      <c r="U56" s="150">
        <f t="shared" ca="1" si="2"/>
        <v>5.7639995979681037E-2</v>
      </c>
      <c r="V56" s="10">
        <f t="shared" si="3"/>
        <v>5.3047742968671922E-3</v>
      </c>
      <c r="W56" s="150">
        <f t="shared" si="4"/>
        <v>-7.6882600720464475E-3</v>
      </c>
    </row>
    <row r="57" spans="1:23">
      <c r="A57" s="1">
        <v>41901</v>
      </c>
      <c r="B57">
        <v>200.7</v>
      </c>
      <c r="C57">
        <v>121551800</v>
      </c>
      <c r="D57">
        <v>5.6599999999999682</v>
      </c>
      <c r="E57">
        <v>82</v>
      </c>
      <c r="F57">
        <v>0.98305303729102034</v>
      </c>
      <c r="G57">
        <v>0.11310497473529649</v>
      </c>
      <c r="H57">
        <v>1</v>
      </c>
      <c r="I57">
        <v>1</v>
      </c>
      <c r="J57">
        <v>-0.18000000000000682</v>
      </c>
      <c r="K57">
        <v>134.99000000000026</v>
      </c>
      <c r="L57">
        <v>262</v>
      </c>
      <c r="M57">
        <v>-26</v>
      </c>
      <c r="N57">
        <v>0.98188405797101452</v>
      </c>
      <c r="O57">
        <v>0.32432432432432434</v>
      </c>
      <c r="T57" s="10">
        <f t="shared" ca="1" si="1"/>
        <v>6.4930662622489745E-4</v>
      </c>
      <c r="U57" s="150">
        <f t="shared" ca="1" si="2"/>
        <v>5.8289302605905938E-2</v>
      </c>
      <c r="V57" s="10">
        <f t="shared" si="3"/>
        <v>-8.9605734767028483E-4</v>
      </c>
      <c r="W57" s="150">
        <f t="shared" si="4"/>
        <v>-8.5843174197167329E-3</v>
      </c>
    </row>
  </sheetData>
  <conditionalFormatting sqref="E3:E6">
    <cfRule type="cellIs" dxfId="81" priority="1" operator="lessThan">
      <formula>0</formula>
    </cfRule>
    <cfRule type="cellIs" dxfId="80" priority="2" operator="greaterThan">
      <formula>0</formula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0.85546875" customWidth="1"/>
    <col min="13" max="13" width="10.7109375" customWidth="1"/>
  </cols>
  <sheetData>
    <row r="1" spans="1:23">
      <c r="A1">
        <v>50</v>
      </c>
      <c r="B1">
        <v>13.039999999999992</v>
      </c>
      <c r="C1">
        <v>159</v>
      </c>
      <c r="D1">
        <v>0.17588346371729127</v>
      </c>
      <c r="E1">
        <v>0.38684110698608892</v>
      </c>
      <c r="F1">
        <v>1.7442350113325495</v>
      </c>
      <c r="G1">
        <v>0.25610592278304939</v>
      </c>
      <c r="H1">
        <v>1.1508293718253737</v>
      </c>
      <c r="I1">
        <v>-0.15165369090020983</v>
      </c>
      <c r="J1">
        <v>2.6450799945341257</v>
      </c>
      <c r="K1">
        <v>-2.668614510873546E-2</v>
      </c>
      <c r="L1">
        <v>-1.9054723613200091E-2</v>
      </c>
      <c r="M1">
        <v>1.7928686759971325E-2</v>
      </c>
      <c r="N1">
        <v>2.7501184167723104E-2</v>
      </c>
      <c r="O1">
        <v>0.25784247976920099</v>
      </c>
      <c r="P1">
        <v>0.31638830897703579</v>
      </c>
      <c r="Q1">
        <v>-0.23911273486430074</v>
      </c>
      <c r="R1">
        <v>0.53131524008350728</v>
      </c>
      <c r="S1">
        <v>1.3231763216484052</v>
      </c>
    </row>
    <row r="2" spans="1:23">
      <c r="A2">
        <v>5</v>
      </c>
      <c r="B2">
        <v>5</v>
      </c>
      <c r="C2">
        <v>3.7651596710183171</v>
      </c>
      <c r="E2">
        <v>0.4</v>
      </c>
    </row>
    <row r="3" spans="1:23">
      <c r="A3" s="10">
        <v>-1.3840512359151961E-3</v>
      </c>
      <c r="B3">
        <v>1.38103713624169E-2</v>
      </c>
      <c r="C3">
        <v>0.8163613061766829</v>
      </c>
      <c r="D3">
        <v>241</v>
      </c>
      <c r="E3" s="2">
        <f>IF(C3&gt;=$E$2,SIGN(A3),0)</f>
        <v>-1</v>
      </c>
      <c r="F3" s="3" t="s">
        <v>0</v>
      </c>
      <c r="G3">
        <f ca="1">OFFSET(B1,($A$1+5),0)</f>
        <v>75.67</v>
      </c>
    </row>
    <row r="4" spans="1:23">
      <c r="A4" s="10">
        <v>1.7964765479368276E-3</v>
      </c>
      <c r="B4">
        <v>1.1728169099232109E-2</v>
      </c>
      <c r="C4">
        <v>1.2834782199585475</v>
      </c>
      <c r="D4">
        <v>255</v>
      </c>
      <c r="E4" s="2">
        <f>IF(C4&gt;=$E$2,SIGN(A4),0)</f>
        <v>1</v>
      </c>
      <c r="F4" s="4" t="s">
        <v>1</v>
      </c>
      <c r="G4">
        <f ca="1">OFFSET(D1,($A$1+6),0)</f>
        <v>5.6300000000000239</v>
      </c>
    </row>
    <row r="5" spans="1:23">
      <c r="A5" s="10">
        <v>2.399097957404399E-3</v>
      </c>
      <c r="B5">
        <v>1.6202787842493682E-2</v>
      </c>
      <c r="C5">
        <v>1.1339009452610178</v>
      </c>
      <c r="D5">
        <v>213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4.4544418118310974E-2</v>
      </c>
      <c r="U5">
        <v>-0.47690271673134499</v>
      </c>
    </row>
    <row r="6" spans="1:23">
      <c r="A6" s="10">
        <v>1.0021373043663168E-3</v>
      </c>
      <c r="B6">
        <v>1.3958656055708674E-2</v>
      </c>
      <c r="C6">
        <v>0.53141919962206896</v>
      </c>
      <c r="D6">
        <v>199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1</v>
      </c>
      <c r="J6">
        <f t="shared" ca="1" si="0"/>
        <v>-0.17000000000000171</v>
      </c>
      <c r="K6">
        <f t="shared" ca="1" si="0"/>
        <v>74.030000000000086</v>
      </c>
      <c r="L6">
        <f t="shared" ca="1" si="0"/>
        <v>102</v>
      </c>
      <c r="M6">
        <f t="shared" ca="1" si="0"/>
        <v>-8</v>
      </c>
      <c r="N6" s="9">
        <f ca="1">OFFSET(F1,($A$1+6),0)</f>
        <v>0.89730686062512288</v>
      </c>
      <c r="O6" s="10">
        <f ca="1">OFFSET(G1,($A$1+6),0)</f>
        <v>6.5054147078576235E-2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65.63</v>
      </c>
      <c r="C8">
        <v>1454400</v>
      </c>
      <c r="D8">
        <v>0</v>
      </c>
      <c r="E8">
        <v>0</v>
      </c>
      <c r="F8">
        <v>0.72294082956555938</v>
      </c>
      <c r="G8">
        <v>0.11315690060443251</v>
      </c>
      <c r="H8">
        <v>3</v>
      </c>
      <c r="I8">
        <v>1</v>
      </c>
      <c r="J8">
        <v>0.79000000000000625</v>
      </c>
      <c r="K8">
        <v>75.720000000000127</v>
      </c>
      <c r="L8">
        <v>83</v>
      </c>
      <c r="M8">
        <v>1</v>
      </c>
      <c r="N8">
        <v>0.8035714285714286</v>
      </c>
      <c r="O8">
        <v>0.75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64.89</v>
      </c>
      <c r="C9">
        <v>1926800</v>
      </c>
      <c r="D9">
        <v>0.73999999999999488</v>
      </c>
      <c r="E9">
        <v>1</v>
      </c>
      <c r="F9">
        <v>0.71179477098486332</v>
      </c>
      <c r="G9">
        <v>0.11000881464069845</v>
      </c>
      <c r="H9">
        <v>3</v>
      </c>
      <c r="I9">
        <v>1</v>
      </c>
      <c r="J9">
        <v>-0.73999999999999488</v>
      </c>
      <c r="K9">
        <v>74.980000000000132</v>
      </c>
      <c r="L9">
        <v>82</v>
      </c>
      <c r="M9">
        <v>2</v>
      </c>
      <c r="N9">
        <v>0.7946428571428571</v>
      </c>
      <c r="O9">
        <v>0.7857142857142857</v>
      </c>
      <c r="T9" s="10">
        <f ca="1">OFFSET($A$2,H8,0)*I8</f>
        <v>2.399097957404399E-3</v>
      </c>
      <c r="U9" s="150">
        <f ca="1">U8+T9</f>
        <v>2.399097957404399E-3</v>
      </c>
      <c r="V9" s="10">
        <f>J9/B8</f>
        <v>-1.1275331403321575E-2</v>
      </c>
      <c r="W9" s="150">
        <f>W8+V9</f>
        <v>-1.1275331403321575E-2</v>
      </c>
    </row>
    <row r="10" spans="1:23">
      <c r="A10" s="1">
        <v>41835</v>
      </c>
      <c r="B10">
        <v>65.099999999999994</v>
      </c>
      <c r="C10">
        <v>1988400</v>
      </c>
      <c r="D10">
        <v>0.53000000000000114</v>
      </c>
      <c r="E10">
        <v>2</v>
      </c>
      <c r="F10">
        <v>0.69903676036956952</v>
      </c>
      <c r="G10">
        <v>0.12892461383478845</v>
      </c>
      <c r="H10">
        <v>4</v>
      </c>
      <c r="I10">
        <v>1</v>
      </c>
      <c r="J10">
        <v>0.20999999999999375</v>
      </c>
      <c r="K10">
        <v>75.190000000000126</v>
      </c>
      <c r="L10">
        <v>81</v>
      </c>
      <c r="M10">
        <v>1</v>
      </c>
      <c r="N10">
        <v>0.7857142857142857</v>
      </c>
      <c r="O10">
        <v>0.75</v>
      </c>
      <c r="T10" s="10">
        <f t="shared" ref="T10:T57" ca="1" si="1">OFFSET($A$2,H9,0)*I9</f>
        <v>2.399097957404399E-3</v>
      </c>
      <c r="U10" s="150">
        <f t="shared" ref="U10:U57" ca="1" si="2">U9+T10</f>
        <v>4.798195914808798E-3</v>
      </c>
      <c r="V10" s="10">
        <f t="shared" ref="V10:V57" si="3">J10/B9</f>
        <v>3.2362459546924601E-3</v>
      </c>
      <c r="W10" s="150">
        <f t="shared" ref="W10:W57" si="4">W9+V10</f>
        <v>-8.0390854486291144E-3</v>
      </c>
    </row>
    <row r="11" spans="1:23">
      <c r="A11" s="1">
        <v>41836</v>
      </c>
      <c r="B11">
        <v>61.99</v>
      </c>
      <c r="C11">
        <v>5791600</v>
      </c>
      <c r="D11">
        <v>3.6400000000000006</v>
      </c>
      <c r="E11">
        <v>3</v>
      </c>
      <c r="F11">
        <v>0.68057794377825809</v>
      </c>
      <c r="G11">
        <v>0.2280851242444594</v>
      </c>
      <c r="H11">
        <v>3</v>
      </c>
      <c r="I11">
        <v>1</v>
      </c>
      <c r="J11">
        <v>-3.1099999999999923</v>
      </c>
      <c r="K11">
        <v>72.080000000000126</v>
      </c>
      <c r="L11">
        <v>80</v>
      </c>
      <c r="M11">
        <v>2</v>
      </c>
      <c r="N11">
        <v>0.7767857142857143</v>
      </c>
      <c r="O11">
        <v>0.7857142857142857</v>
      </c>
      <c r="T11" s="10">
        <f t="shared" ca="1" si="1"/>
        <v>1.0021373043663168E-3</v>
      </c>
      <c r="U11" s="150">
        <f t="shared" ca="1" si="2"/>
        <v>5.8003332191751151E-3</v>
      </c>
      <c r="V11" s="10">
        <f t="shared" si="3"/>
        <v>-4.7772657450076694E-2</v>
      </c>
      <c r="W11" s="150">
        <f t="shared" si="4"/>
        <v>-5.5811742898705809E-2</v>
      </c>
    </row>
    <row r="12" spans="1:23">
      <c r="A12" s="1">
        <v>41837</v>
      </c>
      <c r="B12">
        <v>62.03</v>
      </c>
      <c r="C12">
        <v>4421400</v>
      </c>
      <c r="D12">
        <v>3.6000000000000085</v>
      </c>
      <c r="E12">
        <v>4</v>
      </c>
      <c r="F12">
        <v>0.66072341262040513</v>
      </c>
      <c r="G12">
        <v>0.33091000671591669</v>
      </c>
      <c r="H12">
        <v>3</v>
      </c>
      <c r="I12">
        <v>1</v>
      </c>
      <c r="J12">
        <v>3.9999999999999147E-2</v>
      </c>
      <c r="K12">
        <v>72.120000000000118</v>
      </c>
      <c r="L12">
        <v>79</v>
      </c>
      <c r="M12">
        <v>3</v>
      </c>
      <c r="N12">
        <v>0.7678571428571429</v>
      </c>
      <c r="O12">
        <v>0.8214285714285714</v>
      </c>
      <c r="T12" s="10">
        <f t="shared" ca="1" si="1"/>
        <v>2.399097957404399E-3</v>
      </c>
      <c r="U12" s="150">
        <f t="shared" ca="1" si="2"/>
        <v>8.199431176579515E-3</v>
      </c>
      <c r="V12" s="10">
        <f t="shared" si="3"/>
        <v>6.4526536538149937E-4</v>
      </c>
      <c r="W12" s="150">
        <f t="shared" si="4"/>
        <v>-5.5166477533324307E-2</v>
      </c>
    </row>
    <row r="13" spans="1:23">
      <c r="A13" s="1">
        <v>41838</v>
      </c>
      <c r="B13">
        <v>63.14</v>
      </c>
      <c r="C13">
        <v>2220100</v>
      </c>
      <c r="D13">
        <v>2.4900000000000091</v>
      </c>
      <c r="E13">
        <v>5</v>
      </c>
      <c r="F13">
        <v>0.6478081383919797</v>
      </c>
      <c r="G13">
        <v>0.36259654130288788</v>
      </c>
      <c r="H13">
        <v>3</v>
      </c>
      <c r="I13">
        <v>1</v>
      </c>
      <c r="J13">
        <v>1.1099999999999994</v>
      </c>
      <c r="K13">
        <v>73.230000000000118</v>
      </c>
      <c r="L13">
        <v>78</v>
      </c>
      <c r="M13">
        <v>4</v>
      </c>
      <c r="N13">
        <v>0.7589285714285714</v>
      </c>
      <c r="O13">
        <v>0.8571428571428571</v>
      </c>
      <c r="T13" s="10">
        <f t="shared" ca="1" si="1"/>
        <v>2.399097957404399E-3</v>
      </c>
      <c r="U13" s="150">
        <f t="shared" ca="1" si="2"/>
        <v>1.0598529133983913E-2</v>
      </c>
      <c r="V13" s="10">
        <f t="shared" si="3"/>
        <v>1.7894567144929863E-2</v>
      </c>
      <c r="W13" s="150">
        <f t="shared" si="4"/>
        <v>-3.7271910388394447E-2</v>
      </c>
    </row>
    <row r="14" spans="1:23">
      <c r="A14" s="1">
        <v>41841</v>
      </c>
      <c r="B14">
        <v>62.61</v>
      </c>
      <c r="C14">
        <v>2109600</v>
      </c>
      <c r="D14">
        <v>3.0200000000000102</v>
      </c>
      <c r="E14">
        <v>6</v>
      </c>
      <c r="F14">
        <v>0.64027914291330845</v>
      </c>
      <c r="G14">
        <v>0.32766223136333106</v>
      </c>
      <c r="H14">
        <v>3</v>
      </c>
      <c r="I14">
        <v>1</v>
      </c>
      <c r="J14">
        <v>-0.53000000000000114</v>
      </c>
      <c r="K14">
        <v>72.700000000000117</v>
      </c>
      <c r="L14">
        <v>77</v>
      </c>
      <c r="M14">
        <v>5</v>
      </c>
      <c r="N14">
        <v>0.75</v>
      </c>
      <c r="O14">
        <v>0.8928571428571429</v>
      </c>
      <c r="T14" s="10">
        <f t="shared" ca="1" si="1"/>
        <v>2.399097957404399E-3</v>
      </c>
      <c r="U14" s="150">
        <f t="shared" ca="1" si="2"/>
        <v>1.2997627091388311E-2</v>
      </c>
      <c r="V14" s="10">
        <f t="shared" si="3"/>
        <v>-8.3940449794108508E-3</v>
      </c>
      <c r="W14" s="150">
        <f t="shared" si="4"/>
        <v>-4.5665955367805294E-2</v>
      </c>
    </row>
    <row r="15" spans="1:23">
      <c r="A15" s="1">
        <v>41842</v>
      </c>
      <c r="B15">
        <v>62.43</v>
      </c>
      <c r="C15">
        <v>1823300</v>
      </c>
      <c r="D15">
        <v>3.2000000000000028</v>
      </c>
      <c r="E15">
        <v>7</v>
      </c>
      <c r="F15">
        <v>0.64314920385295848</v>
      </c>
      <c r="G15">
        <v>0.2201194173942243</v>
      </c>
      <c r="H15">
        <v>2</v>
      </c>
      <c r="I15">
        <v>1</v>
      </c>
      <c r="J15">
        <v>-0.17999999999999972</v>
      </c>
      <c r="K15">
        <v>72.520000000000124</v>
      </c>
      <c r="L15">
        <v>78</v>
      </c>
      <c r="M15">
        <v>4</v>
      </c>
      <c r="N15">
        <v>0.7589285714285714</v>
      </c>
      <c r="O15">
        <v>0.8571428571428571</v>
      </c>
      <c r="T15" s="10">
        <f t="shared" ca="1" si="1"/>
        <v>2.399097957404399E-3</v>
      </c>
      <c r="U15" s="150">
        <f t="shared" ca="1" si="2"/>
        <v>1.5396725048792709E-2</v>
      </c>
      <c r="V15" s="10">
        <f t="shared" si="3"/>
        <v>-2.8749401054144661E-3</v>
      </c>
      <c r="W15" s="150">
        <f t="shared" si="4"/>
        <v>-4.8540895473219763E-2</v>
      </c>
    </row>
    <row r="16" spans="1:23">
      <c r="A16" s="1">
        <v>41843</v>
      </c>
      <c r="B16">
        <v>62.83</v>
      </c>
      <c r="C16">
        <v>1435200</v>
      </c>
      <c r="D16">
        <v>2.7999999999999972</v>
      </c>
      <c r="E16">
        <v>8</v>
      </c>
      <c r="F16">
        <v>0.64489876154904668</v>
      </c>
      <c r="G16">
        <v>0.15328345366017454</v>
      </c>
      <c r="H16">
        <v>2</v>
      </c>
      <c r="I16">
        <v>1</v>
      </c>
      <c r="J16">
        <v>0.39999999999999858</v>
      </c>
      <c r="K16">
        <v>72.92000000000013</v>
      </c>
      <c r="L16">
        <v>79</v>
      </c>
      <c r="M16">
        <v>3</v>
      </c>
      <c r="N16">
        <v>0.7678571428571429</v>
      </c>
      <c r="O16">
        <v>0.8214285714285714</v>
      </c>
      <c r="T16" s="10">
        <f t="shared" ca="1" si="1"/>
        <v>1.7964765479368276E-3</v>
      </c>
      <c r="U16" s="150">
        <f t="shared" ca="1" si="2"/>
        <v>1.7193201596729536E-2</v>
      </c>
      <c r="V16" s="10">
        <f t="shared" si="3"/>
        <v>6.4071760371615981E-3</v>
      </c>
      <c r="W16" s="150">
        <f t="shared" si="4"/>
        <v>-4.2133719436058162E-2</v>
      </c>
    </row>
    <row r="17" spans="1:23">
      <c r="A17" s="1">
        <v>41844</v>
      </c>
      <c r="B17">
        <v>63.46</v>
      </c>
      <c r="C17">
        <v>1345200</v>
      </c>
      <c r="D17">
        <v>2.1700000000000017</v>
      </c>
      <c r="E17">
        <v>9</v>
      </c>
      <c r="F17">
        <v>0.6465893453902104</v>
      </c>
      <c r="G17">
        <v>0.12784482034922767</v>
      </c>
      <c r="H17">
        <v>2</v>
      </c>
      <c r="I17">
        <v>1</v>
      </c>
      <c r="J17">
        <v>0.63000000000000256</v>
      </c>
      <c r="K17">
        <v>73.550000000000125</v>
      </c>
      <c r="L17">
        <v>80</v>
      </c>
      <c r="M17">
        <v>2</v>
      </c>
      <c r="N17">
        <v>0.7767857142857143</v>
      </c>
      <c r="O17">
        <v>0.7857142857142857</v>
      </c>
      <c r="T17" s="10">
        <f t="shared" ca="1" si="1"/>
        <v>1.7964765479368276E-3</v>
      </c>
      <c r="U17" s="150">
        <f t="shared" ca="1" si="2"/>
        <v>1.8989678144666362E-2</v>
      </c>
      <c r="V17" s="10">
        <f t="shared" si="3"/>
        <v>1.0027057138309765E-2</v>
      </c>
      <c r="W17" s="150">
        <f t="shared" si="4"/>
        <v>-3.2106662297748396E-2</v>
      </c>
    </row>
    <row r="18" spans="1:23">
      <c r="A18" s="1">
        <v>41845</v>
      </c>
      <c r="B18">
        <v>63.29</v>
      </c>
      <c r="C18">
        <v>1138500</v>
      </c>
      <c r="D18">
        <v>2.3400000000000034</v>
      </c>
      <c r="E18">
        <v>10</v>
      </c>
      <c r="F18">
        <v>0.65128759583251428</v>
      </c>
      <c r="G18">
        <v>0.10244711215580926</v>
      </c>
      <c r="H18">
        <v>2</v>
      </c>
      <c r="I18">
        <v>1</v>
      </c>
      <c r="J18">
        <v>-0.17000000000000171</v>
      </c>
      <c r="K18">
        <v>73.380000000000123</v>
      </c>
      <c r="L18">
        <v>81</v>
      </c>
      <c r="M18">
        <v>1</v>
      </c>
      <c r="N18">
        <v>0.7857142857142857</v>
      </c>
      <c r="O18">
        <v>0.75</v>
      </c>
      <c r="T18" s="10">
        <f t="shared" ca="1" si="1"/>
        <v>1.7964765479368276E-3</v>
      </c>
      <c r="U18" s="150">
        <f t="shared" ca="1" si="2"/>
        <v>2.0786154692603188E-2</v>
      </c>
      <c r="V18" s="10">
        <f t="shared" si="3"/>
        <v>-2.6788528206744674E-3</v>
      </c>
      <c r="W18" s="150">
        <f t="shared" si="4"/>
        <v>-3.4785515118422865E-2</v>
      </c>
    </row>
    <row r="19" spans="1:23">
      <c r="A19" s="1">
        <v>41848</v>
      </c>
      <c r="B19">
        <v>63.78</v>
      </c>
      <c r="C19">
        <v>1326500</v>
      </c>
      <c r="D19">
        <v>1.8500000000000085</v>
      </c>
      <c r="E19">
        <v>11</v>
      </c>
      <c r="F19">
        <v>0.65749950855120898</v>
      </c>
      <c r="G19">
        <v>8.8907194425789107E-2</v>
      </c>
      <c r="H19">
        <v>2</v>
      </c>
      <c r="I19">
        <v>1</v>
      </c>
      <c r="J19">
        <v>0.49000000000000199</v>
      </c>
      <c r="K19">
        <v>73.870000000000118</v>
      </c>
      <c r="L19">
        <v>82</v>
      </c>
      <c r="M19">
        <v>0</v>
      </c>
      <c r="N19">
        <v>0.7946428571428571</v>
      </c>
      <c r="O19">
        <v>0.7142857142857143</v>
      </c>
      <c r="T19" s="10">
        <f t="shared" ca="1" si="1"/>
        <v>1.7964765479368276E-3</v>
      </c>
      <c r="U19" s="150">
        <f t="shared" ca="1" si="2"/>
        <v>2.2582631240540014E-2</v>
      </c>
      <c r="V19" s="10">
        <f t="shared" si="3"/>
        <v>7.7421393585084845E-3</v>
      </c>
      <c r="W19" s="150">
        <f t="shared" si="4"/>
        <v>-2.7043375759914379E-2</v>
      </c>
    </row>
    <row r="20" spans="1:23">
      <c r="A20" s="1">
        <v>41849</v>
      </c>
      <c r="B20">
        <v>63.7</v>
      </c>
      <c r="C20">
        <v>1130100</v>
      </c>
      <c r="D20">
        <v>1.9300000000000068</v>
      </c>
      <c r="E20">
        <v>12</v>
      </c>
      <c r="F20">
        <v>0.66154904658934544</v>
      </c>
      <c r="G20">
        <v>8.2307756883814642E-2</v>
      </c>
      <c r="H20">
        <v>2</v>
      </c>
      <c r="I20">
        <v>1</v>
      </c>
      <c r="J20">
        <v>-7.9999999999998295E-2</v>
      </c>
      <c r="K20">
        <v>73.79000000000012</v>
      </c>
      <c r="L20">
        <v>83</v>
      </c>
      <c r="M20">
        <v>-1</v>
      </c>
      <c r="N20">
        <v>0.8035714285714286</v>
      </c>
      <c r="O20">
        <v>0.6785714285714286</v>
      </c>
      <c r="T20" s="10">
        <f t="shared" ca="1" si="1"/>
        <v>1.7964765479368276E-3</v>
      </c>
      <c r="U20" s="150">
        <f t="shared" ca="1" si="2"/>
        <v>2.437910778847684E-2</v>
      </c>
      <c r="V20" s="10">
        <f t="shared" si="3"/>
        <v>-1.2543116964565428E-3</v>
      </c>
      <c r="W20" s="150">
        <f t="shared" si="4"/>
        <v>-2.8297687456370922E-2</v>
      </c>
    </row>
    <row r="21" spans="1:23">
      <c r="A21" s="1">
        <v>41850</v>
      </c>
      <c r="B21">
        <v>64.599999999999994</v>
      </c>
      <c r="C21">
        <v>1575500</v>
      </c>
      <c r="D21">
        <v>1.0300000000000153</v>
      </c>
      <c r="E21">
        <v>13</v>
      </c>
      <c r="F21">
        <v>0.66683703558089269</v>
      </c>
      <c r="G21">
        <v>8.7052971793149775E-2</v>
      </c>
      <c r="H21">
        <v>2</v>
      </c>
      <c r="I21">
        <v>1</v>
      </c>
      <c r="J21">
        <v>0.89999999999999147</v>
      </c>
      <c r="K21">
        <v>74.690000000000111</v>
      </c>
      <c r="L21">
        <v>84</v>
      </c>
      <c r="M21">
        <v>-2</v>
      </c>
      <c r="N21">
        <v>0.8125</v>
      </c>
      <c r="O21">
        <v>0.6428571428571429</v>
      </c>
      <c r="T21" s="10">
        <f t="shared" ca="1" si="1"/>
        <v>1.7964765479368276E-3</v>
      </c>
      <c r="U21" s="150">
        <f t="shared" ca="1" si="2"/>
        <v>2.6175584336413666E-2</v>
      </c>
      <c r="V21" s="10">
        <f t="shared" si="3"/>
        <v>1.4128728414442565E-2</v>
      </c>
      <c r="W21" s="150">
        <f t="shared" si="4"/>
        <v>-1.4168959041928357E-2</v>
      </c>
    </row>
    <row r="22" spans="1:23">
      <c r="A22" s="1">
        <v>41851</v>
      </c>
      <c r="B22">
        <v>64.23</v>
      </c>
      <c r="C22">
        <v>1878600</v>
      </c>
      <c r="D22">
        <v>1.4000000000000057</v>
      </c>
      <c r="E22">
        <v>14</v>
      </c>
      <c r="F22">
        <v>0.67214468252408122</v>
      </c>
      <c r="G22">
        <v>0.10519853928811282</v>
      </c>
      <c r="H22">
        <v>1</v>
      </c>
      <c r="I22">
        <v>-1</v>
      </c>
      <c r="J22">
        <v>-0.36999999999999034</v>
      </c>
      <c r="K22">
        <v>74.320000000000121</v>
      </c>
      <c r="L22">
        <v>85</v>
      </c>
      <c r="M22">
        <v>-1</v>
      </c>
      <c r="N22">
        <v>0.8214285714285714</v>
      </c>
      <c r="O22">
        <v>0.6785714285714286</v>
      </c>
      <c r="T22" s="10">
        <f t="shared" ca="1" si="1"/>
        <v>1.7964765479368276E-3</v>
      </c>
      <c r="U22" s="150">
        <f t="shared" ca="1" si="2"/>
        <v>2.7972060884350492E-2</v>
      </c>
      <c r="V22" s="10">
        <f t="shared" si="3"/>
        <v>-5.727554179566414E-3</v>
      </c>
      <c r="W22" s="150">
        <f t="shared" si="4"/>
        <v>-1.9896513221494772E-2</v>
      </c>
    </row>
    <row r="23" spans="1:23">
      <c r="A23" s="1">
        <v>41852</v>
      </c>
      <c r="B23">
        <v>64.52</v>
      </c>
      <c r="C23">
        <v>1396100</v>
      </c>
      <c r="D23">
        <v>1.6899999999999977</v>
      </c>
      <c r="E23">
        <v>15</v>
      </c>
      <c r="F23">
        <v>0.67609593080401043</v>
      </c>
      <c r="G23">
        <v>0.11451372565480189</v>
      </c>
      <c r="H23">
        <v>1</v>
      </c>
      <c r="I23">
        <v>-1</v>
      </c>
      <c r="J23">
        <v>-0.28999999999999204</v>
      </c>
      <c r="K23">
        <v>74.030000000000129</v>
      </c>
      <c r="L23">
        <v>86</v>
      </c>
      <c r="M23">
        <v>0</v>
      </c>
      <c r="N23">
        <v>0.8303571428571429</v>
      </c>
      <c r="O23">
        <v>0.7142857142857143</v>
      </c>
      <c r="T23" s="10">
        <f t="shared" ca="1" si="1"/>
        <v>1.3840512359151961E-3</v>
      </c>
      <c r="U23" s="150">
        <f t="shared" ca="1" si="2"/>
        <v>2.935611212026569E-2</v>
      </c>
      <c r="V23" s="10">
        <f t="shared" si="3"/>
        <v>-4.5150241320254091E-3</v>
      </c>
      <c r="W23" s="150">
        <f t="shared" si="4"/>
        <v>-2.4411537353520182E-2</v>
      </c>
    </row>
    <row r="24" spans="1:23">
      <c r="A24" s="1">
        <v>41855</v>
      </c>
      <c r="B24">
        <v>64.72</v>
      </c>
      <c r="C24">
        <v>1741600</v>
      </c>
      <c r="D24">
        <v>1.8900000000000006</v>
      </c>
      <c r="E24">
        <v>16</v>
      </c>
      <c r="F24">
        <v>0.67994888932573228</v>
      </c>
      <c r="G24">
        <v>0.12546486736064472</v>
      </c>
      <c r="H24">
        <v>1</v>
      </c>
      <c r="I24">
        <v>-1</v>
      </c>
      <c r="J24">
        <v>-0.20000000000000284</v>
      </c>
      <c r="K24">
        <v>73.830000000000126</v>
      </c>
      <c r="L24">
        <v>87</v>
      </c>
      <c r="M24">
        <v>1</v>
      </c>
      <c r="N24">
        <v>0.8392857142857143</v>
      </c>
      <c r="O24">
        <v>0.75</v>
      </c>
      <c r="T24" s="10">
        <f t="shared" ca="1" si="1"/>
        <v>1.3840512359151961E-3</v>
      </c>
      <c r="U24" s="150">
        <f t="shared" ca="1" si="2"/>
        <v>3.0740163356180884E-2</v>
      </c>
      <c r="V24" s="10">
        <f t="shared" si="3"/>
        <v>-3.0998140111593749E-3</v>
      </c>
      <c r="W24" s="150">
        <f t="shared" si="4"/>
        <v>-2.7511351364679557E-2</v>
      </c>
    </row>
    <row r="25" spans="1:23">
      <c r="A25" s="1">
        <v>41856</v>
      </c>
      <c r="B25">
        <v>64.489999999999995</v>
      </c>
      <c r="C25">
        <v>1514500</v>
      </c>
      <c r="D25">
        <v>1.6599999999999966</v>
      </c>
      <c r="E25">
        <v>17</v>
      </c>
      <c r="F25">
        <v>0.68047965402005128</v>
      </c>
      <c r="G25">
        <v>0.12274701981195432</v>
      </c>
      <c r="H25">
        <v>1</v>
      </c>
      <c r="I25">
        <v>-1</v>
      </c>
      <c r="J25">
        <v>0.23000000000000398</v>
      </c>
      <c r="K25">
        <v>74.06000000000013</v>
      </c>
      <c r="L25">
        <v>88</v>
      </c>
      <c r="M25">
        <v>2</v>
      </c>
      <c r="N25">
        <v>0.8482142857142857</v>
      </c>
      <c r="O25">
        <v>0.7857142857142857</v>
      </c>
      <c r="T25" s="10">
        <f t="shared" ca="1" si="1"/>
        <v>1.3840512359151961E-3</v>
      </c>
      <c r="U25" s="150">
        <f t="shared" ca="1" si="2"/>
        <v>3.2124214592096079E-2</v>
      </c>
      <c r="V25" s="10">
        <f t="shared" si="3"/>
        <v>3.5537700865266373E-3</v>
      </c>
      <c r="W25" s="150">
        <f t="shared" si="4"/>
        <v>-2.3957581278152919E-2</v>
      </c>
    </row>
    <row r="26" spans="1:23">
      <c r="A26" s="1">
        <v>41857</v>
      </c>
      <c r="B26">
        <v>64.77</v>
      </c>
      <c r="C26">
        <v>1720200</v>
      </c>
      <c r="D26">
        <v>1.9399999999999977</v>
      </c>
      <c r="E26">
        <v>18</v>
      </c>
      <c r="F26">
        <v>0.68254373894240228</v>
      </c>
      <c r="G26">
        <v>0.12066508562793823</v>
      </c>
      <c r="H26">
        <v>2</v>
      </c>
      <c r="I26">
        <v>1</v>
      </c>
      <c r="J26">
        <v>-0.28000000000000114</v>
      </c>
      <c r="K26">
        <v>73.780000000000129</v>
      </c>
      <c r="L26">
        <v>89</v>
      </c>
      <c r="M26">
        <v>1</v>
      </c>
      <c r="N26">
        <v>0.8571428571428571</v>
      </c>
      <c r="O26">
        <v>0.75</v>
      </c>
      <c r="T26" s="10">
        <f t="shared" ca="1" si="1"/>
        <v>1.3840512359151961E-3</v>
      </c>
      <c r="U26" s="150">
        <f t="shared" ca="1" si="2"/>
        <v>3.3508265828011273E-2</v>
      </c>
      <c r="V26" s="10">
        <f t="shared" si="3"/>
        <v>-4.3417584121569416E-3</v>
      </c>
      <c r="W26" s="150">
        <f t="shared" si="4"/>
        <v>-2.8299339690309861E-2</v>
      </c>
    </row>
    <row r="27" spans="1:23">
      <c r="A27" s="1">
        <v>41858</v>
      </c>
      <c r="B27">
        <v>64.47</v>
      </c>
      <c r="C27">
        <v>1627400</v>
      </c>
      <c r="D27">
        <v>2.2399999999999949</v>
      </c>
      <c r="E27">
        <v>19</v>
      </c>
      <c r="F27">
        <v>0.68244544918419492</v>
      </c>
      <c r="G27">
        <v>0.1252948707186031</v>
      </c>
      <c r="H27">
        <v>4</v>
      </c>
      <c r="I27">
        <v>1</v>
      </c>
      <c r="J27">
        <v>-0.29999999999999716</v>
      </c>
      <c r="K27">
        <v>73.480000000000132</v>
      </c>
      <c r="L27">
        <v>88</v>
      </c>
      <c r="M27">
        <v>0</v>
      </c>
      <c r="N27">
        <v>0.8482142857142857</v>
      </c>
      <c r="O27">
        <v>0.7142857142857143</v>
      </c>
      <c r="T27" s="10">
        <f t="shared" ca="1" si="1"/>
        <v>1.7964765479368276E-3</v>
      </c>
      <c r="U27" s="150">
        <f t="shared" ca="1" si="2"/>
        <v>3.5304742375948099E-2</v>
      </c>
      <c r="V27" s="10">
        <f t="shared" si="3"/>
        <v>-4.6317739694302484E-3</v>
      </c>
      <c r="W27" s="150">
        <f t="shared" si="4"/>
        <v>-3.2931113659740108E-2</v>
      </c>
    </row>
    <row r="28" spans="1:23">
      <c r="A28" s="1">
        <v>41859</v>
      </c>
      <c r="B28">
        <v>66.569999999999993</v>
      </c>
      <c r="C28">
        <v>2013900</v>
      </c>
      <c r="D28">
        <v>0.14000000000000057</v>
      </c>
      <c r="E28">
        <v>20</v>
      </c>
      <c r="F28">
        <v>0.68967957538824443</v>
      </c>
      <c r="G28">
        <v>0.13219442578912019</v>
      </c>
      <c r="H28">
        <v>1</v>
      </c>
      <c r="I28">
        <v>-1</v>
      </c>
      <c r="J28">
        <v>2.0999999999999943</v>
      </c>
      <c r="K28">
        <v>75.580000000000126</v>
      </c>
      <c r="L28">
        <v>89</v>
      </c>
      <c r="M28">
        <v>1</v>
      </c>
      <c r="N28">
        <v>0.8571428571428571</v>
      </c>
      <c r="O28">
        <v>0.75</v>
      </c>
      <c r="T28" s="10">
        <f t="shared" ca="1" si="1"/>
        <v>1.0021373043663168E-3</v>
      </c>
      <c r="U28" s="150">
        <f t="shared" ca="1" si="2"/>
        <v>3.6306879680314416E-2</v>
      </c>
      <c r="V28" s="10">
        <f t="shared" si="3"/>
        <v>3.2573289902280041E-2</v>
      </c>
      <c r="W28" s="150">
        <f t="shared" si="4"/>
        <v>-3.5782375746006706E-4</v>
      </c>
    </row>
    <row r="29" spans="1:23">
      <c r="A29" s="1">
        <v>41862</v>
      </c>
      <c r="B29">
        <v>66.14</v>
      </c>
      <c r="C29">
        <v>1189000</v>
      </c>
      <c r="D29">
        <v>0</v>
      </c>
      <c r="E29">
        <v>0</v>
      </c>
      <c r="F29">
        <v>0.69970513072537843</v>
      </c>
      <c r="G29">
        <v>0.12844505540631296</v>
      </c>
      <c r="H29">
        <v>1</v>
      </c>
      <c r="I29">
        <v>-1</v>
      </c>
      <c r="J29">
        <v>0.42999999999999261</v>
      </c>
      <c r="K29">
        <v>76.010000000000119</v>
      </c>
      <c r="L29">
        <v>90</v>
      </c>
      <c r="M29">
        <v>2</v>
      </c>
      <c r="N29">
        <v>0.8660714285714286</v>
      </c>
      <c r="O29">
        <v>0.7857142857142857</v>
      </c>
      <c r="T29" s="10">
        <f t="shared" ca="1" si="1"/>
        <v>1.3840512359151961E-3</v>
      </c>
      <c r="U29" s="150">
        <f t="shared" ca="1" si="2"/>
        <v>3.7690930916229611E-2</v>
      </c>
      <c r="V29" s="10">
        <f t="shared" si="3"/>
        <v>6.4593660808170746E-3</v>
      </c>
      <c r="W29" s="150">
        <f t="shared" si="4"/>
        <v>6.1015423233570076E-3</v>
      </c>
    </row>
    <row r="30" spans="1:23">
      <c r="A30" s="1">
        <v>41863</v>
      </c>
      <c r="B30">
        <v>65.84</v>
      </c>
      <c r="C30">
        <v>1082300</v>
      </c>
      <c r="D30">
        <v>0</v>
      </c>
      <c r="E30">
        <v>0</v>
      </c>
      <c r="F30">
        <v>0.7071948103007667</v>
      </c>
      <c r="G30">
        <v>0.11045689220953658</v>
      </c>
      <c r="H30">
        <v>2</v>
      </c>
      <c r="I30">
        <v>1</v>
      </c>
      <c r="J30">
        <v>0.29999999999999716</v>
      </c>
      <c r="K30">
        <v>76.310000000000116</v>
      </c>
      <c r="L30">
        <v>91</v>
      </c>
      <c r="M30">
        <v>1</v>
      </c>
      <c r="N30">
        <v>0.875</v>
      </c>
      <c r="O30">
        <v>0.75</v>
      </c>
      <c r="T30" s="10">
        <f t="shared" ca="1" si="1"/>
        <v>1.3840512359151961E-3</v>
      </c>
      <c r="U30" s="150">
        <f t="shared" ca="1" si="2"/>
        <v>3.9074982152144805E-2</v>
      </c>
      <c r="V30" s="10">
        <f t="shared" si="3"/>
        <v>4.5358330813425633E-3</v>
      </c>
      <c r="W30" s="150">
        <f t="shared" si="4"/>
        <v>1.063737540469957E-2</v>
      </c>
    </row>
    <row r="31" spans="1:23">
      <c r="A31" s="1">
        <v>41864</v>
      </c>
      <c r="B31">
        <v>65.23</v>
      </c>
      <c r="C31">
        <v>1410900</v>
      </c>
      <c r="D31">
        <v>0.60999999999999943</v>
      </c>
      <c r="E31">
        <v>1</v>
      </c>
      <c r="F31">
        <v>0.70874778848044051</v>
      </c>
      <c r="G31">
        <v>9.6137298522498318E-2</v>
      </c>
      <c r="H31">
        <v>2</v>
      </c>
      <c r="I31">
        <v>1</v>
      </c>
      <c r="J31">
        <v>-0.60999999999999943</v>
      </c>
      <c r="K31">
        <v>75.700000000000117</v>
      </c>
      <c r="L31">
        <v>92</v>
      </c>
      <c r="M31">
        <v>0</v>
      </c>
      <c r="N31">
        <v>0.8839285714285714</v>
      </c>
      <c r="O31">
        <v>0.7142857142857143</v>
      </c>
      <c r="T31" s="10">
        <f t="shared" ca="1" si="1"/>
        <v>1.7964765479368276E-3</v>
      </c>
      <c r="U31" s="150">
        <f t="shared" ca="1" si="2"/>
        <v>4.0871458700081631E-2</v>
      </c>
      <c r="V31" s="10">
        <f t="shared" si="3"/>
        <v>-9.264884568651266E-3</v>
      </c>
      <c r="W31" s="150">
        <f t="shared" si="4"/>
        <v>1.372490836048304E-3</v>
      </c>
    </row>
    <row r="32" spans="1:23">
      <c r="A32" s="1">
        <v>41865</v>
      </c>
      <c r="B32">
        <v>65.930000000000007</v>
      </c>
      <c r="C32">
        <v>878700</v>
      </c>
      <c r="D32">
        <v>0</v>
      </c>
      <c r="E32">
        <v>0</v>
      </c>
      <c r="F32">
        <v>0.7044426970709653</v>
      </c>
      <c r="G32">
        <v>7.4641118200134318E-2</v>
      </c>
      <c r="H32">
        <v>4</v>
      </c>
      <c r="I32">
        <v>1</v>
      </c>
      <c r="J32">
        <v>0.70000000000000284</v>
      </c>
      <c r="K32">
        <v>76.400000000000119</v>
      </c>
      <c r="L32">
        <v>91</v>
      </c>
      <c r="M32">
        <v>-1</v>
      </c>
      <c r="N32">
        <v>0.875</v>
      </c>
      <c r="O32">
        <v>0.6785714285714286</v>
      </c>
      <c r="T32" s="10">
        <f t="shared" ca="1" si="1"/>
        <v>1.7964765479368276E-3</v>
      </c>
      <c r="U32" s="150">
        <f t="shared" ca="1" si="2"/>
        <v>4.2667935248018457E-2</v>
      </c>
      <c r="V32" s="10">
        <f t="shared" si="3"/>
        <v>1.0731258623332865E-2</v>
      </c>
      <c r="W32" s="150">
        <f t="shared" si="4"/>
        <v>1.2103749459381169E-2</v>
      </c>
    </row>
    <row r="33" spans="1:23">
      <c r="A33" s="1">
        <v>41866</v>
      </c>
      <c r="B33">
        <v>65.38</v>
      </c>
      <c r="C33">
        <v>1269900</v>
      </c>
      <c r="D33">
        <v>0.55000000000001137</v>
      </c>
      <c r="E33">
        <v>1</v>
      </c>
      <c r="F33">
        <v>0.70163160998623941</v>
      </c>
      <c r="G33">
        <v>7.4202484889187376E-2</v>
      </c>
      <c r="H33">
        <v>4</v>
      </c>
      <c r="I33">
        <v>1</v>
      </c>
      <c r="J33">
        <v>-0.55000000000001137</v>
      </c>
      <c r="K33">
        <v>75.850000000000108</v>
      </c>
      <c r="L33">
        <v>90</v>
      </c>
      <c r="M33">
        <v>-2</v>
      </c>
      <c r="N33">
        <v>0.8660714285714286</v>
      </c>
      <c r="O33">
        <v>0.6428571428571429</v>
      </c>
      <c r="T33" s="10">
        <f t="shared" ca="1" si="1"/>
        <v>1.0021373043663168E-3</v>
      </c>
      <c r="U33" s="150">
        <f t="shared" ca="1" si="2"/>
        <v>4.3670072552384774E-2</v>
      </c>
      <c r="V33" s="10">
        <f t="shared" si="3"/>
        <v>-8.3421811011680762E-3</v>
      </c>
      <c r="W33" s="150">
        <f t="shared" si="4"/>
        <v>3.7615683582130927E-3</v>
      </c>
    </row>
    <row r="34" spans="1:23">
      <c r="A34" s="1">
        <v>41869</v>
      </c>
      <c r="B34">
        <v>66.44</v>
      </c>
      <c r="C34">
        <v>1406000</v>
      </c>
      <c r="D34">
        <v>0</v>
      </c>
      <c r="E34">
        <v>0</v>
      </c>
      <c r="F34">
        <v>0.70428543345783368</v>
      </c>
      <c r="G34">
        <v>7.9516453995970446E-2</v>
      </c>
      <c r="H34">
        <v>2</v>
      </c>
      <c r="I34">
        <v>1</v>
      </c>
      <c r="J34">
        <v>1.0600000000000023</v>
      </c>
      <c r="K34">
        <v>76.91000000000011</v>
      </c>
      <c r="L34">
        <v>91</v>
      </c>
      <c r="M34">
        <v>-3</v>
      </c>
      <c r="N34">
        <v>0.875</v>
      </c>
      <c r="O34">
        <v>0.6071428571428571</v>
      </c>
      <c r="T34" s="10">
        <f t="shared" ca="1" si="1"/>
        <v>1.0021373043663168E-3</v>
      </c>
      <c r="U34" s="150">
        <f t="shared" ca="1" si="2"/>
        <v>4.4672209856751091E-2</v>
      </c>
      <c r="V34" s="10">
        <f t="shared" si="3"/>
        <v>1.6212909146528027E-2</v>
      </c>
      <c r="W34" s="150">
        <f t="shared" si="4"/>
        <v>1.9974477504741121E-2</v>
      </c>
    </row>
    <row r="35" spans="1:23">
      <c r="A35" s="1">
        <v>41870</v>
      </c>
      <c r="B35">
        <v>69.13</v>
      </c>
      <c r="C35">
        <v>3110000</v>
      </c>
      <c r="D35">
        <v>0</v>
      </c>
      <c r="E35">
        <v>0</v>
      </c>
      <c r="F35">
        <v>0.72062119127186963</v>
      </c>
      <c r="G35">
        <v>0.12070915883143049</v>
      </c>
      <c r="H35">
        <v>1</v>
      </c>
      <c r="I35">
        <v>-1</v>
      </c>
      <c r="J35">
        <v>2.6899999999999977</v>
      </c>
      <c r="K35">
        <v>79.600000000000108</v>
      </c>
      <c r="L35">
        <v>92</v>
      </c>
      <c r="M35">
        <v>-2</v>
      </c>
      <c r="N35">
        <v>0.8839285714285714</v>
      </c>
      <c r="O35">
        <v>0.6428571428571429</v>
      </c>
      <c r="T35" s="10">
        <f t="shared" ca="1" si="1"/>
        <v>1.7964765479368276E-3</v>
      </c>
      <c r="U35" s="150">
        <f t="shared" ca="1" si="2"/>
        <v>4.6468686404687917E-2</v>
      </c>
      <c r="V35" s="10">
        <f t="shared" si="3"/>
        <v>4.048765803732688E-2</v>
      </c>
      <c r="W35" s="150">
        <f t="shared" si="4"/>
        <v>6.0462135542068002E-2</v>
      </c>
    </row>
    <row r="36" spans="1:23">
      <c r="A36" s="1">
        <v>41871</v>
      </c>
      <c r="B36">
        <v>69.69</v>
      </c>
      <c r="C36">
        <v>2314100</v>
      </c>
      <c r="D36">
        <v>0.56000000000000227</v>
      </c>
      <c r="E36">
        <v>1</v>
      </c>
      <c r="F36">
        <v>0.74277570277177118</v>
      </c>
      <c r="G36">
        <v>0.17014355271994627</v>
      </c>
      <c r="H36">
        <v>1</v>
      </c>
      <c r="I36">
        <v>-1</v>
      </c>
      <c r="J36">
        <v>-0.56000000000000227</v>
      </c>
      <c r="K36">
        <v>79.040000000000106</v>
      </c>
      <c r="L36">
        <v>93</v>
      </c>
      <c r="M36">
        <v>-1</v>
      </c>
      <c r="N36">
        <v>0.8928571428571429</v>
      </c>
      <c r="O36">
        <v>0.6785714285714286</v>
      </c>
      <c r="T36" s="10">
        <f t="shared" ca="1" si="1"/>
        <v>1.3840512359151961E-3</v>
      </c>
      <c r="U36" s="150">
        <f t="shared" ca="1" si="2"/>
        <v>4.7852737640603112E-2</v>
      </c>
      <c r="V36" s="10">
        <f t="shared" si="3"/>
        <v>-8.100679878489836E-3</v>
      </c>
      <c r="W36" s="150">
        <f t="shared" si="4"/>
        <v>5.2361455663578166E-2</v>
      </c>
    </row>
    <row r="37" spans="1:23">
      <c r="A37" s="1">
        <v>41872</v>
      </c>
      <c r="B37">
        <v>69.069999999999993</v>
      </c>
      <c r="C37">
        <v>2419100</v>
      </c>
      <c r="D37">
        <v>0</v>
      </c>
      <c r="E37">
        <v>0</v>
      </c>
      <c r="F37">
        <v>0.76367210536662078</v>
      </c>
      <c r="G37">
        <v>0.20379134486232373</v>
      </c>
      <c r="H37">
        <v>1</v>
      </c>
      <c r="I37">
        <v>-1</v>
      </c>
      <c r="J37">
        <v>0.62000000000000455</v>
      </c>
      <c r="K37">
        <v>79.66000000000011</v>
      </c>
      <c r="L37">
        <v>94</v>
      </c>
      <c r="M37">
        <v>0</v>
      </c>
      <c r="N37">
        <v>0.9017857142857143</v>
      </c>
      <c r="O37">
        <v>0.7142857142857143</v>
      </c>
      <c r="T37" s="10">
        <f t="shared" ca="1" si="1"/>
        <v>1.3840512359151961E-3</v>
      </c>
      <c r="U37" s="150">
        <f t="shared" ca="1" si="2"/>
        <v>4.9236788876518306E-2</v>
      </c>
      <c r="V37" s="10">
        <f t="shared" si="3"/>
        <v>8.8965418280959191E-3</v>
      </c>
      <c r="W37" s="150">
        <f t="shared" si="4"/>
        <v>6.1257997491674085E-2</v>
      </c>
    </row>
    <row r="38" spans="1:23">
      <c r="A38" s="1">
        <v>41873</v>
      </c>
      <c r="B38">
        <v>74.17</v>
      </c>
      <c r="C38">
        <v>5854000</v>
      </c>
      <c r="D38">
        <v>5.1000000000000085</v>
      </c>
      <c r="E38">
        <v>1</v>
      </c>
      <c r="F38">
        <v>0.79394535089443674</v>
      </c>
      <c r="G38">
        <v>0.28989254533243786</v>
      </c>
      <c r="H38">
        <v>1</v>
      </c>
      <c r="I38">
        <v>-1</v>
      </c>
      <c r="J38">
        <v>-5.1000000000000085</v>
      </c>
      <c r="K38">
        <v>74.560000000000102</v>
      </c>
      <c r="L38">
        <v>95</v>
      </c>
      <c r="M38">
        <v>1</v>
      </c>
      <c r="N38">
        <v>0.9107142857142857</v>
      </c>
      <c r="O38">
        <v>0.75</v>
      </c>
      <c r="T38" s="10">
        <f t="shared" ca="1" si="1"/>
        <v>1.3840512359151961E-3</v>
      </c>
      <c r="U38" s="150">
        <f t="shared" ca="1" si="2"/>
        <v>5.06208401124335E-2</v>
      </c>
      <c r="V38" s="10">
        <f t="shared" si="3"/>
        <v>-7.3838135225134049E-2</v>
      </c>
      <c r="W38" s="150">
        <f t="shared" si="4"/>
        <v>-1.2580137733459965E-2</v>
      </c>
    </row>
    <row r="39" spans="1:23">
      <c r="A39" s="1">
        <v>41876</v>
      </c>
      <c r="B39">
        <v>73.63</v>
      </c>
      <c r="C39">
        <v>2229100</v>
      </c>
      <c r="D39">
        <v>4.5600000000000023</v>
      </c>
      <c r="E39">
        <v>2</v>
      </c>
      <c r="F39">
        <v>0.82044426970709661</v>
      </c>
      <c r="G39">
        <v>0.30855125083948953</v>
      </c>
      <c r="H39">
        <v>1</v>
      </c>
      <c r="I39">
        <v>-1</v>
      </c>
      <c r="J39">
        <v>0.54000000000000625</v>
      </c>
      <c r="K39">
        <v>75.100000000000108</v>
      </c>
      <c r="L39">
        <v>96</v>
      </c>
      <c r="M39">
        <v>2</v>
      </c>
      <c r="N39">
        <v>0.9196428571428571</v>
      </c>
      <c r="O39">
        <v>0.7857142857142857</v>
      </c>
      <c r="T39" s="10">
        <f t="shared" ca="1" si="1"/>
        <v>1.3840512359151961E-3</v>
      </c>
      <c r="U39" s="150">
        <f t="shared" ca="1" si="2"/>
        <v>5.2004891348348695E-2</v>
      </c>
      <c r="V39" s="10">
        <f t="shared" si="3"/>
        <v>7.2805716597007719E-3</v>
      </c>
      <c r="W39" s="150">
        <f t="shared" si="4"/>
        <v>-5.2995660737591927E-3</v>
      </c>
    </row>
    <row r="40" spans="1:23">
      <c r="A40" s="1">
        <v>41877</v>
      </c>
      <c r="B40">
        <v>74.150000000000006</v>
      </c>
      <c r="C40">
        <v>1830400</v>
      </c>
      <c r="D40">
        <v>5.0800000000000125</v>
      </c>
      <c r="E40">
        <v>3</v>
      </c>
      <c r="F40">
        <v>0.84694318851975614</v>
      </c>
      <c r="G40">
        <v>0.29640593519140362</v>
      </c>
      <c r="H40">
        <v>1</v>
      </c>
      <c r="I40">
        <v>-1</v>
      </c>
      <c r="J40">
        <v>-0.52000000000001023</v>
      </c>
      <c r="K40">
        <v>74.580000000000098</v>
      </c>
      <c r="L40">
        <v>97</v>
      </c>
      <c r="M40">
        <v>3</v>
      </c>
      <c r="N40">
        <v>0.9285714285714286</v>
      </c>
      <c r="O40">
        <v>0.8214285714285714</v>
      </c>
      <c r="T40" s="10">
        <f t="shared" ca="1" si="1"/>
        <v>1.3840512359151961E-3</v>
      </c>
      <c r="U40" s="150">
        <f t="shared" ca="1" si="2"/>
        <v>5.3388942584263889E-2</v>
      </c>
      <c r="V40" s="10">
        <f t="shared" si="3"/>
        <v>-7.0623387206303172E-3</v>
      </c>
      <c r="W40" s="150">
        <f t="shared" si="4"/>
        <v>-1.2361904794389509E-2</v>
      </c>
    </row>
    <row r="41" spans="1:23">
      <c r="A41" s="1">
        <v>41878</v>
      </c>
      <c r="B41">
        <v>74.95</v>
      </c>
      <c r="C41">
        <v>1554500</v>
      </c>
      <c r="D41">
        <v>5.8800000000000097</v>
      </c>
      <c r="E41">
        <v>4</v>
      </c>
      <c r="F41">
        <v>0.87002162374680547</v>
      </c>
      <c r="G41">
        <v>0.23603823875083957</v>
      </c>
      <c r="H41">
        <v>2</v>
      </c>
      <c r="I41">
        <v>1</v>
      </c>
      <c r="J41">
        <v>-0.79999999999999716</v>
      </c>
      <c r="K41">
        <v>73.780000000000101</v>
      </c>
      <c r="L41">
        <v>98</v>
      </c>
      <c r="M41">
        <v>2</v>
      </c>
      <c r="N41">
        <v>0.9375</v>
      </c>
      <c r="O41">
        <v>0.7857142857142857</v>
      </c>
      <c r="T41" s="10">
        <f t="shared" ca="1" si="1"/>
        <v>1.3840512359151961E-3</v>
      </c>
      <c r="U41" s="150">
        <f t="shared" ca="1" si="2"/>
        <v>5.4772993820179083E-2</v>
      </c>
      <c r="V41" s="10">
        <f t="shared" si="3"/>
        <v>-1.0788941335131452E-2</v>
      </c>
      <c r="W41" s="150">
        <f t="shared" si="4"/>
        <v>-2.3150846129520959E-2</v>
      </c>
    </row>
    <row r="42" spans="1:23">
      <c r="A42" s="1">
        <v>41879</v>
      </c>
      <c r="B42">
        <v>75.03</v>
      </c>
      <c r="C42">
        <v>1135500</v>
      </c>
      <c r="D42">
        <v>5.8000000000000114</v>
      </c>
      <c r="E42">
        <v>5</v>
      </c>
      <c r="F42">
        <v>0.87599764104580324</v>
      </c>
      <c r="G42">
        <v>0.12993095198119542</v>
      </c>
      <c r="H42">
        <v>2</v>
      </c>
      <c r="I42">
        <v>1</v>
      </c>
      <c r="J42">
        <v>7.9999999999998295E-2</v>
      </c>
      <c r="K42">
        <v>73.860000000000099</v>
      </c>
      <c r="L42">
        <v>99</v>
      </c>
      <c r="M42">
        <v>1</v>
      </c>
      <c r="N42">
        <v>0.9464285714285714</v>
      </c>
      <c r="O42">
        <v>0.75</v>
      </c>
      <c r="T42" s="10">
        <f t="shared" ca="1" si="1"/>
        <v>1.7964765479368276E-3</v>
      </c>
      <c r="U42" s="150">
        <f t="shared" ca="1" si="2"/>
        <v>5.6569470368115909E-2</v>
      </c>
      <c r="V42" s="10">
        <f t="shared" si="3"/>
        <v>1.0673782521680893E-3</v>
      </c>
      <c r="W42" s="150">
        <f t="shared" si="4"/>
        <v>-2.208346787735287E-2</v>
      </c>
    </row>
    <row r="43" spans="1:23">
      <c r="A43" s="1">
        <v>41880</v>
      </c>
      <c r="B43">
        <v>75.22</v>
      </c>
      <c r="C43">
        <v>1953000</v>
      </c>
      <c r="D43">
        <v>5.6100000000000136</v>
      </c>
      <c r="E43">
        <v>6</v>
      </c>
      <c r="F43">
        <v>0.88397876941222742</v>
      </c>
      <c r="G43">
        <v>0.11684435862995297</v>
      </c>
      <c r="H43">
        <v>2</v>
      </c>
      <c r="I43">
        <v>1</v>
      </c>
      <c r="J43">
        <v>0.18999999999999773</v>
      </c>
      <c r="K43">
        <v>74.050000000000097</v>
      </c>
      <c r="L43">
        <v>100</v>
      </c>
      <c r="M43">
        <v>0</v>
      </c>
      <c r="N43">
        <v>0.9553571428571429</v>
      </c>
      <c r="O43">
        <v>0.7142857142857143</v>
      </c>
      <c r="T43" s="10">
        <f t="shared" ca="1" si="1"/>
        <v>1.7964765479368276E-3</v>
      </c>
      <c r="U43" s="150">
        <f t="shared" ca="1" si="2"/>
        <v>5.8365946916052736E-2</v>
      </c>
      <c r="V43" s="10">
        <f t="shared" si="3"/>
        <v>2.5323204051712345E-3</v>
      </c>
      <c r="W43" s="150">
        <f t="shared" si="4"/>
        <v>-1.9551147472181635E-2</v>
      </c>
    </row>
    <row r="44" spans="1:23">
      <c r="A44" s="1">
        <v>41884</v>
      </c>
      <c r="B44">
        <v>75.569999999999993</v>
      </c>
      <c r="C44">
        <v>1944500</v>
      </c>
      <c r="D44">
        <v>5.2600000000000193</v>
      </c>
      <c r="E44">
        <v>7</v>
      </c>
      <c r="F44">
        <v>0.89009239237271509</v>
      </c>
      <c r="G44">
        <v>0.12342071020819341</v>
      </c>
      <c r="H44">
        <v>2</v>
      </c>
      <c r="I44">
        <v>1</v>
      </c>
      <c r="J44">
        <v>0.34999999999999432</v>
      </c>
      <c r="K44">
        <v>74.400000000000091</v>
      </c>
      <c r="L44">
        <v>101</v>
      </c>
      <c r="M44">
        <v>-1</v>
      </c>
      <c r="N44">
        <v>0.9642857142857143</v>
      </c>
      <c r="O44">
        <v>0.6785714285714286</v>
      </c>
      <c r="T44" s="10">
        <f t="shared" ca="1" si="1"/>
        <v>1.7964765479368276E-3</v>
      </c>
      <c r="U44" s="150">
        <f t="shared" ca="1" si="2"/>
        <v>6.0162423463989562E-2</v>
      </c>
      <c r="V44" s="10">
        <f t="shared" si="3"/>
        <v>4.6530178144109854E-3</v>
      </c>
      <c r="W44" s="150">
        <f t="shared" si="4"/>
        <v>-1.489812965777065E-2</v>
      </c>
    </row>
    <row r="45" spans="1:23">
      <c r="A45" s="1">
        <v>41885</v>
      </c>
      <c r="B45">
        <v>76.11</v>
      </c>
      <c r="C45">
        <v>2295500</v>
      </c>
      <c r="D45">
        <v>4.7200000000000131</v>
      </c>
      <c r="E45">
        <v>8</v>
      </c>
      <c r="F45">
        <v>0.8957145665421663</v>
      </c>
      <c r="G45">
        <v>0.14746159335124245</v>
      </c>
      <c r="H45">
        <v>1</v>
      </c>
      <c r="I45">
        <v>-1</v>
      </c>
      <c r="J45">
        <v>0.54000000000000625</v>
      </c>
      <c r="K45">
        <v>74.940000000000097</v>
      </c>
      <c r="L45">
        <v>102</v>
      </c>
      <c r="M45">
        <v>0</v>
      </c>
      <c r="N45">
        <v>0.9732142857142857</v>
      </c>
      <c r="O45">
        <v>0.7142857142857143</v>
      </c>
      <c r="T45" s="10">
        <f t="shared" ca="1" si="1"/>
        <v>1.7964765479368276E-3</v>
      </c>
      <c r="U45" s="150">
        <f t="shared" ca="1" si="2"/>
        <v>6.1958900011926388E-2</v>
      </c>
      <c r="V45" s="10">
        <f t="shared" si="3"/>
        <v>7.1456927352124694E-3</v>
      </c>
      <c r="W45" s="150">
        <f t="shared" si="4"/>
        <v>-7.7524369225581806E-3</v>
      </c>
    </row>
    <row r="46" spans="1:23">
      <c r="A46" s="1">
        <v>41886</v>
      </c>
      <c r="B46">
        <v>76.87</v>
      </c>
      <c r="C46">
        <v>1654300</v>
      </c>
      <c r="D46">
        <v>5.4800000000000182</v>
      </c>
      <c r="E46">
        <v>9</v>
      </c>
      <c r="F46">
        <v>0.90469825044230379</v>
      </c>
      <c r="G46">
        <v>0.16194383814640698</v>
      </c>
      <c r="H46">
        <v>1</v>
      </c>
      <c r="I46">
        <v>-1</v>
      </c>
      <c r="J46">
        <v>-0.76000000000000512</v>
      </c>
      <c r="K46">
        <v>74.180000000000092</v>
      </c>
      <c r="L46">
        <v>103</v>
      </c>
      <c r="M46">
        <v>1</v>
      </c>
      <c r="N46">
        <v>0.9821428571428571</v>
      </c>
      <c r="O46">
        <v>0.75</v>
      </c>
      <c r="T46" s="10">
        <f t="shared" ca="1" si="1"/>
        <v>1.3840512359151961E-3</v>
      </c>
      <c r="U46" s="150">
        <f t="shared" ca="1" si="2"/>
        <v>6.3342951247841589E-2</v>
      </c>
      <c r="V46" s="10">
        <f t="shared" si="3"/>
        <v>-9.9855472342662618E-3</v>
      </c>
      <c r="W46" s="150">
        <f t="shared" si="4"/>
        <v>-1.7737984156824441E-2</v>
      </c>
    </row>
    <row r="47" spans="1:23">
      <c r="A47" s="1">
        <v>41887</v>
      </c>
      <c r="B47">
        <v>76.84</v>
      </c>
      <c r="C47">
        <v>1848600</v>
      </c>
      <c r="D47">
        <v>5.4500000000000171</v>
      </c>
      <c r="E47">
        <v>10</v>
      </c>
      <c r="F47">
        <v>0.91362296048751723</v>
      </c>
      <c r="G47">
        <v>0.15670752182672931</v>
      </c>
      <c r="H47">
        <v>1</v>
      </c>
      <c r="I47">
        <v>-1</v>
      </c>
      <c r="J47">
        <v>3.0000000000001137E-2</v>
      </c>
      <c r="K47">
        <v>74.210000000000093</v>
      </c>
      <c r="L47">
        <v>104</v>
      </c>
      <c r="M47">
        <v>2</v>
      </c>
      <c r="N47">
        <v>0.9910714285714286</v>
      </c>
      <c r="O47">
        <v>0.7857142857142857</v>
      </c>
      <c r="T47" s="10">
        <f t="shared" ca="1" si="1"/>
        <v>1.3840512359151961E-3</v>
      </c>
      <c r="U47" s="150">
        <f t="shared" ca="1" si="2"/>
        <v>6.472700248375679E-2</v>
      </c>
      <c r="V47" s="10">
        <f t="shared" si="3"/>
        <v>3.9026928580722175E-4</v>
      </c>
      <c r="W47" s="150">
        <f t="shared" si="4"/>
        <v>-1.734771487101722E-2</v>
      </c>
    </row>
    <row r="48" spans="1:23">
      <c r="A48" s="1">
        <v>41890</v>
      </c>
      <c r="B48">
        <v>76.260000000000005</v>
      </c>
      <c r="C48">
        <v>1640800</v>
      </c>
      <c r="D48">
        <v>4.8700000000000188</v>
      </c>
      <c r="E48">
        <v>11</v>
      </c>
      <c r="F48">
        <v>0.91777078828386094</v>
      </c>
      <c r="G48">
        <v>0.14564409838817999</v>
      </c>
      <c r="H48">
        <v>2</v>
      </c>
      <c r="I48">
        <v>1</v>
      </c>
      <c r="J48">
        <v>0.57999999999999829</v>
      </c>
      <c r="K48">
        <v>74.790000000000092</v>
      </c>
      <c r="L48">
        <v>105</v>
      </c>
      <c r="M48">
        <v>1</v>
      </c>
      <c r="N48">
        <v>1</v>
      </c>
      <c r="O48">
        <v>0.75</v>
      </c>
      <c r="T48" s="10">
        <f t="shared" ca="1" si="1"/>
        <v>1.3840512359151961E-3</v>
      </c>
      <c r="U48" s="150">
        <f t="shared" ca="1" si="2"/>
        <v>6.6111053719671992E-2</v>
      </c>
      <c r="V48" s="10">
        <f t="shared" si="3"/>
        <v>7.548152004164475E-3</v>
      </c>
      <c r="W48" s="150">
        <f t="shared" si="4"/>
        <v>-9.7995628668527453E-3</v>
      </c>
    </row>
    <row r="49" spans="1:23">
      <c r="A49" s="1">
        <v>41891</v>
      </c>
      <c r="B49">
        <v>75.510000000000005</v>
      </c>
      <c r="C49">
        <v>1549000</v>
      </c>
      <c r="D49">
        <v>5.6200000000000188</v>
      </c>
      <c r="E49">
        <v>12</v>
      </c>
      <c r="F49">
        <v>0.91421269903676061</v>
      </c>
      <c r="G49">
        <v>0.1298354600402955</v>
      </c>
      <c r="H49">
        <v>4</v>
      </c>
      <c r="I49">
        <v>1</v>
      </c>
      <c r="J49">
        <v>-0.75</v>
      </c>
      <c r="K49">
        <v>74.040000000000092</v>
      </c>
      <c r="L49">
        <v>104</v>
      </c>
      <c r="M49">
        <v>0</v>
      </c>
      <c r="N49">
        <v>0.9910714285714286</v>
      </c>
      <c r="O49">
        <v>0.7142857142857143</v>
      </c>
      <c r="T49" s="10">
        <f t="shared" ca="1" si="1"/>
        <v>1.7964765479368276E-3</v>
      </c>
      <c r="U49" s="150">
        <f t="shared" ca="1" si="2"/>
        <v>6.7907530267608818E-2</v>
      </c>
      <c r="V49" s="10">
        <f t="shared" si="3"/>
        <v>-9.8347757671125094E-3</v>
      </c>
      <c r="W49" s="150">
        <f t="shared" si="4"/>
        <v>-1.9634338633965256E-2</v>
      </c>
    </row>
    <row r="50" spans="1:23">
      <c r="A50" s="1">
        <v>41892</v>
      </c>
      <c r="B50">
        <v>75.3</v>
      </c>
      <c r="C50">
        <v>1194800</v>
      </c>
      <c r="D50">
        <v>5.8300000000000267</v>
      </c>
      <c r="E50">
        <v>13</v>
      </c>
      <c r="F50">
        <v>0.90542559465303718</v>
      </c>
      <c r="G50">
        <v>0.1170479348556078</v>
      </c>
      <c r="H50">
        <v>4</v>
      </c>
      <c r="I50">
        <v>1</v>
      </c>
      <c r="J50">
        <v>-0.21000000000000796</v>
      </c>
      <c r="K50">
        <v>73.830000000000084</v>
      </c>
      <c r="L50">
        <v>103</v>
      </c>
      <c r="M50">
        <v>-1</v>
      </c>
      <c r="N50">
        <v>0.9821428571428571</v>
      </c>
      <c r="O50">
        <v>0.6785714285714286</v>
      </c>
      <c r="T50" s="10">
        <f t="shared" ca="1" si="1"/>
        <v>1.0021373043663168E-3</v>
      </c>
      <c r="U50" s="150">
        <f t="shared" ca="1" si="2"/>
        <v>6.8909667571975128E-2</v>
      </c>
      <c r="V50" s="10">
        <f t="shared" si="3"/>
        <v>-2.7810885975368552E-3</v>
      </c>
      <c r="W50" s="150">
        <f t="shared" si="4"/>
        <v>-2.2415427231502111E-2</v>
      </c>
    </row>
    <row r="51" spans="1:23">
      <c r="A51" s="1">
        <v>41893</v>
      </c>
      <c r="B51">
        <v>75.48</v>
      </c>
      <c r="C51">
        <v>988100</v>
      </c>
      <c r="D51">
        <v>5.6500000000000199</v>
      </c>
      <c r="E51">
        <v>14</v>
      </c>
      <c r="F51">
        <v>0.89819146844898801</v>
      </c>
      <c r="G51">
        <v>9.4308260577568831E-2</v>
      </c>
      <c r="H51">
        <v>4</v>
      </c>
      <c r="I51">
        <v>1</v>
      </c>
      <c r="J51">
        <v>0.18000000000000682</v>
      </c>
      <c r="K51">
        <v>74.01000000000009</v>
      </c>
      <c r="L51">
        <v>102</v>
      </c>
      <c r="M51">
        <v>-2</v>
      </c>
      <c r="N51">
        <v>0.9732142857142857</v>
      </c>
      <c r="O51">
        <v>0.6428571428571429</v>
      </c>
      <c r="T51" s="10">
        <f t="shared" ca="1" si="1"/>
        <v>1.0021373043663168E-3</v>
      </c>
      <c r="U51" s="150">
        <f t="shared" ca="1" si="2"/>
        <v>6.9911804876341438E-2</v>
      </c>
      <c r="V51" s="10">
        <f t="shared" si="3"/>
        <v>2.3904382470120427E-3</v>
      </c>
      <c r="W51" s="150">
        <f t="shared" si="4"/>
        <v>-2.0024988984490066E-2</v>
      </c>
    </row>
    <row r="52" spans="1:23">
      <c r="A52" s="1">
        <v>41894</v>
      </c>
      <c r="B52">
        <v>75.16</v>
      </c>
      <c r="C52">
        <v>1145500</v>
      </c>
      <c r="D52">
        <v>5.9700000000000273</v>
      </c>
      <c r="E52">
        <v>15</v>
      </c>
      <c r="F52">
        <v>0.89380774523294659</v>
      </c>
      <c r="G52">
        <v>7.8027409335124226E-2</v>
      </c>
      <c r="H52">
        <v>4</v>
      </c>
      <c r="I52">
        <v>1</v>
      </c>
      <c r="J52">
        <v>-0.32000000000000739</v>
      </c>
      <c r="K52">
        <v>73.690000000000083</v>
      </c>
      <c r="L52">
        <v>101</v>
      </c>
      <c r="M52">
        <v>-3</v>
      </c>
      <c r="N52">
        <v>0.9642857142857143</v>
      </c>
      <c r="O52">
        <v>0.6071428571428571</v>
      </c>
      <c r="T52" s="10">
        <f t="shared" ca="1" si="1"/>
        <v>1.0021373043663168E-3</v>
      </c>
      <c r="U52" s="150">
        <f t="shared" ca="1" si="2"/>
        <v>7.0913942180707748E-2</v>
      </c>
      <c r="V52" s="10">
        <f t="shared" si="3"/>
        <v>-4.2395336512984546E-3</v>
      </c>
      <c r="W52" s="150">
        <f t="shared" si="4"/>
        <v>-2.4264522635788523E-2</v>
      </c>
    </row>
    <row r="53" spans="1:23">
      <c r="A53" s="1">
        <v>41897</v>
      </c>
      <c r="B53">
        <v>74.95</v>
      </c>
      <c r="C53">
        <v>911200</v>
      </c>
      <c r="D53">
        <v>6.180000000000021</v>
      </c>
      <c r="E53">
        <v>16</v>
      </c>
      <c r="F53">
        <v>0.89133084332612533</v>
      </c>
      <c r="G53">
        <v>6.4124412357286775E-2</v>
      </c>
      <c r="H53">
        <v>4</v>
      </c>
      <c r="I53">
        <v>1</v>
      </c>
      <c r="J53">
        <v>-0.20999999999999375</v>
      </c>
      <c r="K53">
        <v>73.480000000000089</v>
      </c>
      <c r="L53">
        <v>100</v>
      </c>
      <c r="M53">
        <v>-4</v>
      </c>
      <c r="N53">
        <v>0.9553571428571429</v>
      </c>
      <c r="O53">
        <v>0.5714285714285714</v>
      </c>
      <c r="T53" s="10">
        <f t="shared" ca="1" si="1"/>
        <v>1.0021373043663168E-3</v>
      </c>
      <c r="U53" s="150">
        <f t="shared" ca="1" si="2"/>
        <v>7.1916079485074058E-2</v>
      </c>
      <c r="V53" s="10">
        <f t="shared" si="3"/>
        <v>-2.7940393826502629E-3</v>
      </c>
      <c r="W53" s="150">
        <f t="shared" si="4"/>
        <v>-2.7058562018438787E-2</v>
      </c>
    </row>
    <row r="54" spans="1:23">
      <c r="A54" s="1">
        <v>41898</v>
      </c>
      <c r="B54">
        <v>75.489999999999995</v>
      </c>
      <c r="C54">
        <v>1049600</v>
      </c>
      <c r="D54">
        <v>5.640000000000029</v>
      </c>
      <c r="E54">
        <v>17</v>
      </c>
      <c r="F54">
        <v>0.89103597405150392</v>
      </c>
      <c r="G54">
        <v>6.0270105775688386E-2</v>
      </c>
      <c r="H54">
        <v>4</v>
      </c>
      <c r="I54">
        <v>1</v>
      </c>
      <c r="J54">
        <v>0.53999999999999204</v>
      </c>
      <c r="K54">
        <v>74.020000000000081</v>
      </c>
      <c r="L54">
        <v>99</v>
      </c>
      <c r="M54">
        <v>-5</v>
      </c>
      <c r="N54">
        <v>0.9464285714285714</v>
      </c>
      <c r="O54">
        <v>0.5357142857142857</v>
      </c>
      <c r="T54" s="10">
        <f t="shared" ca="1" si="1"/>
        <v>1.0021373043663168E-3</v>
      </c>
      <c r="U54" s="150">
        <f t="shared" ca="1" si="2"/>
        <v>7.2918216789440368E-2</v>
      </c>
      <c r="V54" s="10">
        <f t="shared" si="3"/>
        <v>7.2048032021346502E-3</v>
      </c>
      <c r="W54" s="150">
        <f t="shared" si="4"/>
        <v>-1.9853758816304135E-2</v>
      </c>
    </row>
    <row r="55" spans="1:23">
      <c r="A55" s="1">
        <v>41899</v>
      </c>
      <c r="B55">
        <v>75.489999999999995</v>
      </c>
      <c r="C55">
        <v>823300</v>
      </c>
      <c r="D55">
        <v>5.640000000000029</v>
      </c>
      <c r="E55">
        <v>18</v>
      </c>
      <c r="F55">
        <v>0.8917240023589541</v>
      </c>
      <c r="G55">
        <v>5.5805070517125598E-2</v>
      </c>
      <c r="H55">
        <v>2</v>
      </c>
      <c r="I55">
        <v>1</v>
      </c>
      <c r="J55">
        <v>0</v>
      </c>
      <c r="K55">
        <v>74.020000000000081</v>
      </c>
      <c r="L55">
        <v>100</v>
      </c>
      <c r="M55">
        <v>-6</v>
      </c>
      <c r="N55">
        <v>0.9553571428571429</v>
      </c>
      <c r="O55">
        <v>0.5</v>
      </c>
      <c r="T55" s="10">
        <f t="shared" ca="1" si="1"/>
        <v>1.0021373043663168E-3</v>
      </c>
      <c r="U55" s="150">
        <f t="shared" ca="1" si="2"/>
        <v>7.3920354093806678E-2</v>
      </c>
      <c r="V55" s="10">
        <f t="shared" si="3"/>
        <v>0</v>
      </c>
      <c r="W55" s="150">
        <f t="shared" si="4"/>
        <v>-1.9853758816304135E-2</v>
      </c>
    </row>
    <row r="56" spans="1:23">
      <c r="A56" s="1">
        <v>41900</v>
      </c>
      <c r="B56">
        <v>75.67</v>
      </c>
      <c r="C56">
        <v>747300</v>
      </c>
      <c r="D56">
        <v>5.4600000000000222</v>
      </c>
      <c r="E56">
        <v>19</v>
      </c>
      <c r="F56">
        <v>0.89479064281501874</v>
      </c>
      <c r="G56">
        <v>4.6525562458025513E-2</v>
      </c>
      <c r="H56">
        <v>2</v>
      </c>
      <c r="I56">
        <v>1</v>
      </c>
      <c r="J56">
        <v>0.18000000000000682</v>
      </c>
      <c r="K56">
        <v>74.200000000000088</v>
      </c>
      <c r="L56">
        <v>101</v>
      </c>
      <c r="M56">
        <v>-7</v>
      </c>
      <c r="N56">
        <v>0.9642857142857143</v>
      </c>
      <c r="O56">
        <v>0.4642857142857143</v>
      </c>
      <c r="T56" s="10">
        <f t="shared" ca="1" si="1"/>
        <v>1.7964765479368276E-3</v>
      </c>
      <c r="U56" s="150">
        <f t="shared" ca="1" si="2"/>
        <v>7.5716830641743504E-2</v>
      </c>
      <c r="V56" s="10">
        <f t="shared" si="3"/>
        <v>2.3844217777189937E-3</v>
      </c>
      <c r="W56" s="150">
        <f t="shared" si="4"/>
        <v>-1.746933703858514E-2</v>
      </c>
    </row>
    <row r="57" spans="1:23">
      <c r="A57" s="1">
        <v>41901</v>
      </c>
      <c r="B57">
        <v>75.5</v>
      </c>
      <c r="C57">
        <v>1945200</v>
      </c>
      <c r="D57">
        <v>5.6300000000000239</v>
      </c>
      <c r="E57">
        <v>20</v>
      </c>
      <c r="F57">
        <v>0.89730686062512288</v>
      </c>
      <c r="G57">
        <v>6.5054147078576235E-2</v>
      </c>
      <c r="H57">
        <v>2</v>
      </c>
      <c r="I57">
        <v>1</v>
      </c>
      <c r="J57">
        <v>-0.17000000000000171</v>
      </c>
      <c r="K57">
        <v>74.030000000000086</v>
      </c>
      <c r="L57">
        <v>102</v>
      </c>
      <c r="M57">
        <v>-8</v>
      </c>
      <c r="N57">
        <v>0.9732142857142857</v>
      </c>
      <c r="O57">
        <v>0.42857142857142855</v>
      </c>
      <c r="T57" s="10">
        <f t="shared" ca="1" si="1"/>
        <v>1.7964765479368276E-3</v>
      </c>
      <c r="U57" s="150">
        <f t="shared" ca="1" si="2"/>
        <v>7.7513307189680331E-2</v>
      </c>
      <c r="V57" s="10">
        <f t="shared" si="3"/>
        <v>-2.2465970662085594E-3</v>
      </c>
      <c r="W57" s="150">
        <f t="shared" si="4"/>
        <v>-1.9715934104793699E-2</v>
      </c>
    </row>
  </sheetData>
  <conditionalFormatting sqref="E3:E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4.4900000000000233</v>
      </c>
      <c r="C1">
        <v>199</v>
      </c>
      <c r="D1">
        <v>0.16747482282730422</v>
      </c>
      <c r="E1">
        <v>0.26291336319703745</v>
      </c>
      <c r="F1">
        <v>1.7698387598673342</v>
      </c>
      <c r="G1">
        <v>0.16698959054108459</v>
      </c>
      <c r="H1">
        <v>0.99090036279931337</v>
      </c>
      <c r="I1">
        <v>1.6225834969758102</v>
      </c>
      <c r="J1">
        <v>0.81581734060893374</v>
      </c>
      <c r="K1">
        <v>-2.4997376542010299E-2</v>
      </c>
      <c r="L1">
        <v>-1.66974622787667E-2</v>
      </c>
      <c r="M1">
        <v>1.320717188832422E-2</v>
      </c>
      <c r="N1">
        <v>1.9868349474194771E-2</v>
      </c>
      <c r="O1">
        <v>8.3785649209791507E-2</v>
      </c>
      <c r="P1">
        <v>9.8162839248434136E-2</v>
      </c>
      <c r="Q1">
        <v>-6.8319415448851853E-2</v>
      </c>
      <c r="R1">
        <v>0.37787056367432148</v>
      </c>
      <c r="S1">
        <v>1.4368220015278808</v>
      </c>
    </row>
    <row r="2" spans="1:23">
      <c r="A2">
        <v>10</v>
      </c>
      <c r="B2">
        <v>9</v>
      </c>
      <c r="C2">
        <v>3.5156156336818074</v>
      </c>
      <c r="E2">
        <v>0.4</v>
      </c>
    </row>
    <row r="3" spans="1:23">
      <c r="A3">
        <v>-5.7766362386033445E-4</v>
      </c>
      <c r="B3">
        <v>9.1386234721664451E-3</v>
      </c>
      <c r="C3">
        <v>0.55698804104267774</v>
      </c>
      <c r="D3">
        <v>282</v>
      </c>
      <c r="E3" s="2">
        <f>IF(C3&gt;=$E$2,SIGN(A3),0)</f>
        <v>-1</v>
      </c>
      <c r="F3" s="3" t="s">
        <v>0</v>
      </c>
      <c r="G3">
        <f ca="1">OFFSET(B1,($A$1+5),0)</f>
        <v>44.86</v>
      </c>
    </row>
    <row r="4" spans="1:23">
      <c r="A4">
        <v>-1.0422095164393863E-4</v>
      </c>
      <c r="B4">
        <v>9.0790248793115522E-3</v>
      </c>
      <c r="C4">
        <v>0.10150842242107337</v>
      </c>
      <c r="D4">
        <v>284</v>
      </c>
      <c r="E4" s="2">
        <f>IF(C4&gt;=$E$2,SIGN(A4),0)</f>
        <v>0</v>
      </c>
      <c r="F4" s="4" t="s">
        <v>1</v>
      </c>
      <c r="G4">
        <f ca="1">OFFSET(D1,($A$1+6),0)</f>
        <v>0.51999999999999602</v>
      </c>
    </row>
    <row r="5" spans="1:23">
      <c r="A5">
        <v>1.1609004728013752E-3</v>
      </c>
      <c r="B5">
        <v>1.5147098538662945E-2</v>
      </c>
      <c r="C5">
        <v>0.53654063460394286</v>
      </c>
      <c r="D5">
        <v>178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0.30851542288131695</v>
      </c>
      <c r="U5">
        <v>-9.9152312432480589E-3</v>
      </c>
    </row>
    <row r="6" spans="1:23">
      <c r="A6">
        <v>3.728220011327903E-3</v>
      </c>
      <c r="B6">
        <v>1.0343340127457077E-2</v>
      </c>
      <c r="C6">
        <v>2.4220869580351869</v>
      </c>
      <c r="D6">
        <v>164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4</v>
      </c>
      <c r="I6">
        <f t="shared" ca="1" si="0"/>
        <v>1</v>
      </c>
      <c r="J6">
        <f t="shared" ca="1" si="0"/>
        <v>-0.11999999999999744</v>
      </c>
      <c r="K6">
        <f t="shared" ca="1" si="0"/>
        <v>28.589999999999954</v>
      </c>
      <c r="L6">
        <f t="shared" ca="1" si="0"/>
        <v>224</v>
      </c>
      <c r="M6">
        <f t="shared" ca="1" si="0"/>
        <v>10</v>
      </c>
      <c r="N6" s="9">
        <f ca="1">OFFSET(F1,($A$1+6),0)</f>
        <v>0.9790986443024059</v>
      </c>
      <c r="O6" s="10">
        <f ca="1">OFFSET(G1,($A$1+6),0)</f>
        <v>0.17224794780046307</v>
      </c>
    </row>
    <row r="8" spans="1:23">
      <c r="A8" s="1">
        <v>41831</v>
      </c>
      <c r="B8">
        <v>44.14</v>
      </c>
      <c r="C8">
        <v>253500</v>
      </c>
      <c r="D8">
        <v>0</v>
      </c>
      <c r="E8">
        <v>0</v>
      </c>
      <c r="F8">
        <v>0.96749039883836119</v>
      </c>
      <c r="G8">
        <v>0.17112011506349536</v>
      </c>
      <c r="H8">
        <v>4</v>
      </c>
      <c r="I8">
        <v>1</v>
      </c>
      <c r="J8">
        <v>3.0000000000001137E-2</v>
      </c>
      <c r="K8">
        <v>27.449999999999953</v>
      </c>
      <c r="L8">
        <v>223</v>
      </c>
      <c r="M8">
        <v>11</v>
      </c>
      <c r="N8">
        <v>0.95867768595041325</v>
      </c>
      <c r="O8">
        <v>0.74285714285714288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44.3</v>
      </c>
      <c r="C9">
        <v>153200</v>
      </c>
      <c r="D9">
        <v>0</v>
      </c>
      <c r="E9">
        <v>0</v>
      </c>
      <c r="F9">
        <v>0.96569908670222149</v>
      </c>
      <c r="G9">
        <v>0.14843717112186905</v>
      </c>
      <c r="H9">
        <v>4</v>
      </c>
      <c r="I9">
        <v>1</v>
      </c>
      <c r="J9">
        <v>0.15999999999999659</v>
      </c>
      <c r="K9">
        <v>27.60999999999995</v>
      </c>
      <c r="L9">
        <v>222</v>
      </c>
      <c r="M9">
        <v>10</v>
      </c>
      <c r="N9">
        <v>0.95454545454545459</v>
      </c>
      <c r="O9">
        <v>0.7142857142857143</v>
      </c>
      <c r="T9" s="10">
        <f ca="1">OFFSET($A$2,H8,0)*I8</f>
        <v>3.728220011327903E-3</v>
      </c>
      <c r="U9" s="150">
        <f ca="1">U8+T9</f>
        <v>3.728220011327903E-3</v>
      </c>
      <c r="V9" s="10">
        <f>J9/B8</f>
        <v>3.624830086089637E-3</v>
      </c>
      <c r="W9" s="150">
        <f>W8+V9</f>
        <v>3.624830086089637E-3</v>
      </c>
    </row>
    <row r="10" spans="1:23">
      <c r="A10" s="1">
        <v>41835</v>
      </c>
      <c r="B10">
        <v>44.19</v>
      </c>
      <c r="C10">
        <v>113700</v>
      </c>
      <c r="D10">
        <v>0.10999999999999943</v>
      </c>
      <c r="E10">
        <v>1</v>
      </c>
      <c r="F10">
        <v>0.96340566434610331</v>
      </c>
      <c r="G10">
        <v>0.14743211955377816</v>
      </c>
      <c r="H10">
        <v>4</v>
      </c>
      <c r="I10">
        <v>1</v>
      </c>
      <c r="J10">
        <v>-0.10999999999999943</v>
      </c>
      <c r="K10">
        <v>27.49999999999995</v>
      </c>
      <c r="L10">
        <v>221</v>
      </c>
      <c r="M10">
        <v>9</v>
      </c>
      <c r="N10">
        <v>0.95041322314049592</v>
      </c>
      <c r="O10">
        <v>0.68571428571428572</v>
      </c>
      <c r="T10" s="10">
        <f t="shared" ref="T10:T57" ca="1" si="1">OFFSET($A$2,H9,0)*I9</f>
        <v>3.728220011327903E-3</v>
      </c>
      <c r="U10" s="150">
        <f t="shared" ref="U10:U57" ca="1" si="2">U9+T10</f>
        <v>7.456440022655806E-3</v>
      </c>
      <c r="V10" s="10">
        <f t="shared" ref="V10:V57" si="3">J10/B9</f>
        <v>-2.4830699774266241E-3</v>
      </c>
      <c r="W10" s="150">
        <f t="shared" ref="W10:W57" si="4">W9+V10</f>
        <v>1.141760108663013E-3</v>
      </c>
    </row>
    <row r="11" spans="1:23">
      <c r="A11" s="1">
        <v>41836</v>
      </c>
      <c r="B11">
        <v>44.4</v>
      </c>
      <c r="C11">
        <v>123000</v>
      </c>
      <c r="D11">
        <v>0</v>
      </c>
      <c r="E11">
        <v>0</v>
      </c>
      <c r="F11">
        <v>0.96196990052789455</v>
      </c>
      <c r="G11">
        <v>0.14688662036062583</v>
      </c>
      <c r="H11">
        <v>4</v>
      </c>
      <c r="I11">
        <v>1</v>
      </c>
      <c r="J11">
        <v>0.21000000000000085</v>
      </c>
      <c r="K11">
        <v>27.709999999999951</v>
      </c>
      <c r="L11">
        <v>220</v>
      </c>
      <c r="M11">
        <v>8</v>
      </c>
      <c r="N11">
        <v>0.94628099173553715</v>
      </c>
      <c r="O11">
        <v>0.65714285714285714</v>
      </c>
      <c r="T11" s="10">
        <f t="shared" ca="1" si="1"/>
        <v>3.728220011327903E-3</v>
      </c>
      <c r="U11" s="150">
        <f t="shared" ca="1" si="2"/>
        <v>1.1184660033983709E-2</v>
      </c>
      <c r="V11" s="10">
        <f t="shared" si="3"/>
        <v>4.7522063815343034E-3</v>
      </c>
      <c r="W11" s="150">
        <f t="shared" si="4"/>
        <v>5.8939664901973164E-3</v>
      </c>
    </row>
    <row r="12" spans="1:23">
      <c r="A12" s="1">
        <v>41837</v>
      </c>
      <c r="B12">
        <v>43.82</v>
      </c>
      <c r="C12">
        <v>115900</v>
      </c>
      <c r="D12">
        <v>0.57999999999999829</v>
      </c>
      <c r="E12">
        <v>1</v>
      </c>
      <c r="F12">
        <v>0.95974433090420563</v>
      </c>
      <c r="G12">
        <v>0.14329439416263245</v>
      </c>
      <c r="H12">
        <v>4</v>
      </c>
      <c r="I12">
        <v>1</v>
      </c>
      <c r="J12">
        <v>-0.57999999999999829</v>
      </c>
      <c r="K12">
        <v>27.129999999999953</v>
      </c>
      <c r="L12">
        <v>219</v>
      </c>
      <c r="M12">
        <v>7</v>
      </c>
      <c r="N12">
        <v>0.94214876033057848</v>
      </c>
      <c r="O12">
        <v>0.62857142857142856</v>
      </c>
      <c r="T12" s="10">
        <f t="shared" ca="1" si="1"/>
        <v>3.728220011327903E-3</v>
      </c>
      <c r="U12" s="150">
        <f t="shared" ca="1" si="2"/>
        <v>1.4912880045311612E-2</v>
      </c>
      <c r="V12" s="10">
        <f t="shared" si="3"/>
        <v>-1.3063063063063025E-2</v>
      </c>
      <c r="W12" s="150">
        <f t="shared" si="4"/>
        <v>-7.1690965728657087E-3</v>
      </c>
    </row>
    <row r="13" spans="1:23">
      <c r="A13" s="1">
        <v>41838</v>
      </c>
      <c r="B13">
        <v>44.25</v>
      </c>
      <c r="C13">
        <v>82000</v>
      </c>
      <c r="D13">
        <v>0.14999999999999858</v>
      </c>
      <c r="E13">
        <v>2</v>
      </c>
      <c r="F13">
        <v>0.95893824044294274</v>
      </c>
      <c r="G13">
        <v>0.13778151968006735</v>
      </c>
      <c r="H13">
        <v>4</v>
      </c>
      <c r="I13">
        <v>1</v>
      </c>
      <c r="J13">
        <v>0.42999999999999972</v>
      </c>
      <c r="K13">
        <v>27.559999999999953</v>
      </c>
      <c r="L13">
        <v>218</v>
      </c>
      <c r="M13">
        <v>6</v>
      </c>
      <c r="N13">
        <v>0.93801652892561982</v>
      </c>
      <c r="O13">
        <v>0.6</v>
      </c>
      <c r="T13" s="10">
        <f t="shared" ca="1" si="1"/>
        <v>3.728220011327903E-3</v>
      </c>
      <c r="U13" s="150">
        <f t="shared" ca="1" si="2"/>
        <v>1.8641100056639513E-2</v>
      </c>
      <c r="V13" s="10">
        <f t="shared" si="3"/>
        <v>9.8128708352350456E-3</v>
      </c>
      <c r="W13" s="150">
        <f t="shared" si="4"/>
        <v>2.643774262369337E-3</v>
      </c>
    </row>
    <row r="14" spans="1:23">
      <c r="A14" s="1">
        <v>41841</v>
      </c>
      <c r="B14">
        <v>44.2</v>
      </c>
      <c r="C14">
        <v>94100</v>
      </c>
      <c r="D14">
        <v>0.19999999999999574</v>
      </c>
      <c r="E14">
        <v>3</v>
      </c>
      <c r="F14">
        <v>0.95876996566651751</v>
      </c>
      <c r="G14">
        <v>0.12956219743211955</v>
      </c>
      <c r="H14">
        <v>4</v>
      </c>
      <c r="I14">
        <v>1</v>
      </c>
      <c r="J14">
        <v>-4.9999999999997158E-2</v>
      </c>
      <c r="K14">
        <v>27.509999999999955</v>
      </c>
      <c r="L14">
        <v>217</v>
      </c>
      <c r="M14">
        <v>5</v>
      </c>
      <c r="N14">
        <v>0.93388429752066116</v>
      </c>
      <c r="O14">
        <v>0.5714285714285714</v>
      </c>
      <c r="T14" s="10">
        <f t="shared" ca="1" si="1"/>
        <v>3.728220011327903E-3</v>
      </c>
      <c r="U14" s="150">
        <f t="shared" ca="1" si="2"/>
        <v>2.2369320067967415E-2</v>
      </c>
      <c r="V14" s="10">
        <f t="shared" si="3"/>
        <v>-1.1299435028247946E-3</v>
      </c>
      <c r="W14" s="150">
        <f t="shared" si="4"/>
        <v>1.5138307595445424E-3</v>
      </c>
    </row>
    <row r="15" spans="1:23">
      <c r="A15" s="1">
        <v>41842</v>
      </c>
      <c r="B15">
        <v>44.4</v>
      </c>
      <c r="C15">
        <v>153000</v>
      </c>
      <c r="D15">
        <v>0</v>
      </c>
      <c r="E15">
        <v>0</v>
      </c>
      <c r="F15">
        <v>0.95892738400575372</v>
      </c>
      <c r="G15">
        <v>0.12220935943310181</v>
      </c>
      <c r="H15">
        <v>2</v>
      </c>
      <c r="I15">
        <v>0</v>
      </c>
      <c r="J15">
        <v>0.19999999999999574</v>
      </c>
      <c r="K15">
        <v>27.709999999999951</v>
      </c>
      <c r="L15">
        <v>218</v>
      </c>
      <c r="M15">
        <v>4</v>
      </c>
      <c r="N15">
        <v>0.93801652892561982</v>
      </c>
      <c r="O15">
        <v>0.54285714285714282</v>
      </c>
      <c r="T15" s="10">
        <f t="shared" ca="1" si="1"/>
        <v>3.728220011327903E-3</v>
      </c>
      <c r="U15" s="150">
        <f t="shared" ca="1" si="2"/>
        <v>2.6097540079295316E-2</v>
      </c>
      <c r="V15" s="10">
        <f t="shared" si="3"/>
        <v>4.5248868778279576E-3</v>
      </c>
      <c r="W15" s="150">
        <f t="shared" si="4"/>
        <v>6.0387176373725001E-3</v>
      </c>
    </row>
    <row r="16" spans="1:23">
      <c r="A16" s="1">
        <v>41843</v>
      </c>
      <c r="B16">
        <v>44.52</v>
      </c>
      <c r="C16">
        <v>76100</v>
      </c>
      <c r="D16">
        <v>0</v>
      </c>
      <c r="E16">
        <v>0</v>
      </c>
      <c r="F16">
        <v>0.96017858839175485</v>
      </c>
      <c r="G16">
        <v>0.10834561145022098</v>
      </c>
      <c r="H16">
        <v>2</v>
      </c>
      <c r="I16">
        <v>0</v>
      </c>
      <c r="J16">
        <v>0</v>
      </c>
      <c r="K16">
        <v>27.709999999999951</v>
      </c>
      <c r="L16">
        <v>219</v>
      </c>
      <c r="M16">
        <v>3</v>
      </c>
      <c r="N16">
        <v>0.94214876033057848</v>
      </c>
      <c r="O16">
        <v>0.51428571428571423</v>
      </c>
      <c r="T16" s="10">
        <f t="shared" ca="1" si="1"/>
        <v>0</v>
      </c>
      <c r="U16" s="150">
        <f t="shared" ca="1" si="2"/>
        <v>2.6097540079295316E-2</v>
      </c>
      <c r="V16" s="10">
        <f t="shared" si="3"/>
        <v>0</v>
      </c>
      <c r="W16" s="150">
        <f t="shared" si="4"/>
        <v>6.0387176373725001E-3</v>
      </c>
    </row>
    <row r="17" spans="1:23">
      <c r="A17" s="1">
        <v>41844</v>
      </c>
      <c r="B17">
        <v>44.61</v>
      </c>
      <c r="C17">
        <v>205800</v>
      </c>
      <c r="D17">
        <v>0</v>
      </c>
      <c r="E17">
        <v>0</v>
      </c>
      <c r="F17">
        <v>0.96198347107438043</v>
      </c>
      <c r="G17">
        <v>0.11072756612642953</v>
      </c>
      <c r="H17">
        <v>2</v>
      </c>
      <c r="I17">
        <v>0</v>
      </c>
      <c r="J17">
        <v>0</v>
      </c>
      <c r="K17">
        <v>27.709999999999951</v>
      </c>
      <c r="L17">
        <v>220</v>
      </c>
      <c r="M17">
        <v>2</v>
      </c>
      <c r="N17">
        <v>0.94628099173553715</v>
      </c>
      <c r="O17">
        <v>0.48571428571428571</v>
      </c>
      <c r="T17" s="10">
        <f t="shared" ca="1" si="1"/>
        <v>0</v>
      </c>
      <c r="U17" s="150">
        <f t="shared" ca="1" si="2"/>
        <v>2.6097540079295316E-2</v>
      </c>
      <c r="V17" s="10">
        <f t="shared" si="3"/>
        <v>0</v>
      </c>
      <c r="W17" s="150">
        <f t="shared" si="4"/>
        <v>6.0387176373725001E-3</v>
      </c>
    </row>
    <row r="18" spans="1:23">
      <c r="A18" s="1">
        <v>41845</v>
      </c>
      <c r="B18">
        <v>44.33</v>
      </c>
      <c r="C18">
        <v>260500</v>
      </c>
      <c r="D18">
        <v>0</v>
      </c>
      <c r="E18">
        <v>0</v>
      </c>
      <c r="F18">
        <v>0.9634762311878301</v>
      </c>
      <c r="G18">
        <v>0.12523328422086577</v>
      </c>
      <c r="H18">
        <v>1</v>
      </c>
      <c r="I18">
        <v>-1</v>
      </c>
      <c r="J18">
        <v>0</v>
      </c>
      <c r="K18">
        <v>27.709999999999951</v>
      </c>
      <c r="L18">
        <v>221</v>
      </c>
      <c r="M18">
        <v>3</v>
      </c>
      <c r="N18">
        <v>0.95041322314049592</v>
      </c>
      <c r="O18">
        <v>0.51428571428571423</v>
      </c>
      <c r="T18" s="10">
        <f t="shared" ca="1" si="1"/>
        <v>0</v>
      </c>
      <c r="U18" s="150">
        <f t="shared" ca="1" si="2"/>
        <v>2.6097540079295316E-2</v>
      </c>
      <c r="V18" s="10">
        <f t="shared" si="3"/>
        <v>0</v>
      </c>
      <c r="W18" s="150">
        <f t="shared" si="4"/>
        <v>6.0387176373725001E-3</v>
      </c>
    </row>
    <row r="19" spans="1:23">
      <c r="A19" s="1">
        <v>41848</v>
      </c>
      <c r="B19">
        <v>44.39</v>
      </c>
      <c r="C19">
        <v>116500</v>
      </c>
      <c r="D19">
        <v>6.0000000000002274E-2</v>
      </c>
      <c r="E19">
        <v>1</v>
      </c>
      <c r="F19">
        <v>0.96517797771716274</v>
      </c>
      <c r="G19">
        <v>0.13641338665544098</v>
      </c>
      <c r="H19">
        <v>1</v>
      </c>
      <c r="I19">
        <v>-1</v>
      </c>
      <c r="J19">
        <v>-6.0000000000002274E-2</v>
      </c>
      <c r="K19">
        <v>27.649999999999949</v>
      </c>
      <c r="L19">
        <v>222</v>
      </c>
      <c r="M19">
        <v>4</v>
      </c>
      <c r="N19">
        <v>0.95454545454545459</v>
      </c>
      <c r="O19">
        <v>0.54285714285714282</v>
      </c>
      <c r="T19" s="10">
        <f t="shared" ca="1" si="1"/>
        <v>5.7766362386033445E-4</v>
      </c>
      <c r="U19" s="150">
        <f t="shared" ca="1" si="2"/>
        <v>2.667520370315565E-2</v>
      </c>
      <c r="V19" s="10">
        <f t="shared" si="3"/>
        <v>-1.3534852244530178E-3</v>
      </c>
      <c r="W19" s="150">
        <f t="shared" si="4"/>
        <v>4.6852324129194826E-3</v>
      </c>
    </row>
    <row r="20" spans="1:23">
      <c r="A20" s="1">
        <v>41849</v>
      </c>
      <c r="B20">
        <v>44.17</v>
      </c>
      <c r="C20">
        <v>78800</v>
      </c>
      <c r="D20">
        <v>0</v>
      </c>
      <c r="E20">
        <v>0</v>
      </c>
      <c r="F20">
        <v>0.96617405582922855</v>
      </c>
      <c r="G20">
        <v>0.14238932154634112</v>
      </c>
      <c r="H20">
        <v>1</v>
      </c>
      <c r="I20">
        <v>-1</v>
      </c>
      <c r="J20">
        <v>0.21999999999999886</v>
      </c>
      <c r="K20">
        <v>27.869999999999948</v>
      </c>
      <c r="L20">
        <v>223</v>
      </c>
      <c r="M20">
        <v>5</v>
      </c>
      <c r="N20">
        <v>0.95867768595041325</v>
      </c>
      <c r="O20">
        <v>0.5714285714285714</v>
      </c>
      <c r="T20" s="10">
        <f t="shared" ca="1" si="1"/>
        <v>5.7766362386033445E-4</v>
      </c>
      <c r="U20" s="150">
        <f t="shared" ca="1" si="2"/>
        <v>2.7252867327015984E-2</v>
      </c>
      <c r="V20" s="10">
        <f t="shared" si="3"/>
        <v>4.9560711872042992E-3</v>
      </c>
      <c r="W20" s="150">
        <f t="shared" si="4"/>
        <v>9.6413036001237809E-3</v>
      </c>
    </row>
    <row r="21" spans="1:23">
      <c r="A21" s="1">
        <v>41850</v>
      </c>
      <c r="B21">
        <v>44.11</v>
      </c>
      <c r="C21">
        <v>90800</v>
      </c>
      <c r="D21">
        <v>0</v>
      </c>
      <c r="E21">
        <v>0</v>
      </c>
      <c r="F21">
        <v>0.96695571930681656</v>
      </c>
      <c r="G21">
        <v>0.14415561636146776</v>
      </c>
      <c r="H21">
        <v>1</v>
      </c>
      <c r="I21">
        <v>-1</v>
      </c>
      <c r="J21">
        <v>6.0000000000002274E-2</v>
      </c>
      <c r="K21">
        <v>27.92999999999995</v>
      </c>
      <c r="L21">
        <v>224</v>
      </c>
      <c r="M21">
        <v>6</v>
      </c>
      <c r="N21">
        <v>0.96280991735537191</v>
      </c>
      <c r="O21">
        <v>0.6</v>
      </c>
      <c r="T21" s="10">
        <f t="shared" ca="1" si="1"/>
        <v>5.7766362386033445E-4</v>
      </c>
      <c r="U21" s="150">
        <f t="shared" ca="1" si="2"/>
        <v>2.7830530950876318E-2</v>
      </c>
      <c r="V21" s="10">
        <f t="shared" si="3"/>
        <v>1.358388046185245E-3</v>
      </c>
      <c r="W21" s="150">
        <f t="shared" si="4"/>
        <v>1.0999691646309026E-2</v>
      </c>
    </row>
    <row r="22" spans="1:23">
      <c r="A22" s="1">
        <v>41851</v>
      </c>
      <c r="B22">
        <v>43.25</v>
      </c>
      <c r="C22">
        <v>296300</v>
      </c>
      <c r="D22">
        <v>0</v>
      </c>
      <c r="E22">
        <v>0</v>
      </c>
      <c r="F22">
        <v>0.963848064161544</v>
      </c>
      <c r="G22">
        <v>0.15359748824808811</v>
      </c>
      <c r="H22">
        <v>3</v>
      </c>
      <c r="I22">
        <v>1</v>
      </c>
      <c r="J22">
        <v>0.85999999999999943</v>
      </c>
      <c r="K22">
        <v>28.789999999999949</v>
      </c>
      <c r="L22">
        <v>223</v>
      </c>
      <c r="M22">
        <v>7</v>
      </c>
      <c r="N22">
        <v>0.95867768595041325</v>
      </c>
      <c r="O22">
        <v>0.62857142857142856</v>
      </c>
      <c r="T22" s="10">
        <f t="shared" ca="1" si="1"/>
        <v>5.7766362386033445E-4</v>
      </c>
      <c r="U22" s="150">
        <f t="shared" ca="1" si="2"/>
        <v>2.8408194574736652E-2</v>
      </c>
      <c r="V22" s="10">
        <f t="shared" si="3"/>
        <v>1.9496712763545667E-2</v>
      </c>
      <c r="W22" s="150">
        <f t="shared" si="4"/>
        <v>3.0496404409854693E-2</v>
      </c>
    </row>
    <row r="23" spans="1:23">
      <c r="A23" s="1">
        <v>41852</v>
      </c>
      <c r="B23">
        <v>43.17</v>
      </c>
      <c r="C23">
        <v>287600</v>
      </c>
      <c r="D23">
        <v>7.9999999999998295E-2</v>
      </c>
      <c r="E23">
        <v>1</v>
      </c>
      <c r="F23">
        <v>0.95824885668145854</v>
      </c>
      <c r="G23">
        <v>0.1674068617133235</v>
      </c>
      <c r="H23">
        <v>3</v>
      </c>
      <c r="I23">
        <v>1</v>
      </c>
      <c r="J23">
        <v>-7.9999999999998295E-2</v>
      </c>
      <c r="K23">
        <v>28.709999999999951</v>
      </c>
      <c r="L23">
        <v>222</v>
      </c>
      <c r="M23">
        <v>8</v>
      </c>
      <c r="N23">
        <v>0.95454545454545459</v>
      </c>
      <c r="O23">
        <v>0.65714285714285714</v>
      </c>
      <c r="T23" s="10">
        <f t="shared" ca="1" si="1"/>
        <v>1.1609004728013752E-3</v>
      </c>
      <c r="U23" s="150">
        <f t="shared" ca="1" si="2"/>
        <v>2.9569095047538026E-2</v>
      </c>
      <c r="V23" s="10">
        <f t="shared" si="3"/>
        <v>-1.84971098265892E-3</v>
      </c>
      <c r="W23" s="150">
        <f t="shared" si="4"/>
        <v>2.8646693427195773E-2</v>
      </c>
    </row>
    <row r="24" spans="1:23">
      <c r="A24" s="1">
        <v>41855</v>
      </c>
      <c r="B24">
        <v>43.49</v>
      </c>
      <c r="C24">
        <v>230700</v>
      </c>
      <c r="D24">
        <v>0</v>
      </c>
      <c r="E24">
        <v>0</v>
      </c>
      <c r="F24">
        <v>0.95137673194099526</v>
      </c>
      <c r="G24">
        <v>0.18336315161720343</v>
      </c>
      <c r="H24">
        <v>3</v>
      </c>
      <c r="I24">
        <v>1</v>
      </c>
      <c r="J24">
        <v>0.32000000000000028</v>
      </c>
      <c r="K24">
        <v>29.029999999999951</v>
      </c>
      <c r="L24">
        <v>221</v>
      </c>
      <c r="M24">
        <v>9</v>
      </c>
      <c r="N24">
        <v>0.95041322314049592</v>
      </c>
      <c r="O24">
        <v>0.68571428571428572</v>
      </c>
      <c r="T24" s="10">
        <f t="shared" ca="1" si="1"/>
        <v>1.1609004728013752E-3</v>
      </c>
      <c r="U24" s="150">
        <f t="shared" ca="1" si="2"/>
        <v>3.07299955203394E-2</v>
      </c>
      <c r="V24" s="10">
        <f t="shared" si="3"/>
        <v>7.4125550150567583E-3</v>
      </c>
      <c r="W24" s="150">
        <f t="shared" si="4"/>
        <v>3.6059248442252528E-2</v>
      </c>
    </row>
    <row r="25" spans="1:23">
      <c r="A25" s="1">
        <v>41856</v>
      </c>
      <c r="B25">
        <v>43.04</v>
      </c>
      <c r="C25">
        <v>259300</v>
      </c>
      <c r="D25">
        <v>0.45000000000000284</v>
      </c>
      <c r="E25">
        <v>1</v>
      </c>
      <c r="F25">
        <v>0.94311498324037513</v>
      </c>
      <c r="G25">
        <v>0.19536588788325268</v>
      </c>
      <c r="H25">
        <v>3</v>
      </c>
      <c r="I25">
        <v>1</v>
      </c>
      <c r="J25">
        <v>-0.45000000000000284</v>
      </c>
      <c r="K25">
        <v>28.579999999999949</v>
      </c>
      <c r="L25">
        <v>220</v>
      </c>
      <c r="M25">
        <v>10</v>
      </c>
      <c r="N25">
        <v>0.94628099173553715</v>
      </c>
      <c r="O25">
        <v>0.7142857142857143</v>
      </c>
      <c r="T25" s="10">
        <f t="shared" ca="1" si="1"/>
        <v>1.1609004728013752E-3</v>
      </c>
      <c r="U25" s="150">
        <f t="shared" ca="1" si="2"/>
        <v>3.1890895993140773E-2</v>
      </c>
      <c r="V25" s="10">
        <f t="shared" si="3"/>
        <v>-1.0347206254311401E-2</v>
      </c>
      <c r="W25" s="150">
        <f t="shared" si="4"/>
        <v>2.5712042187941125E-2</v>
      </c>
    </row>
    <row r="26" spans="1:23">
      <c r="A26" s="1">
        <v>41857</v>
      </c>
      <c r="B26">
        <v>42.97</v>
      </c>
      <c r="C26">
        <v>134300</v>
      </c>
      <c r="D26">
        <v>0.52000000000000313</v>
      </c>
      <c r="E26">
        <v>2</v>
      </c>
      <c r="F26">
        <v>0.93438912184993694</v>
      </c>
      <c r="G26">
        <v>0.20280642671718233</v>
      </c>
      <c r="H26">
        <v>3</v>
      </c>
      <c r="I26">
        <v>1</v>
      </c>
      <c r="J26">
        <v>-7.0000000000000284E-2</v>
      </c>
      <c r="K26">
        <v>28.509999999999948</v>
      </c>
      <c r="L26">
        <v>219</v>
      </c>
      <c r="M26">
        <v>11</v>
      </c>
      <c r="N26">
        <v>0.94214876033057848</v>
      </c>
      <c r="O26">
        <v>0.74285714285714288</v>
      </c>
      <c r="T26" s="10">
        <f t="shared" ca="1" si="1"/>
        <v>1.1609004728013752E-3</v>
      </c>
      <c r="U26" s="150">
        <f t="shared" ca="1" si="2"/>
        <v>3.3051796465942147E-2</v>
      </c>
      <c r="V26" s="10">
        <f t="shared" si="3"/>
        <v>-1.6263940520446162E-3</v>
      </c>
      <c r="W26" s="150">
        <f t="shared" si="4"/>
        <v>2.408564813589651E-2</v>
      </c>
    </row>
    <row r="27" spans="1:23">
      <c r="A27" s="1">
        <v>41858</v>
      </c>
      <c r="B27">
        <v>42.74</v>
      </c>
      <c r="C27">
        <v>170600</v>
      </c>
      <c r="D27">
        <v>0.75</v>
      </c>
      <c r="E27">
        <v>3</v>
      </c>
      <c r="F27">
        <v>0.92574739784771132</v>
      </c>
      <c r="G27">
        <v>0.21428295797375985</v>
      </c>
      <c r="H27">
        <v>3</v>
      </c>
      <c r="I27">
        <v>1</v>
      </c>
      <c r="J27">
        <v>-0.22999999999999687</v>
      </c>
      <c r="K27">
        <v>28.279999999999951</v>
      </c>
      <c r="L27">
        <v>218</v>
      </c>
      <c r="M27">
        <v>12</v>
      </c>
      <c r="N27">
        <v>0.93801652892561982</v>
      </c>
      <c r="O27">
        <v>0.77142857142857146</v>
      </c>
      <c r="T27" s="10">
        <f t="shared" ca="1" si="1"/>
        <v>1.1609004728013752E-3</v>
      </c>
      <c r="U27" s="150">
        <f t="shared" ca="1" si="2"/>
        <v>3.4212696938743521E-2</v>
      </c>
      <c r="V27" s="10">
        <f t="shared" si="3"/>
        <v>-5.3525715615545004E-3</v>
      </c>
      <c r="W27" s="150">
        <f t="shared" si="4"/>
        <v>1.8733076574342009E-2</v>
      </c>
    </row>
    <row r="28" spans="1:23">
      <c r="A28" s="1">
        <v>41859</v>
      </c>
      <c r="B28">
        <v>43.29</v>
      </c>
      <c r="C28">
        <v>121100</v>
      </c>
      <c r="D28">
        <v>0.20000000000000284</v>
      </c>
      <c r="E28">
        <v>4</v>
      </c>
      <c r="F28">
        <v>0.91871242654941732</v>
      </c>
      <c r="G28">
        <v>0.21527046937486841</v>
      </c>
      <c r="H28">
        <v>3</v>
      </c>
      <c r="I28">
        <v>1</v>
      </c>
      <c r="J28">
        <v>0.54999999999999716</v>
      </c>
      <c r="K28">
        <v>28.829999999999949</v>
      </c>
      <c r="L28">
        <v>217</v>
      </c>
      <c r="M28">
        <v>13</v>
      </c>
      <c r="N28">
        <v>0.93388429752066116</v>
      </c>
      <c r="O28">
        <v>0.8</v>
      </c>
      <c r="T28" s="10">
        <f t="shared" ca="1" si="1"/>
        <v>1.1609004728013752E-3</v>
      </c>
      <c r="U28" s="150">
        <f t="shared" ca="1" si="2"/>
        <v>3.5373597411544895E-2</v>
      </c>
      <c r="V28" s="10">
        <f t="shared" si="3"/>
        <v>1.2868507253158567E-2</v>
      </c>
      <c r="W28" s="150">
        <f t="shared" si="4"/>
        <v>3.1601583827500578E-2</v>
      </c>
    </row>
    <row r="29" spans="1:23">
      <c r="A29" s="1">
        <v>41862</v>
      </c>
      <c r="B29">
        <v>43.44</v>
      </c>
      <c r="C29">
        <v>97000</v>
      </c>
      <c r="D29">
        <v>5.0000000000004263E-2</v>
      </c>
      <c r="E29">
        <v>5</v>
      </c>
      <c r="F29">
        <v>0.9143942786576017</v>
      </c>
      <c r="G29">
        <v>0.20069108257910612</v>
      </c>
      <c r="H29">
        <v>3</v>
      </c>
      <c r="I29">
        <v>1</v>
      </c>
      <c r="J29">
        <v>0.14999999999999858</v>
      </c>
      <c r="K29">
        <v>28.979999999999947</v>
      </c>
      <c r="L29">
        <v>216</v>
      </c>
      <c r="M29">
        <v>14</v>
      </c>
      <c r="N29">
        <v>0.92975206611570249</v>
      </c>
      <c r="O29">
        <v>0.82857142857142863</v>
      </c>
      <c r="T29" s="10">
        <f t="shared" ca="1" si="1"/>
        <v>1.1609004728013752E-3</v>
      </c>
      <c r="U29" s="150">
        <f t="shared" ca="1" si="2"/>
        <v>3.6534497884346269E-2</v>
      </c>
      <c r="V29" s="10">
        <f t="shared" si="3"/>
        <v>3.4650034650034324E-3</v>
      </c>
      <c r="W29" s="150">
        <f t="shared" si="4"/>
        <v>3.506658729250401E-2</v>
      </c>
    </row>
    <row r="30" spans="1:23">
      <c r="A30" s="1">
        <v>41863</v>
      </c>
      <c r="B30">
        <v>43.32</v>
      </c>
      <c r="C30">
        <v>135400</v>
      </c>
      <c r="D30">
        <v>0.17000000000000171</v>
      </c>
      <c r="E30">
        <v>6</v>
      </c>
      <c r="F30">
        <v>0.91235869668471536</v>
      </c>
      <c r="G30">
        <v>0.17397214621483192</v>
      </c>
      <c r="H30">
        <v>4</v>
      </c>
      <c r="I30">
        <v>1</v>
      </c>
      <c r="J30">
        <v>-0.11999999999999744</v>
      </c>
      <c r="K30">
        <v>28.85999999999995</v>
      </c>
      <c r="L30">
        <v>215</v>
      </c>
      <c r="M30">
        <v>13</v>
      </c>
      <c r="N30">
        <v>0.92561983471074383</v>
      </c>
      <c r="O30">
        <v>0.8</v>
      </c>
      <c r="T30" s="10">
        <f t="shared" ca="1" si="1"/>
        <v>1.1609004728013752E-3</v>
      </c>
      <c r="U30" s="150">
        <f t="shared" ca="1" si="2"/>
        <v>3.7695398357147643E-2</v>
      </c>
      <c r="V30" s="10">
        <f t="shared" si="3"/>
        <v>-2.7624309392264607E-3</v>
      </c>
      <c r="W30" s="150">
        <f t="shared" si="4"/>
        <v>3.2304156353277547E-2</v>
      </c>
    </row>
    <row r="31" spans="1:23">
      <c r="A31" s="1">
        <v>41864</v>
      </c>
      <c r="B31">
        <v>43.57</v>
      </c>
      <c r="C31">
        <v>114000</v>
      </c>
      <c r="D31">
        <v>0</v>
      </c>
      <c r="E31">
        <v>0</v>
      </c>
      <c r="F31">
        <v>0.91349862258953196</v>
      </c>
      <c r="G31">
        <v>0.15085245211534412</v>
      </c>
      <c r="H31">
        <v>2</v>
      </c>
      <c r="I31">
        <v>0</v>
      </c>
      <c r="J31">
        <v>0.25</v>
      </c>
      <c r="K31">
        <v>29.10999999999995</v>
      </c>
      <c r="L31">
        <v>216</v>
      </c>
      <c r="M31">
        <v>12</v>
      </c>
      <c r="N31">
        <v>0.92975206611570249</v>
      </c>
      <c r="O31">
        <v>0.77142857142857146</v>
      </c>
      <c r="T31" s="10">
        <f t="shared" ca="1" si="1"/>
        <v>3.728220011327903E-3</v>
      </c>
      <c r="U31" s="150">
        <f t="shared" ca="1" si="2"/>
        <v>4.1423618368475544E-2</v>
      </c>
      <c r="V31" s="10">
        <f t="shared" si="3"/>
        <v>5.7710064635272387E-3</v>
      </c>
      <c r="W31" s="150">
        <f t="shared" si="4"/>
        <v>3.8075162816804786E-2</v>
      </c>
    </row>
    <row r="32" spans="1:23">
      <c r="A32" s="1">
        <v>41865</v>
      </c>
      <c r="B32">
        <v>43.75</v>
      </c>
      <c r="C32">
        <v>311400</v>
      </c>
      <c r="D32">
        <v>0</v>
      </c>
      <c r="E32">
        <v>0</v>
      </c>
      <c r="F32">
        <v>0.91597931848715541</v>
      </c>
      <c r="G32">
        <v>0.14761629130709325</v>
      </c>
      <c r="H32">
        <v>2</v>
      </c>
      <c r="I32">
        <v>0</v>
      </c>
      <c r="J32">
        <v>0</v>
      </c>
      <c r="K32">
        <v>29.10999999999995</v>
      </c>
      <c r="L32">
        <v>217</v>
      </c>
      <c r="M32">
        <v>11</v>
      </c>
      <c r="N32">
        <v>0.93388429752066116</v>
      </c>
      <c r="O32">
        <v>0.74285714285714288</v>
      </c>
      <c r="T32" s="10">
        <f t="shared" ca="1" si="1"/>
        <v>0</v>
      </c>
      <c r="U32" s="150">
        <f t="shared" ca="1" si="2"/>
        <v>4.1423618368475544E-2</v>
      </c>
      <c r="V32" s="10">
        <f t="shared" si="3"/>
        <v>0</v>
      </c>
      <c r="W32" s="150">
        <f t="shared" si="4"/>
        <v>3.8075162816804786E-2</v>
      </c>
    </row>
    <row r="33" spans="1:23">
      <c r="A33" s="1">
        <v>41866</v>
      </c>
      <c r="B33">
        <v>43.76</v>
      </c>
      <c r="C33">
        <v>97100</v>
      </c>
      <c r="D33">
        <v>0</v>
      </c>
      <c r="E33">
        <v>0</v>
      </c>
      <c r="F33">
        <v>0.91931495881339154</v>
      </c>
      <c r="G33">
        <v>0.14382059917210413</v>
      </c>
      <c r="H33">
        <v>2</v>
      </c>
      <c r="I33">
        <v>0</v>
      </c>
      <c r="J33">
        <v>0</v>
      </c>
      <c r="K33">
        <v>29.10999999999995</v>
      </c>
      <c r="L33">
        <v>218</v>
      </c>
      <c r="M33">
        <v>10</v>
      </c>
      <c r="N33">
        <v>0.93801652892561982</v>
      </c>
      <c r="O33">
        <v>0.7142857142857143</v>
      </c>
      <c r="T33" s="10">
        <f t="shared" ca="1" si="1"/>
        <v>0</v>
      </c>
      <c r="U33" s="150">
        <f t="shared" ca="1" si="2"/>
        <v>4.1423618368475544E-2</v>
      </c>
      <c r="V33" s="10">
        <f t="shared" si="3"/>
        <v>0</v>
      </c>
      <c r="W33" s="150">
        <f t="shared" si="4"/>
        <v>3.8075162816804786E-2</v>
      </c>
    </row>
    <row r="34" spans="1:23">
      <c r="A34" s="1">
        <v>41869</v>
      </c>
      <c r="B34">
        <v>44.1</v>
      </c>
      <c r="C34">
        <v>105100</v>
      </c>
      <c r="D34">
        <v>0</v>
      </c>
      <c r="E34">
        <v>0</v>
      </c>
      <c r="F34">
        <v>0.9249711625887177</v>
      </c>
      <c r="G34">
        <v>0.14487827124114222</v>
      </c>
      <c r="H34">
        <v>2</v>
      </c>
      <c r="I34">
        <v>0</v>
      </c>
      <c r="J34">
        <v>0</v>
      </c>
      <c r="K34">
        <v>29.10999999999995</v>
      </c>
      <c r="L34">
        <v>219</v>
      </c>
      <c r="M34">
        <v>9</v>
      </c>
      <c r="N34">
        <v>0.94214876033057848</v>
      </c>
      <c r="O34">
        <v>0.68571428571428572</v>
      </c>
      <c r="T34" s="10">
        <f t="shared" ca="1" si="1"/>
        <v>0</v>
      </c>
      <c r="U34" s="150">
        <f t="shared" ca="1" si="2"/>
        <v>4.1423618368475544E-2</v>
      </c>
      <c r="V34" s="10">
        <f t="shared" si="3"/>
        <v>0</v>
      </c>
      <c r="W34" s="150">
        <f t="shared" si="4"/>
        <v>3.8075162816804786E-2</v>
      </c>
    </row>
    <row r="35" spans="1:23">
      <c r="A35" s="1">
        <v>41870</v>
      </c>
      <c r="B35">
        <v>44.42</v>
      </c>
      <c r="C35">
        <v>283600</v>
      </c>
      <c r="D35">
        <v>0</v>
      </c>
      <c r="E35">
        <v>0</v>
      </c>
      <c r="F35">
        <v>0.93205498785436103</v>
      </c>
      <c r="G35">
        <v>0.15505507612432468</v>
      </c>
      <c r="H35">
        <v>1</v>
      </c>
      <c r="I35">
        <v>-1</v>
      </c>
      <c r="J35">
        <v>0</v>
      </c>
      <c r="K35">
        <v>29.10999999999995</v>
      </c>
      <c r="L35">
        <v>220</v>
      </c>
      <c r="M35">
        <v>10</v>
      </c>
      <c r="N35">
        <v>0.94628099173553715</v>
      </c>
      <c r="O35">
        <v>0.7142857142857143</v>
      </c>
      <c r="T35" s="10">
        <f t="shared" ca="1" si="1"/>
        <v>0</v>
      </c>
      <c r="U35" s="150">
        <f t="shared" ca="1" si="2"/>
        <v>4.1423618368475544E-2</v>
      </c>
      <c r="V35" s="10">
        <f t="shared" si="3"/>
        <v>0</v>
      </c>
      <c r="W35" s="150">
        <f t="shared" si="4"/>
        <v>3.8075162816804786E-2</v>
      </c>
    </row>
    <row r="36" spans="1:23">
      <c r="A36" s="1">
        <v>41871</v>
      </c>
      <c r="B36">
        <v>44.59</v>
      </c>
      <c r="C36">
        <v>206100</v>
      </c>
      <c r="D36">
        <v>0.17000000000000171</v>
      </c>
      <c r="E36">
        <v>1</v>
      </c>
      <c r="F36">
        <v>0.94002361275088542</v>
      </c>
      <c r="G36">
        <v>0.16947835543394374</v>
      </c>
      <c r="H36">
        <v>1</v>
      </c>
      <c r="I36">
        <v>-1</v>
      </c>
      <c r="J36">
        <v>-0.17000000000000171</v>
      </c>
      <c r="K36">
        <v>28.939999999999948</v>
      </c>
      <c r="L36">
        <v>221</v>
      </c>
      <c r="M36">
        <v>11</v>
      </c>
      <c r="N36">
        <v>0.95041322314049592</v>
      </c>
      <c r="O36">
        <v>0.74285714285714288</v>
      </c>
      <c r="T36" s="10">
        <f t="shared" ca="1" si="1"/>
        <v>5.7766362386033445E-4</v>
      </c>
      <c r="U36" s="150">
        <f t="shared" ca="1" si="2"/>
        <v>4.2001281992335882E-2</v>
      </c>
      <c r="V36" s="10">
        <f t="shared" si="3"/>
        <v>-3.827104907699273E-3</v>
      </c>
      <c r="W36" s="150">
        <f t="shared" si="4"/>
        <v>3.4248057909105512E-2</v>
      </c>
    </row>
    <row r="37" spans="1:23">
      <c r="A37" s="1">
        <v>41872</v>
      </c>
      <c r="B37">
        <v>44.67</v>
      </c>
      <c r="C37">
        <v>200500</v>
      </c>
      <c r="D37">
        <v>0.25</v>
      </c>
      <c r="E37">
        <v>2</v>
      </c>
      <c r="F37">
        <v>0.94750641208321473</v>
      </c>
      <c r="G37">
        <v>0.18279134217357751</v>
      </c>
      <c r="H37">
        <v>1</v>
      </c>
      <c r="I37">
        <v>-1</v>
      </c>
      <c r="J37">
        <v>-7.9999999999998295E-2</v>
      </c>
      <c r="K37">
        <v>28.85999999999995</v>
      </c>
      <c r="L37">
        <v>222</v>
      </c>
      <c r="M37">
        <v>12</v>
      </c>
      <c r="N37">
        <v>0.95454545454545459</v>
      </c>
      <c r="O37">
        <v>0.77142857142857146</v>
      </c>
      <c r="T37" s="10">
        <f t="shared" ca="1" si="1"/>
        <v>5.7766362386033445E-4</v>
      </c>
      <c r="U37" s="150">
        <f t="shared" ca="1" si="2"/>
        <v>4.2578945616196219E-2</v>
      </c>
      <c r="V37" s="10">
        <f t="shared" si="3"/>
        <v>-1.7941242431037967E-3</v>
      </c>
      <c r="W37" s="150">
        <f t="shared" si="4"/>
        <v>3.2453933666001716E-2</v>
      </c>
    </row>
    <row r="38" spans="1:23">
      <c r="A38" s="1">
        <v>41873</v>
      </c>
      <c r="B38">
        <v>44.61</v>
      </c>
      <c r="C38">
        <v>395700</v>
      </c>
      <c r="D38">
        <v>0.18999999999999773</v>
      </c>
      <c r="E38">
        <v>3</v>
      </c>
      <c r="F38">
        <v>0.95495121388538295</v>
      </c>
      <c r="G38">
        <v>0.20518311934329614</v>
      </c>
      <c r="H38">
        <v>1</v>
      </c>
      <c r="I38">
        <v>-1</v>
      </c>
      <c r="J38">
        <v>6.0000000000002274E-2</v>
      </c>
      <c r="K38">
        <v>28.919999999999952</v>
      </c>
      <c r="L38">
        <v>223</v>
      </c>
      <c r="M38">
        <v>13</v>
      </c>
      <c r="N38">
        <v>0.95867768595041325</v>
      </c>
      <c r="O38">
        <v>0.8</v>
      </c>
      <c r="T38" s="10">
        <f t="shared" ca="1" si="1"/>
        <v>5.7766362386033445E-4</v>
      </c>
      <c r="U38" s="150">
        <f t="shared" ca="1" si="2"/>
        <v>4.3156609240056557E-2</v>
      </c>
      <c r="V38" s="10">
        <f t="shared" si="3"/>
        <v>1.3431833445265787E-3</v>
      </c>
      <c r="W38" s="150">
        <f t="shared" si="4"/>
        <v>3.3797117010528295E-2</v>
      </c>
    </row>
    <row r="39" spans="1:23">
      <c r="A39" s="1">
        <v>41876</v>
      </c>
      <c r="B39">
        <v>44.84</v>
      </c>
      <c r="C39">
        <v>347800</v>
      </c>
      <c r="D39">
        <v>0.42000000000000171</v>
      </c>
      <c r="E39">
        <v>4</v>
      </c>
      <c r="F39">
        <v>0.96265114196148693</v>
      </c>
      <c r="G39">
        <v>0.23142145513225287</v>
      </c>
      <c r="H39">
        <v>1</v>
      </c>
      <c r="I39">
        <v>-1</v>
      </c>
      <c r="J39">
        <v>-0.23000000000000398</v>
      </c>
      <c r="K39">
        <v>28.689999999999948</v>
      </c>
      <c r="L39">
        <v>224</v>
      </c>
      <c r="M39">
        <v>14</v>
      </c>
      <c r="N39">
        <v>0.96280991735537191</v>
      </c>
      <c r="O39">
        <v>0.82857142857142863</v>
      </c>
      <c r="T39" s="10">
        <f t="shared" ca="1" si="1"/>
        <v>5.7766362386033445E-4</v>
      </c>
      <c r="U39" s="150">
        <f t="shared" ca="1" si="2"/>
        <v>4.3734272863916894E-2</v>
      </c>
      <c r="V39" s="10">
        <f t="shared" si="3"/>
        <v>-5.1557946648734358E-3</v>
      </c>
      <c r="W39" s="150">
        <f t="shared" si="4"/>
        <v>2.8641322345654859E-2</v>
      </c>
    </row>
    <row r="40" spans="1:23">
      <c r="A40" s="1">
        <v>41877</v>
      </c>
      <c r="B40">
        <v>44.84</v>
      </c>
      <c r="C40">
        <v>357900</v>
      </c>
      <c r="D40">
        <v>0.42000000000000171</v>
      </c>
      <c r="E40">
        <v>5</v>
      </c>
      <c r="F40">
        <v>0.96948798328108698</v>
      </c>
      <c r="G40">
        <v>0.25661264295236097</v>
      </c>
      <c r="H40">
        <v>1</v>
      </c>
      <c r="I40">
        <v>-1</v>
      </c>
      <c r="J40">
        <v>0</v>
      </c>
      <c r="K40">
        <v>28.689999999999948</v>
      </c>
      <c r="L40">
        <v>225</v>
      </c>
      <c r="M40">
        <v>15</v>
      </c>
      <c r="N40">
        <v>0.96694214876033058</v>
      </c>
      <c r="O40">
        <v>0.8571428571428571</v>
      </c>
      <c r="T40" s="10">
        <f t="shared" ca="1" si="1"/>
        <v>5.7766362386033445E-4</v>
      </c>
      <c r="U40" s="150">
        <f t="shared" ca="1" si="2"/>
        <v>4.4311936487777231E-2</v>
      </c>
      <c r="V40" s="10">
        <f t="shared" si="3"/>
        <v>0</v>
      </c>
      <c r="W40" s="150">
        <f t="shared" si="4"/>
        <v>2.8641322345654859E-2</v>
      </c>
    </row>
    <row r="41" spans="1:23">
      <c r="A41" s="1">
        <v>41878</v>
      </c>
      <c r="B41">
        <v>44.9</v>
      </c>
      <c r="C41">
        <v>131800</v>
      </c>
      <c r="D41">
        <v>0.47999999999999687</v>
      </c>
      <c r="E41">
        <v>6</v>
      </c>
      <c r="F41">
        <v>0.97552959057661282</v>
      </c>
      <c r="G41">
        <v>0.27792745386936085</v>
      </c>
      <c r="H41">
        <v>1</v>
      </c>
      <c r="I41">
        <v>-1</v>
      </c>
      <c r="J41">
        <v>-5.9999999999995168E-2</v>
      </c>
      <c r="K41">
        <v>28.629999999999953</v>
      </c>
      <c r="L41">
        <v>226</v>
      </c>
      <c r="M41">
        <v>16</v>
      </c>
      <c r="N41">
        <v>0.97107438016528924</v>
      </c>
      <c r="O41">
        <v>0.88571428571428568</v>
      </c>
      <c r="T41" s="10">
        <f t="shared" ca="1" si="1"/>
        <v>5.7766362386033445E-4</v>
      </c>
      <c r="U41" s="150">
        <f t="shared" ca="1" si="2"/>
        <v>4.4889600111637569E-2</v>
      </c>
      <c r="V41" s="10">
        <f t="shared" si="3"/>
        <v>-1.3380909901872249E-3</v>
      </c>
      <c r="W41" s="150">
        <f t="shared" si="4"/>
        <v>2.7303231355467635E-2</v>
      </c>
    </row>
    <row r="42" spans="1:23">
      <c r="A42" s="1">
        <v>41879</v>
      </c>
      <c r="B42">
        <v>44.9</v>
      </c>
      <c r="C42">
        <v>88700</v>
      </c>
      <c r="D42">
        <v>0.47999999999999687</v>
      </c>
      <c r="E42">
        <v>7</v>
      </c>
      <c r="F42">
        <v>0.98059140441585613</v>
      </c>
      <c r="G42">
        <v>0.2766978881638954</v>
      </c>
      <c r="H42">
        <v>1</v>
      </c>
      <c r="I42">
        <v>-1</v>
      </c>
      <c r="J42">
        <v>0</v>
      </c>
      <c r="K42">
        <v>28.629999999999953</v>
      </c>
      <c r="L42">
        <v>227</v>
      </c>
      <c r="M42">
        <v>17</v>
      </c>
      <c r="N42">
        <v>0.97520661157024791</v>
      </c>
      <c r="O42">
        <v>0.91428571428571426</v>
      </c>
      <c r="T42" s="10">
        <f t="shared" ca="1" si="1"/>
        <v>5.7766362386033445E-4</v>
      </c>
      <c r="U42" s="150">
        <f t="shared" ca="1" si="2"/>
        <v>4.5467263735497906E-2</v>
      </c>
      <c r="V42" s="10">
        <f t="shared" si="3"/>
        <v>0</v>
      </c>
      <c r="W42" s="150">
        <f t="shared" si="4"/>
        <v>2.7303231355467635E-2</v>
      </c>
    </row>
    <row r="43" spans="1:23">
      <c r="A43" s="1">
        <v>41880</v>
      </c>
      <c r="B43">
        <v>45.08</v>
      </c>
      <c r="C43">
        <v>116000</v>
      </c>
      <c r="D43">
        <v>0.65999999999999659</v>
      </c>
      <c r="E43">
        <v>8</v>
      </c>
      <c r="F43">
        <v>0.98451872056887746</v>
      </c>
      <c r="G43">
        <v>0.25568827615238904</v>
      </c>
      <c r="H43">
        <v>2</v>
      </c>
      <c r="I43">
        <v>0</v>
      </c>
      <c r="J43">
        <v>-0.17999999999999972</v>
      </c>
      <c r="K43">
        <v>28.449999999999953</v>
      </c>
      <c r="L43">
        <v>228</v>
      </c>
      <c r="M43">
        <v>16</v>
      </c>
      <c r="N43">
        <v>0.97933884297520657</v>
      </c>
      <c r="O43">
        <v>0.88571428571428568</v>
      </c>
      <c r="T43" s="10">
        <f t="shared" ca="1" si="1"/>
        <v>5.7766362386033445E-4</v>
      </c>
      <c r="U43" s="150">
        <f t="shared" ca="1" si="2"/>
        <v>4.6044927359358244E-2</v>
      </c>
      <c r="V43" s="10">
        <f t="shared" si="3"/>
        <v>-4.0089086859688133E-3</v>
      </c>
      <c r="W43" s="150">
        <f t="shared" si="4"/>
        <v>2.3294322669498824E-2</v>
      </c>
    </row>
    <row r="44" spans="1:23">
      <c r="A44" s="1">
        <v>41884</v>
      </c>
      <c r="B44">
        <v>45.03</v>
      </c>
      <c r="C44">
        <v>168700</v>
      </c>
      <c r="D44">
        <v>0.65999999999999659</v>
      </c>
      <c r="E44">
        <v>9</v>
      </c>
      <c r="F44">
        <v>0.98748795613999418</v>
      </c>
      <c r="G44">
        <v>0.23405949624640426</v>
      </c>
      <c r="H44">
        <v>2</v>
      </c>
      <c r="I44">
        <v>0</v>
      </c>
      <c r="J44">
        <v>0</v>
      </c>
      <c r="K44">
        <v>28.449999999999953</v>
      </c>
      <c r="L44">
        <v>229</v>
      </c>
      <c r="M44">
        <v>15</v>
      </c>
      <c r="N44">
        <v>0.98347107438016534</v>
      </c>
      <c r="O44">
        <v>0.8571428571428571</v>
      </c>
      <c r="T44" s="10">
        <f t="shared" ca="1" si="1"/>
        <v>0</v>
      </c>
      <c r="U44" s="150">
        <f t="shared" ca="1" si="2"/>
        <v>4.6044927359358244E-2</v>
      </c>
      <c r="V44" s="10">
        <f t="shared" si="3"/>
        <v>0</v>
      </c>
      <c r="W44" s="150">
        <f t="shared" si="4"/>
        <v>2.3294322669498824E-2</v>
      </c>
    </row>
    <row r="45" spans="1:23">
      <c r="A45" s="1">
        <v>41885</v>
      </c>
      <c r="B45">
        <v>44.99</v>
      </c>
      <c r="C45">
        <v>260500</v>
      </c>
      <c r="D45">
        <v>0.65999999999999659</v>
      </c>
      <c r="E45">
        <v>10</v>
      </c>
      <c r="F45">
        <v>0.98985194533783893</v>
      </c>
      <c r="G45">
        <v>0.21347084824247523</v>
      </c>
      <c r="H45">
        <v>2</v>
      </c>
      <c r="I45">
        <v>0</v>
      </c>
      <c r="J45">
        <v>0</v>
      </c>
      <c r="K45">
        <v>28.449999999999953</v>
      </c>
      <c r="L45">
        <v>230</v>
      </c>
      <c r="M45">
        <v>14</v>
      </c>
      <c r="N45">
        <v>0.98760330578512401</v>
      </c>
      <c r="O45">
        <v>0.82857142857142863</v>
      </c>
      <c r="T45" s="10">
        <f t="shared" ca="1" si="1"/>
        <v>0</v>
      </c>
      <c r="U45" s="150">
        <f t="shared" ca="1" si="2"/>
        <v>4.6044927359358244E-2</v>
      </c>
      <c r="V45" s="10">
        <f t="shared" si="3"/>
        <v>0</v>
      </c>
      <c r="W45" s="150">
        <f t="shared" si="4"/>
        <v>2.3294322669498824E-2</v>
      </c>
    </row>
    <row r="46" spans="1:23">
      <c r="A46" s="1">
        <v>41886</v>
      </c>
      <c r="B46">
        <v>44.91</v>
      </c>
      <c r="C46">
        <v>127300</v>
      </c>
      <c r="D46">
        <v>0.65999999999999659</v>
      </c>
      <c r="E46">
        <v>11</v>
      </c>
      <c r="F46">
        <v>0.9916134022717098</v>
      </c>
      <c r="G46">
        <v>0.18313162141303582</v>
      </c>
      <c r="H46">
        <v>2</v>
      </c>
      <c r="I46">
        <v>0</v>
      </c>
      <c r="J46">
        <v>0</v>
      </c>
      <c r="K46">
        <v>28.449999999999953</v>
      </c>
      <c r="L46">
        <v>231</v>
      </c>
      <c r="M46">
        <v>13</v>
      </c>
      <c r="N46">
        <v>0.99173553719008267</v>
      </c>
      <c r="O46">
        <v>0.8</v>
      </c>
      <c r="T46" s="10">
        <f t="shared" ca="1" si="1"/>
        <v>0</v>
      </c>
      <c r="U46" s="150">
        <f t="shared" ca="1" si="2"/>
        <v>4.6044927359358244E-2</v>
      </c>
      <c r="V46" s="10">
        <f t="shared" si="3"/>
        <v>0</v>
      </c>
      <c r="W46" s="150">
        <f t="shared" si="4"/>
        <v>2.3294322669498824E-2</v>
      </c>
    </row>
    <row r="47" spans="1:23">
      <c r="A47" s="1">
        <v>41887</v>
      </c>
      <c r="B47">
        <v>45.11</v>
      </c>
      <c r="C47">
        <v>159500</v>
      </c>
      <c r="D47">
        <v>0.65999999999999659</v>
      </c>
      <c r="E47">
        <v>12</v>
      </c>
      <c r="F47">
        <v>0.99332600523823111</v>
      </c>
      <c r="G47">
        <v>0.16370413246334106</v>
      </c>
      <c r="H47">
        <v>2</v>
      </c>
      <c r="I47">
        <v>0</v>
      </c>
      <c r="J47">
        <v>0</v>
      </c>
      <c r="K47">
        <v>28.449999999999953</v>
      </c>
      <c r="L47">
        <v>232</v>
      </c>
      <c r="M47">
        <v>12</v>
      </c>
      <c r="N47">
        <v>0.99586776859504134</v>
      </c>
      <c r="O47">
        <v>0.77142857142857146</v>
      </c>
      <c r="T47" s="10">
        <f t="shared" ca="1" si="1"/>
        <v>0</v>
      </c>
      <c r="U47" s="150">
        <f t="shared" ca="1" si="2"/>
        <v>4.6044927359358244E-2</v>
      </c>
      <c r="V47" s="10">
        <f t="shared" si="3"/>
        <v>0</v>
      </c>
      <c r="W47" s="150">
        <f t="shared" si="4"/>
        <v>2.3294322669498824E-2</v>
      </c>
    </row>
    <row r="48" spans="1:23">
      <c r="A48" s="1">
        <v>41890</v>
      </c>
      <c r="B48">
        <v>44.91</v>
      </c>
      <c r="C48">
        <v>384900</v>
      </c>
      <c r="D48">
        <v>0.65999999999999659</v>
      </c>
      <c r="E48">
        <v>13</v>
      </c>
      <c r="F48">
        <v>0.99408324173214468</v>
      </c>
      <c r="G48">
        <v>0.17094471339367151</v>
      </c>
      <c r="H48">
        <v>2</v>
      </c>
      <c r="I48">
        <v>0</v>
      </c>
      <c r="J48">
        <v>0</v>
      </c>
      <c r="K48">
        <v>28.449999999999953</v>
      </c>
      <c r="L48">
        <v>233</v>
      </c>
      <c r="M48">
        <v>11</v>
      </c>
      <c r="N48">
        <v>1</v>
      </c>
      <c r="O48">
        <v>0.74285714285714288</v>
      </c>
      <c r="T48" s="10">
        <f t="shared" ca="1" si="1"/>
        <v>0</v>
      </c>
      <c r="U48" s="150">
        <f t="shared" ca="1" si="2"/>
        <v>4.6044927359358244E-2</v>
      </c>
      <c r="V48" s="10">
        <f t="shared" si="3"/>
        <v>0</v>
      </c>
      <c r="W48" s="150">
        <f t="shared" si="4"/>
        <v>2.3294322669498824E-2</v>
      </c>
    </row>
    <row r="49" spans="1:23">
      <c r="A49" s="1">
        <v>41891</v>
      </c>
      <c r="B49">
        <v>44.6</v>
      </c>
      <c r="C49">
        <v>116200</v>
      </c>
      <c r="D49">
        <v>0.65999999999999659</v>
      </c>
      <c r="E49">
        <v>14</v>
      </c>
      <c r="F49">
        <v>0.99365169835389255</v>
      </c>
      <c r="G49">
        <v>0.18623623096891881</v>
      </c>
      <c r="H49">
        <v>3</v>
      </c>
      <c r="I49">
        <v>1</v>
      </c>
      <c r="J49">
        <v>0</v>
      </c>
      <c r="K49">
        <v>28.449999999999953</v>
      </c>
      <c r="L49">
        <v>232</v>
      </c>
      <c r="M49">
        <v>12</v>
      </c>
      <c r="N49">
        <v>0.99586776859504134</v>
      </c>
      <c r="O49">
        <v>0.77142857142857146</v>
      </c>
      <c r="T49" s="10">
        <f t="shared" ca="1" si="1"/>
        <v>0</v>
      </c>
      <c r="U49" s="150">
        <f t="shared" ca="1" si="2"/>
        <v>4.6044927359358244E-2</v>
      </c>
      <c r="V49" s="10">
        <f t="shared" si="3"/>
        <v>0</v>
      </c>
      <c r="W49" s="150">
        <f t="shared" si="4"/>
        <v>2.3294322669498824E-2</v>
      </c>
    </row>
    <row r="50" spans="1:23">
      <c r="A50" s="1">
        <v>41892</v>
      </c>
      <c r="B50">
        <v>44.69</v>
      </c>
      <c r="C50">
        <v>139600</v>
      </c>
      <c r="D50">
        <v>0.57000000000000028</v>
      </c>
      <c r="E50">
        <v>15</v>
      </c>
      <c r="F50">
        <v>0.99238149520281205</v>
      </c>
      <c r="G50">
        <v>0.19563074440468675</v>
      </c>
      <c r="H50">
        <v>3</v>
      </c>
      <c r="I50">
        <v>1</v>
      </c>
      <c r="J50">
        <v>8.9999999999996305E-2</v>
      </c>
      <c r="K50">
        <v>28.539999999999949</v>
      </c>
      <c r="L50">
        <v>231</v>
      </c>
      <c r="M50">
        <v>13</v>
      </c>
      <c r="N50">
        <v>0.99173553719008267</v>
      </c>
      <c r="O50">
        <v>0.8</v>
      </c>
      <c r="T50" s="10">
        <f t="shared" ca="1" si="1"/>
        <v>1.1609004728013752E-3</v>
      </c>
      <c r="U50" s="150">
        <f t="shared" ca="1" si="2"/>
        <v>4.7205827832159618E-2</v>
      </c>
      <c r="V50" s="10">
        <f t="shared" si="3"/>
        <v>2.017937219730859E-3</v>
      </c>
      <c r="W50" s="150">
        <f t="shared" si="4"/>
        <v>2.5312259889229683E-2</v>
      </c>
    </row>
    <row r="51" spans="1:23">
      <c r="A51" s="1">
        <v>41893</v>
      </c>
      <c r="B51">
        <v>44.82</v>
      </c>
      <c r="C51">
        <v>169700</v>
      </c>
      <c r="D51">
        <v>0.43999999999999773</v>
      </c>
      <c r="E51">
        <v>16</v>
      </c>
      <c r="F51">
        <v>0.99085073755920172</v>
      </c>
      <c r="G51">
        <v>0.19732337051848736</v>
      </c>
      <c r="H51">
        <v>3</v>
      </c>
      <c r="I51">
        <v>1</v>
      </c>
      <c r="J51">
        <v>0.13000000000000256</v>
      </c>
      <c r="K51">
        <v>28.669999999999952</v>
      </c>
      <c r="L51">
        <v>230</v>
      </c>
      <c r="M51">
        <v>14</v>
      </c>
      <c r="N51">
        <v>0.98760330578512401</v>
      </c>
      <c r="O51">
        <v>0.82857142857142863</v>
      </c>
      <c r="T51" s="10">
        <f t="shared" ca="1" si="1"/>
        <v>1.1609004728013752E-3</v>
      </c>
      <c r="U51" s="150">
        <f t="shared" ca="1" si="2"/>
        <v>4.8366728304960992E-2</v>
      </c>
      <c r="V51" s="10">
        <f t="shared" si="3"/>
        <v>2.9089281718505831E-3</v>
      </c>
      <c r="W51" s="150">
        <f t="shared" si="4"/>
        <v>2.8221188061080267E-2</v>
      </c>
    </row>
    <row r="52" spans="1:23">
      <c r="A52" s="1">
        <v>41894</v>
      </c>
      <c r="B52">
        <v>44.45</v>
      </c>
      <c r="C52">
        <v>181200</v>
      </c>
      <c r="D52">
        <v>0.80999999999999517</v>
      </c>
      <c r="E52">
        <v>17</v>
      </c>
      <c r="F52">
        <v>0.98819905277585551</v>
      </c>
      <c r="G52">
        <v>0.19309443625903319</v>
      </c>
      <c r="H52">
        <v>3</v>
      </c>
      <c r="I52">
        <v>1</v>
      </c>
      <c r="J52">
        <v>-0.36999999999999744</v>
      </c>
      <c r="K52">
        <v>28.299999999999955</v>
      </c>
      <c r="L52">
        <v>229</v>
      </c>
      <c r="M52">
        <v>15</v>
      </c>
      <c r="N52">
        <v>0.98347107438016534</v>
      </c>
      <c r="O52">
        <v>0.8571428571428571</v>
      </c>
      <c r="T52" s="10">
        <f t="shared" ca="1" si="1"/>
        <v>1.1609004728013752E-3</v>
      </c>
      <c r="U52" s="150">
        <f t="shared" ca="1" si="2"/>
        <v>4.9527628777762366E-2</v>
      </c>
      <c r="V52" s="10">
        <f t="shared" si="3"/>
        <v>-8.2552431950021748E-3</v>
      </c>
      <c r="W52" s="150">
        <f t="shared" si="4"/>
        <v>1.9965944866078091E-2</v>
      </c>
    </row>
    <row r="53" spans="1:23">
      <c r="A53" s="1">
        <v>41897</v>
      </c>
      <c r="B53">
        <v>44.37</v>
      </c>
      <c r="C53">
        <v>150900</v>
      </c>
      <c r="D53">
        <v>0.89000000000000057</v>
      </c>
      <c r="E53">
        <v>18</v>
      </c>
      <c r="F53">
        <v>0.98501268846096435</v>
      </c>
      <c r="G53">
        <v>0.18429628850066657</v>
      </c>
      <c r="H53">
        <v>4</v>
      </c>
      <c r="I53">
        <v>1</v>
      </c>
      <c r="J53">
        <v>-8.00000000000054E-2</v>
      </c>
      <c r="K53">
        <v>28.219999999999949</v>
      </c>
      <c r="L53">
        <v>228</v>
      </c>
      <c r="M53">
        <v>14</v>
      </c>
      <c r="N53">
        <v>0.97933884297520657</v>
      </c>
      <c r="O53">
        <v>0.82857142857142863</v>
      </c>
      <c r="T53" s="10">
        <f t="shared" ca="1" si="1"/>
        <v>1.1609004728013752E-3</v>
      </c>
      <c r="U53" s="150">
        <f t="shared" ca="1" si="2"/>
        <v>5.0688529250563739E-2</v>
      </c>
      <c r="V53" s="10">
        <f t="shared" si="3"/>
        <v>-1.7997750281216062E-3</v>
      </c>
      <c r="W53" s="150">
        <f t="shared" si="4"/>
        <v>1.8166169837956485E-2</v>
      </c>
    </row>
    <row r="54" spans="1:23">
      <c r="A54" s="1">
        <v>41898</v>
      </c>
      <c r="B54">
        <v>44.73</v>
      </c>
      <c r="C54">
        <v>208800</v>
      </c>
      <c r="D54">
        <v>0.53000000000000114</v>
      </c>
      <c r="E54">
        <v>19</v>
      </c>
      <c r="F54">
        <v>0.98240714353567016</v>
      </c>
      <c r="G54">
        <v>0.18335438153371222</v>
      </c>
      <c r="H54">
        <v>4</v>
      </c>
      <c r="I54">
        <v>1</v>
      </c>
      <c r="J54">
        <v>0.35999999999999943</v>
      </c>
      <c r="K54">
        <v>28.579999999999949</v>
      </c>
      <c r="L54">
        <v>227</v>
      </c>
      <c r="M54">
        <v>13</v>
      </c>
      <c r="N54">
        <v>0.97520661157024791</v>
      </c>
      <c r="O54">
        <v>0.8</v>
      </c>
      <c r="T54" s="10">
        <f t="shared" ca="1" si="1"/>
        <v>3.728220011327903E-3</v>
      </c>
      <c r="U54" s="150">
        <f t="shared" ca="1" si="2"/>
        <v>5.4416749261891641E-2</v>
      </c>
      <c r="V54" s="10">
        <f t="shared" si="3"/>
        <v>8.1135902636916713E-3</v>
      </c>
      <c r="W54" s="150">
        <f t="shared" si="4"/>
        <v>2.6279760101648154E-2</v>
      </c>
    </row>
    <row r="55" spans="1:23">
      <c r="A55" s="1">
        <v>41899</v>
      </c>
      <c r="B55">
        <v>44.69</v>
      </c>
      <c r="C55">
        <v>154700</v>
      </c>
      <c r="D55">
        <v>0.57000000000000028</v>
      </c>
      <c r="E55">
        <v>20</v>
      </c>
      <c r="F55">
        <v>0.98032813581402933</v>
      </c>
      <c r="G55">
        <v>0.17569809864589911</v>
      </c>
      <c r="H55">
        <v>4</v>
      </c>
      <c r="I55">
        <v>1</v>
      </c>
      <c r="J55">
        <v>-3.9999999999999147E-2</v>
      </c>
      <c r="K55">
        <v>28.539999999999949</v>
      </c>
      <c r="L55">
        <v>226</v>
      </c>
      <c r="M55">
        <v>12</v>
      </c>
      <c r="N55">
        <v>0.97107438016528924</v>
      </c>
      <c r="O55">
        <v>0.77142857142857146</v>
      </c>
      <c r="T55" s="10">
        <f t="shared" ca="1" si="1"/>
        <v>3.728220011327903E-3</v>
      </c>
      <c r="U55" s="150">
        <f t="shared" ca="1" si="2"/>
        <v>5.8144969273219542E-2</v>
      </c>
      <c r="V55" s="10">
        <f t="shared" si="3"/>
        <v>-8.9425441538115691E-4</v>
      </c>
      <c r="W55" s="150">
        <f t="shared" si="4"/>
        <v>2.5385505686266997E-2</v>
      </c>
    </row>
    <row r="56" spans="1:23">
      <c r="A56" s="1">
        <v>41900</v>
      </c>
      <c r="B56">
        <v>44.86</v>
      </c>
      <c r="C56">
        <v>99400</v>
      </c>
      <c r="D56">
        <v>0.39999999999999858</v>
      </c>
      <c r="E56">
        <v>21</v>
      </c>
      <c r="F56">
        <v>0.97911492895818941</v>
      </c>
      <c r="G56">
        <v>0.15979092120956992</v>
      </c>
      <c r="H56">
        <v>4</v>
      </c>
      <c r="I56">
        <v>1</v>
      </c>
      <c r="J56">
        <v>0.17000000000000171</v>
      </c>
      <c r="K56">
        <v>28.709999999999951</v>
      </c>
      <c r="L56">
        <v>225</v>
      </c>
      <c r="M56">
        <v>11</v>
      </c>
      <c r="N56">
        <v>0.96694214876033058</v>
      </c>
      <c r="O56">
        <v>0.74285714285714288</v>
      </c>
      <c r="T56" s="10">
        <f t="shared" ca="1" si="1"/>
        <v>3.728220011327903E-3</v>
      </c>
      <c r="U56" s="150">
        <f t="shared" ca="1" si="2"/>
        <v>6.1873189284547443E-2</v>
      </c>
      <c r="V56" s="10">
        <f t="shared" si="3"/>
        <v>3.8039829939584182E-3</v>
      </c>
      <c r="W56" s="150">
        <f t="shared" si="4"/>
        <v>2.9189488680225417E-2</v>
      </c>
    </row>
    <row r="57" spans="1:23">
      <c r="A57" s="1">
        <v>41901</v>
      </c>
      <c r="B57">
        <v>44.74</v>
      </c>
      <c r="C57">
        <v>324500</v>
      </c>
      <c r="D57">
        <v>0.51999999999999602</v>
      </c>
      <c r="E57">
        <v>22</v>
      </c>
      <c r="F57">
        <v>0.9790986443024059</v>
      </c>
      <c r="G57">
        <v>0.17224794780046307</v>
      </c>
      <c r="H57">
        <v>4</v>
      </c>
      <c r="I57">
        <v>1</v>
      </c>
      <c r="J57">
        <v>-0.11999999999999744</v>
      </c>
      <c r="K57">
        <v>28.589999999999954</v>
      </c>
      <c r="L57">
        <v>224</v>
      </c>
      <c r="M57">
        <v>10</v>
      </c>
      <c r="N57">
        <v>0.96280991735537191</v>
      </c>
      <c r="O57">
        <v>0.7142857142857143</v>
      </c>
      <c r="T57" s="10">
        <f t="shared" ca="1" si="1"/>
        <v>3.728220011327903E-3</v>
      </c>
      <c r="U57" s="150">
        <f t="shared" ca="1" si="2"/>
        <v>6.5601409295875351E-2</v>
      </c>
      <c r="V57" s="10">
        <f t="shared" si="3"/>
        <v>-2.6749888542130507E-3</v>
      </c>
      <c r="W57" s="150">
        <f t="shared" si="4"/>
        <v>2.6514499826012367E-2</v>
      </c>
    </row>
  </sheetData>
  <conditionalFormatting sqref="E3:E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10.019999999999996</v>
      </c>
      <c r="C1">
        <v>292</v>
      </c>
      <c r="D1">
        <v>0.51410979989738281</v>
      </c>
      <c r="E1">
        <v>0.22610242159810578</v>
      </c>
      <c r="F1">
        <v>1.3555722927354847</v>
      </c>
      <c r="G1">
        <v>0.20618078694308323</v>
      </c>
      <c r="H1">
        <v>1.0446638735772855</v>
      </c>
      <c r="I1">
        <v>-0.92235729817002221</v>
      </c>
      <c r="J1">
        <v>-1.3243581033610268</v>
      </c>
      <c r="K1">
        <v>-2.7481942610056338E-2</v>
      </c>
      <c r="L1">
        <v>-1.8947224735207196E-2</v>
      </c>
      <c r="M1">
        <v>1.6420482279673528E-2</v>
      </c>
      <c r="N1">
        <v>2.1900853727487585E-2</v>
      </c>
      <c r="O1">
        <v>0.17026958696021374</v>
      </c>
      <c r="P1">
        <v>0.19881002087682684</v>
      </c>
      <c r="Q1">
        <v>-0.15315240083507292</v>
      </c>
      <c r="R1">
        <v>0.35281837160751567</v>
      </c>
      <c r="S1">
        <v>1.2981188658669596</v>
      </c>
    </row>
    <row r="2" spans="1:23">
      <c r="A2">
        <v>8</v>
      </c>
      <c r="B2">
        <v>9</v>
      </c>
      <c r="C2">
        <v>2.7786232284690002</v>
      </c>
      <c r="E2">
        <v>0.4</v>
      </c>
    </row>
    <row r="3" spans="1:23">
      <c r="A3">
        <v>1.2075126041477056E-3</v>
      </c>
      <c r="B3">
        <v>1.1381505703334783E-2</v>
      </c>
      <c r="C3">
        <v>0.84976138690984759</v>
      </c>
      <c r="D3">
        <v>233</v>
      </c>
      <c r="E3" s="2">
        <f>IF(C3&gt;=$E$2,SIGN(A3),0)</f>
        <v>1</v>
      </c>
      <c r="F3" s="3" t="s">
        <v>0</v>
      </c>
      <c r="G3">
        <f ca="1">OFFSET(B1,($A$1+5),0)</f>
        <v>79.97</v>
      </c>
    </row>
    <row r="4" spans="1:23">
      <c r="A4">
        <v>-1.882305263329069E-4</v>
      </c>
      <c r="B4">
        <v>1.1572736763667353E-2</v>
      </c>
      <c r="C4">
        <v>0.15002384839464497</v>
      </c>
      <c r="D4">
        <v>309</v>
      </c>
      <c r="E4" s="2">
        <f>IF(C4&gt;=$E$2,SIGN(A4),0)</f>
        <v>0</v>
      </c>
      <c r="F4" s="4" t="s">
        <v>1</v>
      </c>
      <c r="G4">
        <f ca="1">OFFSET(D1,($A$1+6),0)</f>
        <v>3.8999999999999915</v>
      </c>
    </row>
    <row r="5" spans="1:23">
      <c r="A5">
        <v>1.1354877260632869E-3</v>
      </c>
      <c r="B5">
        <v>1.5563970743882176E-2</v>
      </c>
      <c r="C5">
        <v>0.554751858412177</v>
      </c>
      <c r="D5">
        <v>210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0.29455707154442273</v>
      </c>
      <c r="U5">
        <v>2.2126394619982514E-2</v>
      </c>
    </row>
    <row r="6" spans="1:23">
      <c r="A6">
        <v>2.3531371785943289E-3</v>
      </c>
      <c r="B6">
        <v>1.1223159369493099E-2</v>
      </c>
      <c r="C6">
        <v>1.3741099831469756</v>
      </c>
      <c r="D6">
        <v>156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0</v>
      </c>
      <c r="J6">
        <f t="shared" ca="1" si="0"/>
        <v>0</v>
      </c>
      <c r="K6">
        <f t="shared" ca="1" si="0"/>
        <v>43.740000000000073</v>
      </c>
      <c r="L6">
        <f t="shared" ca="1" si="0"/>
        <v>166</v>
      </c>
      <c r="M6">
        <f t="shared" ca="1" si="0"/>
        <v>-22</v>
      </c>
      <c r="N6" s="9">
        <f ca="1">OFFSET(F1,($A$1+6),0)</f>
        <v>0.85552873736611845</v>
      </c>
      <c r="O6" s="10">
        <f ca="1">OFFSET(G1,($A$1+6),0)</f>
        <v>4.1102080234451922E-2</v>
      </c>
    </row>
    <row r="8" spans="1:23">
      <c r="A8" s="1">
        <v>41831</v>
      </c>
      <c r="B8">
        <v>84.02</v>
      </c>
      <c r="C8">
        <v>4875800</v>
      </c>
      <c r="D8">
        <v>0.93000000000000682</v>
      </c>
      <c r="E8">
        <v>1</v>
      </c>
      <c r="F8">
        <v>0.96620656710413844</v>
      </c>
      <c r="G8">
        <v>3.8255432623686879E-2</v>
      </c>
      <c r="H8">
        <v>3</v>
      </c>
      <c r="I8">
        <v>1</v>
      </c>
      <c r="J8">
        <v>-0.93000000000000682</v>
      </c>
      <c r="K8">
        <v>45.700000000000067</v>
      </c>
      <c r="L8">
        <v>175</v>
      </c>
      <c r="M8">
        <v>-21</v>
      </c>
      <c r="N8">
        <v>0.978494623655914</v>
      </c>
      <c r="O8">
        <v>0.34375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85.12</v>
      </c>
      <c r="C9">
        <v>4671900</v>
      </c>
      <c r="D9">
        <v>0</v>
      </c>
      <c r="E9">
        <v>0</v>
      </c>
      <c r="F9">
        <v>0.96372001810227781</v>
      </c>
      <c r="G9">
        <v>4.2761952858155511E-2</v>
      </c>
      <c r="H9">
        <v>3</v>
      </c>
      <c r="I9">
        <v>1</v>
      </c>
      <c r="J9">
        <v>1.1000000000000085</v>
      </c>
      <c r="K9">
        <v>46.800000000000075</v>
      </c>
      <c r="L9">
        <v>174</v>
      </c>
      <c r="M9">
        <v>-20</v>
      </c>
      <c r="N9">
        <v>0.9731182795698925</v>
      </c>
      <c r="O9">
        <v>0.375</v>
      </c>
      <c r="T9" s="10">
        <f ca="1">OFFSET($A$2,H8,0)*I8</f>
        <v>1.1354877260632869E-3</v>
      </c>
      <c r="U9" s="150">
        <f ca="1">U8+T9</f>
        <v>1.1354877260632869E-3</v>
      </c>
      <c r="V9" s="10">
        <f>J9/B8</f>
        <v>1.3092120923589724E-2</v>
      </c>
      <c r="W9" s="150">
        <f>W8+V9</f>
        <v>1.3092120923589724E-2</v>
      </c>
    </row>
    <row r="10" spans="1:23">
      <c r="A10" s="1">
        <v>41835</v>
      </c>
      <c r="B10">
        <v>84</v>
      </c>
      <c r="C10">
        <v>6041900</v>
      </c>
      <c r="D10">
        <v>1.1200000000000045</v>
      </c>
      <c r="E10">
        <v>1</v>
      </c>
      <c r="F10">
        <v>0.95945341177653731</v>
      </c>
      <c r="G10">
        <v>4.7206297052350264E-2</v>
      </c>
      <c r="H10">
        <v>3</v>
      </c>
      <c r="I10">
        <v>1</v>
      </c>
      <c r="J10">
        <v>-1.1200000000000045</v>
      </c>
      <c r="K10">
        <v>45.680000000000071</v>
      </c>
      <c r="L10">
        <v>173</v>
      </c>
      <c r="M10">
        <v>-19</v>
      </c>
      <c r="N10">
        <v>0.967741935483871</v>
      </c>
      <c r="O10">
        <v>0.40625</v>
      </c>
      <c r="T10" s="10">
        <f t="shared" ref="T10:T57" ca="1" si="1">OFFSET($A$2,H9,0)*I9</f>
        <v>1.1354877260632869E-3</v>
      </c>
      <c r="U10" s="150">
        <f t="shared" ref="U10:U57" ca="1" si="2">U9+T10</f>
        <v>2.2709754521265738E-3</v>
      </c>
      <c r="V10" s="10">
        <f t="shared" ref="V10:V57" si="3">J10/B9</f>
        <v>-1.3157894736842158E-2</v>
      </c>
      <c r="W10" s="150">
        <f t="shared" ref="W10:W57" si="4">W9+V10</f>
        <v>-6.5773813252434019E-5</v>
      </c>
    </row>
    <row r="11" spans="1:23">
      <c r="A11" s="1">
        <v>41836</v>
      </c>
      <c r="B11">
        <v>85.96</v>
      </c>
      <c r="C11">
        <v>6313600</v>
      </c>
      <c r="D11">
        <v>0</v>
      </c>
      <c r="E11">
        <v>0</v>
      </c>
      <c r="F11">
        <v>0.95862875245135004</v>
      </c>
      <c r="G11">
        <v>5.1267100499622194E-2</v>
      </c>
      <c r="H11">
        <v>3</v>
      </c>
      <c r="I11">
        <v>1</v>
      </c>
      <c r="J11">
        <v>1.9599999999999937</v>
      </c>
      <c r="K11">
        <v>47.640000000000065</v>
      </c>
      <c r="L11">
        <v>172</v>
      </c>
      <c r="M11">
        <v>-18</v>
      </c>
      <c r="N11">
        <v>0.9623655913978495</v>
      </c>
      <c r="O11">
        <v>0.4375</v>
      </c>
      <c r="T11" s="10">
        <f t="shared" ca="1" si="1"/>
        <v>1.1354877260632869E-3</v>
      </c>
      <c r="U11" s="150">
        <f t="shared" ca="1" si="2"/>
        <v>3.4064631781898606E-3</v>
      </c>
      <c r="V11" s="10">
        <f t="shared" si="3"/>
        <v>2.3333333333333258E-2</v>
      </c>
      <c r="W11" s="150">
        <f t="shared" si="4"/>
        <v>2.3267559520080826E-2</v>
      </c>
    </row>
    <row r="12" spans="1:23">
      <c r="A12" s="1">
        <v>41837</v>
      </c>
      <c r="B12">
        <v>84.68</v>
      </c>
      <c r="C12">
        <v>5087400</v>
      </c>
      <c r="D12">
        <v>1.2799999999999869</v>
      </c>
      <c r="E12">
        <v>1</v>
      </c>
      <c r="F12">
        <v>0.95816865288882169</v>
      </c>
      <c r="G12">
        <v>5.2454021684964422E-2</v>
      </c>
      <c r="H12">
        <v>3</v>
      </c>
      <c r="I12">
        <v>1</v>
      </c>
      <c r="J12">
        <v>-1.2799999999999869</v>
      </c>
      <c r="K12">
        <v>46.360000000000078</v>
      </c>
      <c r="L12">
        <v>171</v>
      </c>
      <c r="M12">
        <v>-17</v>
      </c>
      <c r="N12">
        <v>0.956989247311828</v>
      </c>
      <c r="O12">
        <v>0.46875</v>
      </c>
      <c r="T12" s="10">
        <f t="shared" ca="1" si="1"/>
        <v>1.1354877260632869E-3</v>
      </c>
      <c r="U12" s="150">
        <f t="shared" ca="1" si="2"/>
        <v>4.5419509042531475E-3</v>
      </c>
      <c r="V12" s="10">
        <f t="shared" si="3"/>
        <v>-1.4890646812470766E-2</v>
      </c>
      <c r="W12" s="150">
        <f t="shared" si="4"/>
        <v>8.3769127076100593E-3</v>
      </c>
    </row>
    <row r="13" spans="1:23">
      <c r="A13" s="1">
        <v>41838</v>
      </c>
      <c r="B13">
        <v>84.76</v>
      </c>
      <c r="C13">
        <v>4689200</v>
      </c>
      <c r="D13">
        <v>1.1999999999999886</v>
      </c>
      <c r="E13">
        <v>2</v>
      </c>
      <c r="F13">
        <v>0.95844772967265035</v>
      </c>
      <c r="G13">
        <v>5.1240868350954399E-2</v>
      </c>
      <c r="H13">
        <v>1</v>
      </c>
      <c r="I13">
        <v>1</v>
      </c>
      <c r="J13">
        <v>7.9999999999998295E-2</v>
      </c>
      <c r="K13">
        <v>46.440000000000076</v>
      </c>
      <c r="L13">
        <v>172</v>
      </c>
      <c r="M13">
        <v>-16</v>
      </c>
      <c r="N13">
        <v>0.9623655913978495</v>
      </c>
      <c r="O13">
        <v>0.5</v>
      </c>
      <c r="T13" s="10">
        <f t="shared" ca="1" si="1"/>
        <v>1.1354877260632869E-3</v>
      </c>
      <c r="U13" s="150">
        <f t="shared" ca="1" si="2"/>
        <v>5.6774386303164344E-3</v>
      </c>
      <c r="V13" s="10">
        <f t="shared" si="3"/>
        <v>9.4473311289558677E-4</v>
      </c>
      <c r="W13" s="150">
        <f t="shared" si="4"/>
        <v>9.321645820505646E-3</v>
      </c>
    </row>
    <row r="14" spans="1:23">
      <c r="A14" s="1">
        <v>41841</v>
      </c>
      <c r="B14">
        <v>84.53</v>
      </c>
      <c r="C14">
        <v>4718900</v>
      </c>
      <c r="D14">
        <v>1.4299999999999926</v>
      </c>
      <c r="E14">
        <v>3</v>
      </c>
      <c r="F14">
        <v>0.95879971840901057</v>
      </c>
      <c r="G14">
        <v>4.8603346938127644E-2</v>
      </c>
      <c r="H14">
        <v>2</v>
      </c>
      <c r="I14">
        <v>0</v>
      </c>
      <c r="J14">
        <v>-0.23000000000000398</v>
      </c>
      <c r="K14">
        <v>46.210000000000072</v>
      </c>
      <c r="L14">
        <v>173</v>
      </c>
      <c r="M14">
        <v>-17</v>
      </c>
      <c r="N14">
        <v>0.967741935483871</v>
      </c>
      <c r="O14">
        <v>0.46875</v>
      </c>
      <c r="T14" s="10">
        <f t="shared" ca="1" si="1"/>
        <v>1.2075126041477056E-3</v>
      </c>
      <c r="U14" s="150">
        <f t="shared" ca="1" si="2"/>
        <v>6.8849512344641402E-3</v>
      </c>
      <c r="V14" s="10">
        <f t="shared" si="3"/>
        <v>-2.7135441245871163E-3</v>
      </c>
      <c r="W14" s="150">
        <f t="shared" si="4"/>
        <v>6.6081016959185293E-3</v>
      </c>
    </row>
    <row r="15" spans="1:23">
      <c r="A15" s="1">
        <v>41842</v>
      </c>
      <c r="B15">
        <v>86.02</v>
      </c>
      <c r="C15">
        <v>4426100</v>
      </c>
      <c r="D15">
        <v>1.4299999999999926</v>
      </c>
      <c r="E15">
        <v>4</v>
      </c>
      <c r="F15">
        <v>0.96182933574697038</v>
      </c>
      <c r="G15">
        <v>4.5119525448734744E-2</v>
      </c>
      <c r="H15">
        <v>2</v>
      </c>
      <c r="I15">
        <v>0</v>
      </c>
      <c r="J15">
        <v>0</v>
      </c>
      <c r="K15">
        <v>46.210000000000072</v>
      </c>
      <c r="L15">
        <v>174</v>
      </c>
      <c r="M15">
        <v>-18</v>
      </c>
      <c r="N15">
        <v>0.9731182795698925</v>
      </c>
      <c r="O15">
        <v>0.4375</v>
      </c>
      <c r="T15" s="10">
        <f t="shared" ca="1" si="1"/>
        <v>0</v>
      </c>
      <c r="U15" s="150">
        <f t="shared" ca="1" si="2"/>
        <v>6.8849512344641402E-3</v>
      </c>
      <c r="V15" s="10">
        <f t="shared" si="3"/>
        <v>0</v>
      </c>
      <c r="W15" s="150">
        <f t="shared" si="4"/>
        <v>6.6081016959185293E-3</v>
      </c>
    </row>
    <row r="16" spans="1:23">
      <c r="A16" s="1">
        <v>41843</v>
      </c>
      <c r="B16">
        <v>86.76</v>
      </c>
      <c r="C16">
        <v>4104700</v>
      </c>
      <c r="D16">
        <v>1.4299999999999926</v>
      </c>
      <c r="E16">
        <v>5</v>
      </c>
      <c r="F16">
        <v>0.96619651028309927</v>
      </c>
      <c r="G16">
        <v>4.342943155184463E-2</v>
      </c>
      <c r="H16">
        <v>2</v>
      </c>
      <c r="I16">
        <v>0</v>
      </c>
      <c r="J16">
        <v>0</v>
      </c>
      <c r="K16">
        <v>46.210000000000072</v>
      </c>
      <c r="L16">
        <v>175</v>
      </c>
      <c r="M16">
        <v>-19</v>
      </c>
      <c r="N16">
        <v>0.978494623655914</v>
      </c>
      <c r="O16">
        <v>0.40625</v>
      </c>
      <c r="T16" s="10">
        <f t="shared" ca="1" si="1"/>
        <v>0</v>
      </c>
      <c r="U16" s="150">
        <f t="shared" ca="1" si="2"/>
        <v>6.8849512344641402E-3</v>
      </c>
      <c r="V16" s="10">
        <f t="shared" si="3"/>
        <v>0</v>
      </c>
      <c r="W16" s="150">
        <f t="shared" si="4"/>
        <v>6.6081016959185293E-3</v>
      </c>
    </row>
    <row r="17" spans="1:23">
      <c r="A17" s="1">
        <v>41844</v>
      </c>
      <c r="B17">
        <v>86.25</v>
      </c>
      <c r="C17">
        <v>5033400</v>
      </c>
      <c r="D17">
        <v>1.4299999999999926</v>
      </c>
      <c r="E17">
        <v>6</v>
      </c>
      <c r="F17">
        <v>0.97211494946447408</v>
      </c>
      <c r="G17">
        <v>4.1652266136008684E-2</v>
      </c>
      <c r="H17">
        <v>2</v>
      </c>
      <c r="I17">
        <v>0</v>
      </c>
      <c r="J17">
        <v>0</v>
      </c>
      <c r="K17">
        <v>46.210000000000072</v>
      </c>
      <c r="L17">
        <v>176</v>
      </c>
      <c r="M17">
        <v>-20</v>
      </c>
      <c r="N17">
        <v>0.9838709677419355</v>
      </c>
      <c r="O17">
        <v>0.375</v>
      </c>
      <c r="T17" s="10">
        <f t="shared" ca="1" si="1"/>
        <v>0</v>
      </c>
      <c r="U17" s="150">
        <f t="shared" ca="1" si="2"/>
        <v>6.8849512344641402E-3</v>
      </c>
      <c r="V17" s="10">
        <f t="shared" si="3"/>
        <v>0</v>
      </c>
      <c r="W17" s="150">
        <f t="shared" si="4"/>
        <v>6.6081016959185293E-3</v>
      </c>
    </row>
    <row r="18" spans="1:23">
      <c r="A18" s="1">
        <v>41845</v>
      </c>
      <c r="B18">
        <v>85.92</v>
      </c>
      <c r="C18">
        <v>3047300</v>
      </c>
      <c r="D18">
        <v>1.4299999999999926</v>
      </c>
      <c r="E18">
        <v>7</v>
      </c>
      <c r="F18">
        <v>0.97590134258560857</v>
      </c>
      <c r="G18">
        <v>3.7882961175166853E-2</v>
      </c>
      <c r="H18">
        <v>2</v>
      </c>
      <c r="I18">
        <v>0</v>
      </c>
      <c r="J18">
        <v>0</v>
      </c>
      <c r="K18">
        <v>46.210000000000072</v>
      </c>
      <c r="L18">
        <v>177</v>
      </c>
      <c r="M18">
        <v>-21</v>
      </c>
      <c r="N18">
        <v>0.989247311827957</v>
      </c>
      <c r="O18">
        <v>0.34375</v>
      </c>
      <c r="T18" s="10">
        <f t="shared" ca="1" si="1"/>
        <v>0</v>
      </c>
      <c r="U18" s="150">
        <f t="shared" ca="1" si="2"/>
        <v>6.8849512344641402E-3</v>
      </c>
      <c r="V18" s="10">
        <f t="shared" si="3"/>
        <v>0</v>
      </c>
      <c r="W18" s="150">
        <f t="shared" si="4"/>
        <v>6.6081016959185293E-3</v>
      </c>
    </row>
    <row r="19" spans="1:23">
      <c r="A19" s="1">
        <v>41848</v>
      </c>
      <c r="B19">
        <v>85.19</v>
      </c>
      <c r="C19">
        <v>4804400</v>
      </c>
      <c r="D19">
        <v>1.4299999999999926</v>
      </c>
      <c r="E19">
        <v>8</v>
      </c>
      <c r="F19">
        <v>0.97974053401719718</v>
      </c>
      <c r="G19">
        <v>3.5359390879482908E-2</v>
      </c>
      <c r="H19">
        <v>2</v>
      </c>
      <c r="I19">
        <v>0</v>
      </c>
      <c r="J19">
        <v>0</v>
      </c>
      <c r="K19">
        <v>46.210000000000072</v>
      </c>
      <c r="L19">
        <v>178</v>
      </c>
      <c r="M19">
        <v>-22</v>
      </c>
      <c r="N19">
        <v>0.9946236559139785</v>
      </c>
      <c r="O19">
        <v>0.3125</v>
      </c>
      <c r="T19" s="10">
        <f t="shared" ca="1" si="1"/>
        <v>0</v>
      </c>
      <c r="U19" s="150">
        <f t="shared" ca="1" si="2"/>
        <v>6.8849512344641402E-3</v>
      </c>
      <c r="V19" s="10">
        <f t="shared" si="3"/>
        <v>0</v>
      </c>
      <c r="W19" s="150">
        <f t="shared" si="4"/>
        <v>6.6081016959185293E-3</v>
      </c>
    </row>
    <row r="20" spans="1:23">
      <c r="A20" s="1">
        <v>41849</v>
      </c>
      <c r="B20">
        <v>84.71</v>
      </c>
      <c r="C20">
        <v>4054300</v>
      </c>
      <c r="D20">
        <v>1.4299999999999926</v>
      </c>
      <c r="E20">
        <v>9</v>
      </c>
      <c r="F20">
        <v>0.98027857394277662</v>
      </c>
      <c r="G20">
        <v>3.3997094413596614E-2</v>
      </c>
      <c r="H20">
        <v>2</v>
      </c>
      <c r="I20">
        <v>0</v>
      </c>
      <c r="J20">
        <v>0</v>
      </c>
      <c r="K20">
        <v>46.210000000000072</v>
      </c>
      <c r="L20">
        <v>179</v>
      </c>
      <c r="M20">
        <v>-23</v>
      </c>
      <c r="N20">
        <v>1</v>
      </c>
      <c r="O20">
        <v>0.28125</v>
      </c>
      <c r="T20" s="10">
        <f t="shared" ca="1" si="1"/>
        <v>0</v>
      </c>
      <c r="U20" s="150">
        <f t="shared" ca="1" si="2"/>
        <v>6.8849512344641402E-3</v>
      </c>
      <c r="V20" s="10">
        <f t="shared" si="3"/>
        <v>0</v>
      </c>
      <c r="W20" s="150">
        <f t="shared" si="4"/>
        <v>6.6081016959185293E-3</v>
      </c>
    </row>
    <row r="21" spans="1:23">
      <c r="A21" s="1">
        <v>41850</v>
      </c>
      <c r="B21">
        <v>84.63</v>
      </c>
      <c r="C21">
        <v>5531800</v>
      </c>
      <c r="D21">
        <v>1.4299999999999926</v>
      </c>
      <c r="E21">
        <v>10</v>
      </c>
      <c r="F21">
        <v>0.97754060441494428</v>
      </c>
      <c r="G21">
        <v>3.4221780285704856E-2</v>
      </c>
      <c r="H21">
        <v>4</v>
      </c>
      <c r="I21">
        <v>1</v>
      </c>
      <c r="J21">
        <v>0</v>
      </c>
      <c r="K21">
        <v>46.210000000000072</v>
      </c>
      <c r="L21">
        <v>178</v>
      </c>
      <c r="M21">
        <v>-24</v>
      </c>
      <c r="N21">
        <v>0.9946236559139785</v>
      </c>
      <c r="O21">
        <v>0.25</v>
      </c>
      <c r="T21" s="10">
        <f t="shared" ca="1" si="1"/>
        <v>0</v>
      </c>
      <c r="U21" s="150">
        <f t="shared" ca="1" si="2"/>
        <v>6.8849512344641402E-3</v>
      </c>
      <c r="V21" s="10">
        <f t="shared" si="3"/>
        <v>0</v>
      </c>
      <c r="W21" s="150">
        <f t="shared" si="4"/>
        <v>6.6081016959185293E-3</v>
      </c>
    </row>
    <row r="22" spans="1:23">
      <c r="A22" s="1">
        <v>41851</v>
      </c>
      <c r="B22">
        <v>82.5</v>
      </c>
      <c r="C22">
        <v>7106000</v>
      </c>
      <c r="D22">
        <v>3.5599999999999881</v>
      </c>
      <c r="E22">
        <v>11</v>
      </c>
      <c r="F22">
        <v>0.96732287423945273</v>
      </c>
      <c r="G22">
        <v>3.683991998359238E-2</v>
      </c>
      <c r="H22">
        <v>3</v>
      </c>
      <c r="I22">
        <v>1</v>
      </c>
      <c r="J22">
        <v>-2.1299999999999955</v>
      </c>
      <c r="K22">
        <v>44.080000000000076</v>
      </c>
      <c r="L22">
        <v>177</v>
      </c>
      <c r="M22">
        <v>-23</v>
      </c>
      <c r="N22">
        <v>0.989247311827957</v>
      </c>
      <c r="O22">
        <v>0.28125</v>
      </c>
      <c r="T22" s="10">
        <f t="shared" ca="1" si="1"/>
        <v>2.3531371785943289E-3</v>
      </c>
      <c r="U22" s="150">
        <f t="shared" ca="1" si="2"/>
        <v>9.2380884130584696E-3</v>
      </c>
      <c r="V22" s="10">
        <f t="shared" si="3"/>
        <v>-2.5168380007089632E-2</v>
      </c>
      <c r="W22" s="150">
        <f t="shared" si="4"/>
        <v>-1.8560278311171102E-2</v>
      </c>
    </row>
    <row r="23" spans="1:23">
      <c r="A23" s="1">
        <v>41852</v>
      </c>
      <c r="B23">
        <v>80.7</v>
      </c>
      <c r="C23">
        <v>9530200</v>
      </c>
      <c r="D23">
        <v>5.3599999999999852</v>
      </c>
      <c r="E23">
        <v>12</v>
      </c>
      <c r="F23">
        <v>0.9508498013777843</v>
      </c>
      <c r="G23">
        <v>4.3402990548490013E-2</v>
      </c>
      <c r="H23">
        <v>3</v>
      </c>
      <c r="I23">
        <v>1</v>
      </c>
      <c r="J23">
        <v>-1.7999999999999972</v>
      </c>
      <c r="K23">
        <v>42.280000000000079</v>
      </c>
      <c r="L23">
        <v>176</v>
      </c>
      <c r="M23">
        <v>-22</v>
      </c>
      <c r="N23">
        <v>0.9838709677419355</v>
      </c>
      <c r="O23">
        <v>0.3125</v>
      </c>
      <c r="T23" s="10">
        <f t="shared" ca="1" si="1"/>
        <v>1.1354877260632869E-3</v>
      </c>
      <c r="U23" s="150">
        <f t="shared" ca="1" si="2"/>
        <v>1.0373576139121756E-2</v>
      </c>
      <c r="V23" s="10">
        <f t="shared" si="3"/>
        <v>-2.1818181818181785E-2</v>
      </c>
      <c r="W23" s="150">
        <f t="shared" si="4"/>
        <v>-4.0378460129352887E-2</v>
      </c>
    </row>
    <row r="24" spans="1:23">
      <c r="A24" s="1">
        <v>41855</v>
      </c>
      <c r="B24">
        <v>81.98</v>
      </c>
      <c r="C24">
        <v>5609600</v>
      </c>
      <c r="D24">
        <v>4.0799999999999841</v>
      </c>
      <c r="E24">
        <v>13</v>
      </c>
      <c r="F24">
        <v>0.93472368884195689</v>
      </c>
      <c r="G24">
        <v>4.932502342305313E-2</v>
      </c>
      <c r="H24">
        <v>3</v>
      </c>
      <c r="I24">
        <v>1</v>
      </c>
      <c r="J24">
        <v>1.2800000000000011</v>
      </c>
      <c r="K24">
        <v>43.56000000000008</v>
      </c>
      <c r="L24">
        <v>175</v>
      </c>
      <c r="M24">
        <v>-21</v>
      </c>
      <c r="N24">
        <v>0.978494623655914</v>
      </c>
      <c r="O24">
        <v>0.34375</v>
      </c>
      <c r="T24" s="10">
        <f t="shared" ca="1" si="1"/>
        <v>1.1354877260632869E-3</v>
      </c>
      <c r="U24" s="150">
        <f t="shared" ca="1" si="2"/>
        <v>1.1509063865185043E-2</v>
      </c>
      <c r="V24" s="10">
        <f t="shared" si="3"/>
        <v>1.5861214374225541E-2</v>
      </c>
      <c r="W24" s="150">
        <f t="shared" si="4"/>
        <v>-2.4517245755127346E-2</v>
      </c>
    </row>
    <row r="25" spans="1:23">
      <c r="A25" s="1">
        <v>41856</v>
      </c>
      <c r="B25">
        <v>79.739999999999995</v>
      </c>
      <c r="C25">
        <v>6406400</v>
      </c>
      <c r="D25">
        <v>6.3199999999999932</v>
      </c>
      <c r="E25">
        <v>14</v>
      </c>
      <c r="F25">
        <v>0.91625182279881312</v>
      </c>
      <c r="G25">
        <v>5.4688871261553321E-2</v>
      </c>
      <c r="H25">
        <v>3</v>
      </c>
      <c r="I25">
        <v>1</v>
      </c>
      <c r="J25">
        <v>-2.2400000000000091</v>
      </c>
      <c r="K25">
        <v>41.320000000000071</v>
      </c>
      <c r="L25">
        <v>174</v>
      </c>
      <c r="M25">
        <v>-20</v>
      </c>
      <c r="N25">
        <v>0.9731182795698925</v>
      </c>
      <c r="O25">
        <v>0.375</v>
      </c>
      <c r="T25" s="10">
        <f t="shared" ca="1" si="1"/>
        <v>1.1354877260632869E-3</v>
      </c>
      <c r="U25" s="150">
        <f t="shared" ca="1" si="2"/>
        <v>1.264455159124833E-2</v>
      </c>
      <c r="V25" s="10">
        <f t="shared" si="3"/>
        <v>-2.7323737496950586E-2</v>
      </c>
      <c r="W25" s="150">
        <f t="shared" si="4"/>
        <v>-5.1840983252077935E-2</v>
      </c>
    </row>
    <row r="26" spans="1:23">
      <c r="A26" s="1">
        <v>41857</v>
      </c>
      <c r="B26">
        <v>80.61</v>
      </c>
      <c r="C26">
        <v>5412400</v>
      </c>
      <c r="D26">
        <v>5.4499999999999886</v>
      </c>
      <c r="E26">
        <v>15</v>
      </c>
      <c r="F26">
        <v>0.89949213053753707</v>
      </c>
      <c r="G26">
        <v>5.9153223734747851E-2</v>
      </c>
      <c r="H26">
        <v>3</v>
      </c>
      <c r="I26">
        <v>1</v>
      </c>
      <c r="J26">
        <v>0.87000000000000455</v>
      </c>
      <c r="K26">
        <v>42.190000000000076</v>
      </c>
      <c r="L26">
        <v>173</v>
      </c>
      <c r="M26">
        <v>-19</v>
      </c>
      <c r="N26">
        <v>0.967741935483871</v>
      </c>
      <c r="O26">
        <v>0.40625</v>
      </c>
      <c r="T26" s="10">
        <f t="shared" ca="1" si="1"/>
        <v>1.1354877260632869E-3</v>
      </c>
      <c r="U26" s="150">
        <f t="shared" ca="1" si="2"/>
        <v>1.3780039317311617E-2</v>
      </c>
      <c r="V26" s="10">
        <f t="shared" si="3"/>
        <v>1.0910458991723158E-2</v>
      </c>
      <c r="W26" s="150">
        <f t="shared" si="4"/>
        <v>-4.0930524260354775E-2</v>
      </c>
    </row>
    <row r="27" spans="1:23">
      <c r="A27" s="1">
        <v>41858</v>
      </c>
      <c r="B27">
        <v>79.59</v>
      </c>
      <c r="C27">
        <v>4055500</v>
      </c>
      <c r="D27">
        <v>6.4699999999999847</v>
      </c>
      <c r="E27">
        <v>16</v>
      </c>
      <c r="F27">
        <v>0.88366772263287574</v>
      </c>
      <c r="G27">
        <v>5.9431313750282475E-2</v>
      </c>
      <c r="H27">
        <v>3</v>
      </c>
      <c r="I27">
        <v>1</v>
      </c>
      <c r="J27">
        <v>-1.019999999999996</v>
      </c>
      <c r="K27">
        <v>41.17000000000008</v>
      </c>
      <c r="L27">
        <v>172</v>
      </c>
      <c r="M27">
        <v>-18</v>
      </c>
      <c r="N27">
        <v>0.9623655913978495</v>
      </c>
      <c r="O27">
        <v>0.4375</v>
      </c>
      <c r="T27" s="10">
        <f t="shared" ca="1" si="1"/>
        <v>1.1354877260632869E-3</v>
      </c>
      <c r="U27" s="150">
        <f t="shared" ca="1" si="2"/>
        <v>1.4915527043374904E-2</v>
      </c>
      <c r="V27" s="10">
        <f t="shared" si="3"/>
        <v>-1.2653516933382906E-2</v>
      </c>
      <c r="W27" s="150">
        <f t="shared" si="4"/>
        <v>-5.3584041193737678E-2</v>
      </c>
    </row>
    <row r="28" spans="1:23">
      <c r="A28" s="1">
        <v>41859</v>
      </c>
      <c r="B28">
        <v>81.33</v>
      </c>
      <c r="C28">
        <v>4104900</v>
      </c>
      <c r="D28">
        <v>4.7299999999999898</v>
      </c>
      <c r="E28">
        <v>17</v>
      </c>
      <c r="F28">
        <v>0.87357067430985069</v>
      </c>
      <c r="G28">
        <v>5.7188736550280311E-2</v>
      </c>
      <c r="H28">
        <v>3</v>
      </c>
      <c r="I28">
        <v>1</v>
      </c>
      <c r="J28">
        <v>1.7399999999999949</v>
      </c>
      <c r="K28">
        <v>42.910000000000075</v>
      </c>
      <c r="L28">
        <v>171</v>
      </c>
      <c r="M28">
        <v>-17</v>
      </c>
      <c r="N28">
        <v>0.956989247311828</v>
      </c>
      <c r="O28">
        <v>0.46875</v>
      </c>
      <c r="T28" s="10">
        <f t="shared" ca="1" si="1"/>
        <v>1.1354877260632869E-3</v>
      </c>
      <c r="U28" s="150">
        <f t="shared" ca="1" si="2"/>
        <v>1.6051014769438189E-2</v>
      </c>
      <c r="V28" s="10">
        <f t="shared" si="3"/>
        <v>2.1862042970222324E-2</v>
      </c>
      <c r="W28" s="150">
        <f t="shared" si="4"/>
        <v>-3.1721998223515353E-2</v>
      </c>
    </row>
    <row r="29" spans="1:23">
      <c r="A29" s="1">
        <v>41862</v>
      </c>
      <c r="B29">
        <v>80.8</v>
      </c>
      <c r="C29">
        <v>3583300</v>
      </c>
      <c r="D29">
        <v>5.2599999999999909</v>
      </c>
      <c r="E29">
        <v>18</v>
      </c>
      <c r="F29">
        <v>0.86978679539397563</v>
      </c>
      <c r="G29">
        <v>5.1352522066541936E-2</v>
      </c>
      <c r="H29">
        <v>4</v>
      </c>
      <c r="I29">
        <v>1</v>
      </c>
      <c r="J29">
        <v>-0.53000000000000114</v>
      </c>
      <c r="K29">
        <v>42.380000000000074</v>
      </c>
      <c r="L29">
        <v>170</v>
      </c>
      <c r="M29">
        <v>-18</v>
      </c>
      <c r="N29">
        <v>0.95161290322580649</v>
      </c>
      <c r="O29">
        <v>0.4375</v>
      </c>
      <c r="T29" s="10">
        <f t="shared" ca="1" si="1"/>
        <v>1.1354877260632869E-3</v>
      </c>
      <c r="U29" s="150">
        <f t="shared" ca="1" si="2"/>
        <v>1.7186502495501476E-2</v>
      </c>
      <c r="V29" s="10">
        <f t="shared" si="3"/>
        <v>-6.5166605188737388E-3</v>
      </c>
      <c r="W29" s="150">
        <f t="shared" si="4"/>
        <v>-3.8238658742389089E-2</v>
      </c>
    </row>
    <row r="30" spans="1:23">
      <c r="A30" s="1">
        <v>41863</v>
      </c>
      <c r="B30">
        <v>80.42</v>
      </c>
      <c r="C30">
        <v>4046400</v>
      </c>
      <c r="D30">
        <v>5.6399999999999864</v>
      </c>
      <c r="E30">
        <v>19</v>
      </c>
      <c r="F30">
        <v>0.86875345703223206</v>
      </c>
      <c r="G30">
        <v>4.3950837277554097E-2</v>
      </c>
      <c r="H30">
        <v>4</v>
      </c>
      <c r="I30">
        <v>1</v>
      </c>
      <c r="J30">
        <v>-0.37999999999999545</v>
      </c>
      <c r="K30">
        <v>42.000000000000078</v>
      </c>
      <c r="L30">
        <v>169</v>
      </c>
      <c r="M30">
        <v>-19</v>
      </c>
      <c r="N30">
        <v>0.94623655913978499</v>
      </c>
      <c r="O30">
        <v>0.40625</v>
      </c>
      <c r="T30" s="10">
        <f t="shared" ca="1" si="1"/>
        <v>2.3531371785943289E-3</v>
      </c>
      <c r="U30" s="150">
        <f t="shared" ca="1" si="2"/>
        <v>1.9539639674095804E-2</v>
      </c>
      <c r="V30" s="10">
        <f t="shared" si="3"/>
        <v>-4.7029702970296464E-3</v>
      </c>
      <c r="W30" s="150">
        <f t="shared" si="4"/>
        <v>-4.2941629039418734E-2</v>
      </c>
    </row>
    <row r="31" spans="1:23">
      <c r="A31" s="1">
        <v>41864</v>
      </c>
      <c r="B31">
        <v>80.89</v>
      </c>
      <c r="C31">
        <v>3837600</v>
      </c>
      <c r="D31">
        <v>5.1699999999999875</v>
      </c>
      <c r="E31">
        <v>20</v>
      </c>
      <c r="F31">
        <v>0.86827072962236607</v>
      </c>
      <c r="G31">
        <v>3.6763374740863553E-2</v>
      </c>
      <c r="H31">
        <v>4</v>
      </c>
      <c r="I31">
        <v>1</v>
      </c>
      <c r="J31">
        <v>0.46999999999999886</v>
      </c>
      <c r="K31">
        <v>42.470000000000077</v>
      </c>
      <c r="L31">
        <v>168</v>
      </c>
      <c r="M31">
        <v>-20</v>
      </c>
      <c r="N31">
        <v>0.94086021505376349</v>
      </c>
      <c r="O31">
        <v>0.375</v>
      </c>
      <c r="T31" s="10">
        <f t="shared" ca="1" si="1"/>
        <v>2.3531371785943289E-3</v>
      </c>
      <c r="U31" s="150">
        <f t="shared" ca="1" si="2"/>
        <v>2.1892776852690133E-2</v>
      </c>
      <c r="V31" s="10">
        <f t="shared" si="3"/>
        <v>5.844317333996504E-3</v>
      </c>
      <c r="W31" s="150">
        <f t="shared" si="4"/>
        <v>-3.7097311705422228E-2</v>
      </c>
    </row>
    <row r="32" spans="1:23">
      <c r="A32" s="1">
        <v>41865</v>
      </c>
      <c r="B32">
        <v>80.17</v>
      </c>
      <c r="C32">
        <v>4556400</v>
      </c>
      <c r="D32">
        <v>5.8899999999999864</v>
      </c>
      <c r="E32">
        <v>21</v>
      </c>
      <c r="F32">
        <v>0.86987227837280645</v>
      </c>
      <c r="G32">
        <v>3.3604781769826265E-2</v>
      </c>
      <c r="H32">
        <v>2</v>
      </c>
      <c r="I32">
        <v>0</v>
      </c>
      <c r="J32">
        <v>-0.71999999999999886</v>
      </c>
      <c r="K32">
        <v>41.750000000000078</v>
      </c>
      <c r="L32">
        <v>169</v>
      </c>
      <c r="M32">
        <v>-21</v>
      </c>
      <c r="N32">
        <v>0.94623655913978499</v>
      </c>
      <c r="O32">
        <v>0.34375</v>
      </c>
      <c r="T32" s="10">
        <f t="shared" ca="1" si="1"/>
        <v>2.3531371785943289E-3</v>
      </c>
      <c r="U32" s="150">
        <f t="shared" ca="1" si="2"/>
        <v>2.4245914031284461E-2</v>
      </c>
      <c r="V32" s="10">
        <f t="shared" si="3"/>
        <v>-8.9009766349363185E-3</v>
      </c>
      <c r="W32" s="150">
        <f t="shared" si="4"/>
        <v>-4.5998288340358545E-2</v>
      </c>
    </row>
    <row r="33" spans="1:23">
      <c r="A33" s="1">
        <v>41866</v>
      </c>
      <c r="B33">
        <v>80.62</v>
      </c>
      <c r="C33">
        <v>5433200</v>
      </c>
      <c r="D33">
        <v>5.8899999999999864</v>
      </c>
      <c r="E33">
        <v>22</v>
      </c>
      <c r="F33">
        <v>0.87019158244079042</v>
      </c>
      <c r="G33">
        <v>3.2152176537348032E-2</v>
      </c>
      <c r="H33">
        <v>2</v>
      </c>
      <c r="I33">
        <v>0</v>
      </c>
      <c r="J33">
        <v>0</v>
      </c>
      <c r="K33">
        <v>41.750000000000078</v>
      </c>
      <c r="L33">
        <v>170</v>
      </c>
      <c r="M33">
        <v>-22</v>
      </c>
      <c r="N33">
        <v>0.95161290322580649</v>
      </c>
      <c r="O33">
        <v>0.3125</v>
      </c>
      <c r="T33" s="10">
        <f t="shared" ca="1" si="1"/>
        <v>0</v>
      </c>
      <c r="U33" s="150">
        <f t="shared" ca="1" si="2"/>
        <v>2.4245914031284461E-2</v>
      </c>
      <c r="V33" s="10">
        <f t="shared" si="3"/>
        <v>0</v>
      </c>
      <c r="W33" s="150">
        <f t="shared" si="4"/>
        <v>-4.5998288340358545E-2</v>
      </c>
    </row>
    <row r="34" spans="1:23">
      <c r="A34" s="1">
        <v>41869</v>
      </c>
      <c r="B34">
        <v>79.34</v>
      </c>
      <c r="C34">
        <v>8478100</v>
      </c>
      <c r="D34">
        <v>5.8899999999999864</v>
      </c>
      <c r="E34">
        <v>23</v>
      </c>
      <c r="F34">
        <v>0.86850203650626046</v>
      </c>
      <c r="G34">
        <v>3.5818244626482192E-2</v>
      </c>
      <c r="H34">
        <v>4</v>
      </c>
      <c r="I34">
        <v>1</v>
      </c>
      <c r="J34">
        <v>0</v>
      </c>
      <c r="K34">
        <v>41.750000000000078</v>
      </c>
      <c r="L34">
        <v>169</v>
      </c>
      <c r="M34">
        <v>-23</v>
      </c>
      <c r="N34">
        <v>0.94623655913978499</v>
      </c>
      <c r="O34">
        <v>0.28125</v>
      </c>
      <c r="T34" s="10">
        <f t="shared" ca="1" si="1"/>
        <v>0</v>
      </c>
      <c r="U34" s="150">
        <f t="shared" ca="1" si="2"/>
        <v>2.4245914031284461E-2</v>
      </c>
      <c r="V34" s="10">
        <f t="shared" si="3"/>
        <v>0</v>
      </c>
      <c r="W34" s="150">
        <f t="shared" si="4"/>
        <v>-4.5998288340358545E-2</v>
      </c>
    </row>
    <row r="35" spans="1:23">
      <c r="A35" s="1">
        <v>41870</v>
      </c>
      <c r="B35">
        <v>79.91</v>
      </c>
      <c r="C35">
        <v>5417300</v>
      </c>
      <c r="D35">
        <v>5.3199999999999932</v>
      </c>
      <c r="E35">
        <v>24</v>
      </c>
      <c r="F35">
        <v>0.86413737617539088</v>
      </c>
      <c r="G35">
        <v>4.0575244286884464E-2</v>
      </c>
      <c r="H35">
        <v>3</v>
      </c>
      <c r="I35">
        <v>1</v>
      </c>
      <c r="J35">
        <v>0.56999999999999318</v>
      </c>
      <c r="K35">
        <v>42.320000000000071</v>
      </c>
      <c r="L35">
        <v>168</v>
      </c>
      <c r="M35">
        <v>-22</v>
      </c>
      <c r="N35">
        <v>0.94086021505376349</v>
      </c>
      <c r="O35">
        <v>0.3125</v>
      </c>
      <c r="T35" s="10">
        <f t="shared" ca="1" si="1"/>
        <v>2.3531371785943289E-3</v>
      </c>
      <c r="U35" s="150">
        <f t="shared" ca="1" si="2"/>
        <v>2.659905120987879E-2</v>
      </c>
      <c r="V35" s="10">
        <f t="shared" si="3"/>
        <v>7.1842702293924013E-3</v>
      </c>
      <c r="W35" s="150">
        <f t="shared" si="4"/>
        <v>-3.8814018110966145E-2</v>
      </c>
    </row>
    <row r="36" spans="1:23">
      <c r="A36" s="1">
        <v>41871</v>
      </c>
      <c r="B36">
        <v>80.5</v>
      </c>
      <c r="C36">
        <v>4301800</v>
      </c>
      <c r="D36">
        <v>4.7299999999999898</v>
      </c>
      <c r="E36">
        <v>25</v>
      </c>
      <c r="F36">
        <v>0.86191230452054068</v>
      </c>
      <c r="G36">
        <v>4.4073267894982851E-2</v>
      </c>
      <c r="H36">
        <v>3</v>
      </c>
      <c r="I36">
        <v>1</v>
      </c>
      <c r="J36">
        <v>0.59000000000000341</v>
      </c>
      <c r="K36">
        <v>42.910000000000075</v>
      </c>
      <c r="L36">
        <v>167</v>
      </c>
      <c r="M36">
        <v>-21</v>
      </c>
      <c r="N36">
        <v>0.93548387096774188</v>
      </c>
      <c r="O36">
        <v>0.34375</v>
      </c>
      <c r="T36" s="10">
        <f t="shared" ca="1" si="1"/>
        <v>1.1354877260632869E-3</v>
      </c>
      <c r="U36" s="150">
        <f t="shared" ca="1" si="2"/>
        <v>2.7734538935942077E-2</v>
      </c>
      <c r="V36" s="10">
        <f t="shared" si="3"/>
        <v>7.3833062194969771E-3</v>
      </c>
      <c r="W36" s="150">
        <f t="shared" si="4"/>
        <v>-3.1430711891469169E-2</v>
      </c>
    </row>
    <row r="37" spans="1:23">
      <c r="A37" s="1">
        <v>41872</v>
      </c>
      <c r="B37">
        <v>80.98</v>
      </c>
      <c r="C37">
        <v>3122100</v>
      </c>
      <c r="D37">
        <v>4.2499999999999858</v>
      </c>
      <c r="E37">
        <v>26</v>
      </c>
      <c r="F37">
        <v>0.86188967667320338</v>
      </c>
      <c r="G37">
        <v>4.5326918152772191E-2</v>
      </c>
      <c r="H37">
        <v>3</v>
      </c>
      <c r="I37">
        <v>1</v>
      </c>
      <c r="J37">
        <v>0.48000000000000398</v>
      </c>
      <c r="K37">
        <v>43.390000000000079</v>
      </c>
      <c r="L37">
        <v>166</v>
      </c>
      <c r="M37">
        <v>-20</v>
      </c>
      <c r="N37">
        <v>0.93010752688172038</v>
      </c>
      <c r="O37">
        <v>0.375</v>
      </c>
      <c r="T37" s="10">
        <f t="shared" ca="1" si="1"/>
        <v>1.1354877260632869E-3</v>
      </c>
      <c r="U37" s="150">
        <f t="shared" ca="1" si="2"/>
        <v>2.8870026662005364E-2</v>
      </c>
      <c r="V37" s="10">
        <f t="shared" si="3"/>
        <v>5.962732919254708E-3</v>
      </c>
      <c r="W37" s="150">
        <f t="shared" si="4"/>
        <v>-2.546797897221446E-2</v>
      </c>
    </row>
    <row r="38" spans="1:23">
      <c r="A38" s="1">
        <v>41873</v>
      </c>
      <c r="B38">
        <v>80.239999999999995</v>
      </c>
      <c r="C38">
        <v>3645600</v>
      </c>
      <c r="D38">
        <v>4.9899999999999949</v>
      </c>
      <c r="E38">
        <v>27</v>
      </c>
      <c r="F38">
        <v>0.8618167647206717</v>
      </c>
      <c r="G38">
        <v>4.4434106137445605E-2</v>
      </c>
      <c r="H38">
        <v>3</v>
      </c>
      <c r="I38">
        <v>1</v>
      </c>
      <c r="J38">
        <v>-0.74000000000000909</v>
      </c>
      <c r="K38">
        <v>42.65000000000007</v>
      </c>
      <c r="L38">
        <v>165</v>
      </c>
      <c r="M38">
        <v>-19</v>
      </c>
      <c r="N38">
        <v>0.92473118279569888</v>
      </c>
      <c r="O38">
        <v>0.40625</v>
      </c>
      <c r="T38" s="10">
        <f t="shared" ca="1" si="1"/>
        <v>1.1354877260632869E-3</v>
      </c>
      <c r="U38" s="150">
        <f t="shared" ca="1" si="2"/>
        <v>3.0005514388068651E-2</v>
      </c>
      <c r="V38" s="10">
        <f t="shared" si="3"/>
        <v>-9.1380587799457774E-3</v>
      </c>
      <c r="W38" s="150">
        <f t="shared" si="4"/>
        <v>-3.4606037752160236E-2</v>
      </c>
    </row>
    <row r="39" spans="1:23">
      <c r="A39" s="1">
        <v>41876</v>
      </c>
      <c r="B39">
        <v>80.8</v>
      </c>
      <c r="C39">
        <v>3531700</v>
      </c>
      <c r="D39">
        <v>4.4299999999999926</v>
      </c>
      <c r="E39">
        <v>28</v>
      </c>
      <c r="F39">
        <v>0.86383315733896515</v>
      </c>
      <c r="G39">
        <v>4.1770269034076317E-2</v>
      </c>
      <c r="H39">
        <v>2</v>
      </c>
      <c r="I39">
        <v>0</v>
      </c>
      <c r="J39">
        <v>0.56000000000000227</v>
      </c>
      <c r="K39">
        <v>43.210000000000072</v>
      </c>
      <c r="L39">
        <v>166</v>
      </c>
      <c r="M39">
        <v>-20</v>
      </c>
      <c r="N39">
        <v>0.93010752688172038</v>
      </c>
      <c r="O39">
        <v>0.375</v>
      </c>
      <c r="T39" s="10">
        <f t="shared" ca="1" si="1"/>
        <v>1.1354877260632869E-3</v>
      </c>
      <c r="U39" s="150">
        <f t="shared" ca="1" si="2"/>
        <v>3.1141002114131938E-2</v>
      </c>
      <c r="V39" s="10">
        <f t="shared" si="3"/>
        <v>6.9790628115653326E-3</v>
      </c>
      <c r="W39" s="150">
        <f t="shared" si="4"/>
        <v>-2.7626974940594903E-2</v>
      </c>
    </row>
    <row r="40" spans="1:23">
      <c r="A40" s="1">
        <v>41877</v>
      </c>
      <c r="B40">
        <v>80.540000000000006</v>
      </c>
      <c r="C40">
        <v>3335600</v>
      </c>
      <c r="D40">
        <v>4.4299999999999926</v>
      </c>
      <c r="E40">
        <v>29</v>
      </c>
      <c r="F40">
        <v>0.8658973198571932</v>
      </c>
      <c r="G40">
        <v>3.7061034440555571E-2</v>
      </c>
      <c r="H40">
        <v>2</v>
      </c>
      <c r="I40">
        <v>0</v>
      </c>
      <c r="J40">
        <v>0</v>
      </c>
      <c r="K40">
        <v>43.210000000000072</v>
      </c>
      <c r="L40">
        <v>167</v>
      </c>
      <c r="M40">
        <v>-21</v>
      </c>
      <c r="N40">
        <v>0.93548387096774188</v>
      </c>
      <c r="O40">
        <v>0.34375</v>
      </c>
      <c r="T40" s="10">
        <f t="shared" ca="1" si="1"/>
        <v>0</v>
      </c>
      <c r="U40" s="150">
        <f t="shared" ca="1" si="2"/>
        <v>3.1141002114131938E-2</v>
      </c>
      <c r="V40" s="10">
        <f t="shared" si="3"/>
        <v>0</v>
      </c>
      <c r="W40" s="150">
        <f t="shared" si="4"/>
        <v>-2.7626974940594903E-2</v>
      </c>
    </row>
    <row r="41" spans="1:23">
      <c r="A41" s="1">
        <v>41878</v>
      </c>
      <c r="B41">
        <v>81.03</v>
      </c>
      <c r="C41">
        <v>3146400</v>
      </c>
      <c r="D41">
        <v>4.4299999999999926</v>
      </c>
      <c r="E41">
        <v>30</v>
      </c>
      <c r="F41">
        <v>0.86970382662040524</v>
      </c>
      <c r="G41">
        <v>3.1003809927197434E-2</v>
      </c>
      <c r="H41">
        <v>2</v>
      </c>
      <c r="I41">
        <v>0</v>
      </c>
      <c r="J41">
        <v>0</v>
      </c>
      <c r="K41">
        <v>43.210000000000072</v>
      </c>
      <c r="L41">
        <v>168</v>
      </c>
      <c r="M41">
        <v>-22</v>
      </c>
      <c r="N41">
        <v>0.94086021505376349</v>
      </c>
      <c r="O41">
        <v>0.3125</v>
      </c>
      <c r="T41" s="10">
        <f t="shared" ca="1" si="1"/>
        <v>0</v>
      </c>
      <c r="U41" s="150">
        <f t="shared" ca="1" si="2"/>
        <v>3.1141002114131938E-2</v>
      </c>
      <c r="V41" s="10">
        <f t="shared" si="3"/>
        <v>0</v>
      </c>
      <c r="W41" s="150">
        <f t="shared" si="4"/>
        <v>-2.7626974940594903E-2</v>
      </c>
    </row>
    <row r="42" spans="1:23">
      <c r="A42" s="1">
        <v>41879</v>
      </c>
      <c r="B42">
        <v>80.66</v>
      </c>
      <c r="C42">
        <v>2987000</v>
      </c>
      <c r="D42">
        <v>4.4299999999999926</v>
      </c>
      <c r="E42">
        <v>31</v>
      </c>
      <c r="F42">
        <v>0.8714989691758438</v>
      </c>
      <c r="G42">
        <v>2.4675533801251374E-2</v>
      </c>
      <c r="H42">
        <v>2</v>
      </c>
      <c r="I42">
        <v>0</v>
      </c>
      <c r="J42">
        <v>0</v>
      </c>
      <c r="K42">
        <v>43.210000000000072</v>
      </c>
      <c r="L42">
        <v>169</v>
      </c>
      <c r="M42">
        <v>-23</v>
      </c>
      <c r="N42">
        <v>0.94623655913978499</v>
      </c>
      <c r="O42">
        <v>0.28125</v>
      </c>
      <c r="T42" s="10">
        <f t="shared" ca="1" si="1"/>
        <v>0</v>
      </c>
      <c r="U42" s="150">
        <f t="shared" ca="1" si="2"/>
        <v>3.1141002114131938E-2</v>
      </c>
      <c r="V42" s="10">
        <f t="shared" si="3"/>
        <v>0</v>
      </c>
      <c r="W42" s="150">
        <f t="shared" si="4"/>
        <v>-2.7626974940594903E-2</v>
      </c>
    </row>
    <row r="43" spans="1:23">
      <c r="A43" s="1">
        <v>41880</v>
      </c>
      <c r="B43">
        <v>81.22</v>
      </c>
      <c r="C43">
        <v>3409200</v>
      </c>
      <c r="D43">
        <v>4.4299999999999926</v>
      </c>
      <c r="E43">
        <v>32</v>
      </c>
      <c r="F43">
        <v>0.87289435309498653</v>
      </c>
      <c r="G43">
        <v>2.2119528372700356E-2</v>
      </c>
      <c r="H43">
        <v>2</v>
      </c>
      <c r="I43">
        <v>0</v>
      </c>
      <c r="J43">
        <v>0</v>
      </c>
      <c r="K43">
        <v>43.210000000000072</v>
      </c>
      <c r="L43">
        <v>170</v>
      </c>
      <c r="M43">
        <v>-24</v>
      </c>
      <c r="N43">
        <v>0.95161290322580649</v>
      </c>
      <c r="O43">
        <v>0.25</v>
      </c>
      <c r="T43" s="10">
        <f t="shared" ca="1" si="1"/>
        <v>0</v>
      </c>
      <c r="U43" s="150">
        <f t="shared" ca="1" si="2"/>
        <v>3.1141002114131938E-2</v>
      </c>
      <c r="V43" s="10">
        <f t="shared" si="3"/>
        <v>0</v>
      </c>
      <c r="W43" s="150">
        <f t="shared" si="4"/>
        <v>-2.7626974940594903E-2</v>
      </c>
    </row>
    <row r="44" spans="1:23">
      <c r="A44" s="1">
        <v>41884</v>
      </c>
      <c r="B44">
        <v>80.22</v>
      </c>
      <c r="C44">
        <v>5578000</v>
      </c>
      <c r="D44">
        <v>4.4299999999999926</v>
      </c>
      <c r="E44">
        <v>33</v>
      </c>
      <c r="F44">
        <v>0.87280635591089639</v>
      </c>
      <c r="G44">
        <v>2.3010001215534277E-2</v>
      </c>
      <c r="H44">
        <v>4</v>
      </c>
      <c r="I44">
        <v>1</v>
      </c>
      <c r="J44">
        <v>0</v>
      </c>
      <c r="K44">
        <v>43.210000000000072</v>
      </c>
      <c r="L44">
        <v>169</v>
      </c>
      <c r="M44">
        <v>-25</v>
      </c>
      <c r="N44">
        <v>0.94623655913978499</v>
      </c>
      <c r="O44">
        <v>0.21875</v>
      </c>
      <c r="T44" s="10">
        <f t="shared" ca="1" si="1"/>
        <v>0</v>
      </c>
      <c r="U44" s="150">
        <f t="shared" ca="1" si="2"/>
        <v>3.1141002114131938E-2</v>
      </c>
      <c r="V44" s="10">
        <f t="shared" si="3"/>
        <v>0</v>
      </c>
      <c r="W44" s="150">
        <f t="shared" si="4"/>
        <v>-2.7626974940594903E-2</v>
      </c>
    </row>
    <row r="45" spans="1:23">
      <c r="A45" s="1">
        <v>41885</v>
      </c>
      <c r="B45">
        <v>80.900000000000006</v>
      </c>
      <c r="C45">
        <v>5902700</v>
      </c>
      <c r="D45">
        <v>3.7499999999999858</v>
      </c>
      <c r="E45">
        <v>34</v>
      </c>
      <c r="F45">
        <v>0.87365867149394061</v>
      </c>
      <c r="G45">
        <v>2.6419762832971809E-2</v>
      </c>
      <c r="H45">
        <v>1</v>
      </c>
      <c r="I45">
        <v>1</v>
      </c>
      <c r="J45">
        <v>0.68000000000000682</v>
      </c>
      <c r="K45">
        <v>43.890000000000079</v>
      </c>
      <c r="L45">
        <v>170</v>
      </c>
      <c r="M45">
        <v>-24</v>
      </c>
      <c r="N45">
        <v>0.95161290322580649</v>
      </c>
      <c r="O45">
        <v>0.25</v>
      </c>
      <c r="T45" s="10">
        <f t="shared" ca="1" si="1"/>
        <v>2.3531371785943289E-3</v>
      </c>
      <c r="U45" s="150">
        <f t="shared" ca="1" si="2"/>
        <v>3.3494139292726266E-2</v>
      </c>
      <c r="V45" s="10">
        <f t="shared" si="3"/>
        <v>8.4766891049614414E-3</v>
      </c>
      <c r="W45" s="150">
        <f t="shared" si="4"/>
        <v>-1.9150285835633461E-2</v>
      </c>
    </row>
    <row r="46" spans="1:23">
      <c r="A46" s="1">
        <v>41886</v>
      </c>
      <c r="B46">
        <v>79.849999999999994</v>
      </c>
      <c r="C46">
        <v>5772500</v>
      </c>
      <c r="D46">
        <v>4.7999999999999972</v>
      </c>
      <c r="E46">
        <v>35</v>
      </c>
      <c r="F46">
        <v>0.87196912555941042</v>
      </c>
      <c r="G46">
        <v>3.0673756865575698E-2</v>
      </c>
      <c r="H46">
        <v>3</v>
      </c>
      <c r="I46">
        <v>1</v>
      </c>
      <c r="J46">
        <v>-1.0500000000000114</v>
      </c>
      <c r="K46">
        <v>42.840000000000067</v>
      </c>
      <c r="L46">
        <v>169</v>
      </c>
      <c r="M46">
        <v>-23</v>
      </c>
      <c r="N46">
        <v>0.94623655913978499</v>
      </c>
      <c r="O46">
        <v>0.28125</v>
      </c>
      <c r="T46" s="10">
        <f t="shared" ca="1" si="1"/>
        <v>1.2075126041477056E-3</v>
      </c>
      <c r="U46" s="150">
        <f t="shared" ca="1" si="2"/>
        <v>3.4701651896873971E-2</v>
      </c>
      <c r="V46" s="10">
        <f t="shared" si="3"/>
        <v>-1.2978986402966766E-2</v>
      </c>
      <c r="W46" s="150">
        <f t="shared" si="4"/>
        <v>-3.2129272238600223E-2</v>
      </c>
    </row>
    <row r="47" spans="1:23">
      <c r="A47" s="1">
        <v>41887</v>
      </c>
      <c r="B47">
        <v>80.349999999999994</v>
      </c>
      <c r="C47">
        <v>3596500</v>
      </c>
      <c r="D47">
        <v>4.2999999999999972</v>
      </c>
      <c r="E47">
        <v>36</v>
      </c>
      <c r="F47">
        <v>0.87008095740936264</v>
      </c>
      <c r="G47">
        <v>3.3947240799846616E-2</v>
      </c>
      <c r="H47">
        <v>3</v>
      </c>
      <c r="I47">
        <v>1</v>
      </c>
      <c r="J47">
        <v>0.5</v>
      </c>
      <c r="K47">
        <v>43.340000000000067</v>
      </c>
      <c r="L47">
        <v>168</v>
      </c>
      <c r="M47">
        <v>-22</v>
      </c>
      <c r="N47">
        <v>0.94086021505376349</v>
      </c>
      <c r="O47">
        <v>0.3125</v>
      </c>
      <c r="T47" s="10">
        <f t="shared" ca="1" si="1"/>
        <v>1.1354877260632869E-3</v>
      </c>
      <c r="U47" s="150">
        <f t="shared" ca="1" si="2"/>
        <v>3.5837139622937261E-2</v>
      </c>
      <c r="V47" s="10">
        <f t="shared" si="3"/>
        <v>6.261740763932374E-3</v>
      </c>
      <c r="W47" s="150">
        <f t="shared" si="4"/>
        <v>-2.5867531474667849E-2</v>
      </c>
    </row>
    <row r="48" spans="1:23">
      <c r="A48" s="1">
        <v>41890</v>
      </c>
      <c r="B48">
        <v>79.03</v>
      </c>
      <c r="C48">
        <v>6122800</v>
      </c>
      <c r="D48">
        <v>5.6199999999999903</v>
      </c>
      <c r="E48">
        <v>37</v>
      </c>
      <c r="F48">
        <v>0.86530899582641918</v>
      </c>
      <c r="G48">
        <v>3.8242045038260092E-2</v>
      </c>
      <c r="H48">
        <v>3</v>
      </c>
      <c r="I48">
        <v>1</v>
      </c>
      <c r="J48">
        <v>-1.3199999999999932</v>
      </c>
      <c r="K48">
        <v>42.020000000000074</v>
      </c>
      <c r="L48">
        <v>167</v>
      </c>
      <c r="M48">
        <v>-21</v>
      </c>
      <c r="N48">
        <v>0.93548387096774188</v>
      </c>
      <c r="O48">
        <v>0.34375</v>
      </c>
      <c r="T48" s="10">
        <f t="shared" ca="1" si="1"/>
        <v>1.1354877260632869E-3</v>
      </c>
      <c r="U48" s="150">
        <f t="shared" ca="1" si="2"/>
        <v>3.6972627349000545E-2</v>
      </c>
      <c r="V48" s="10">
        <f t="shared" si="3"/>
        <v>-1.6428126944617216E-2</v>
      </c>
      <c r="W48" s="150">
        <f t="shared" si="4"/>
        <v>-4.2295658419285065E-2</v>
      </c>
    </row>
    <row r="49" spans="1:23">
      <c r="A49" s="1">
        <v>41891</v>
      </c>
      <c r="B49">
        <v>78.959999999999994</v>
      </c>
      <c r="C49">
        <v>6466800</v>
      </c>
      <c r="D49">
        <v>5.6899999999999977</v>
      </c>
      <c r="E49">
        <v>38</v>
      </c>
      <c r="F49">
        <v>0.85939809926082367</v>
      </c>
      <c r="G49">
        <v>4.3099608230378415E-2</v>
      </c>
      <c r="H49">
        <v>3</v>
      </c>
      <c r="I49">
        <v>1</v>
      </c>
      <c r="J49">
        <v>-7.000000000000739E-2</v>
      </c>
      <c r="K49">
        <v>41.950000000000067</v>
      </c>
      <c r="L49">
        <v>166</v>
      </c>
      <c r="M49">
        <v>-20</v>
      </c>
      <c r="N49">
        <v>0.93010752688172038</v>
      </c>
      <c r="O49">
        <v>0.375</v>
      </c>
      <c r="T49" s="10">
        <f t="shared" ca="1" si="1"/>
        <v>1.1354877260632869E-3</v>
      </c>
      <c r="U49" s="150">
        <f t="shared" ca="1" si="2"/>
        <v>3.8108115075063828E-2</v>
      </c>
      <c r="V49" s="10">
        <f t="shared" si="3"/>
        <v>-8.8573959255988091E-4</v>
      </c>
      <c r="W49" s="150">
        <f t="shared" si="4"/>
        <v>-4.3181398011844944E-2</v>
      </c>
    </row>
    <row r="50" spans="1:23">
      <c r="A50" s="1">
        <v>41892</v>
      </c>
      <c r="B50">
        <v>78.989999999999995</v>
      </c>
      <c r="C50">
        <v>6569200</v>
      </c>
      <c r="D50">
        <v>5.6599999999999966</v>
      </c>
      <c r="E50">
        <v>39</v>
      </c>
      <c r="F50">
        <v>0.85260471664906701</v>
      </c>
      <c r="G50">
        <v>4.7753934926727512E-2</v>
      </c>
      <c r="H50">
        <v>3</v>
      </c>
      <c r="I50">
        <v>1</v>
      </c>
      <c r="J50">
        <v>3.0000000000001137E-2</v>
      </c>
      <c r="K50">
        <v>41.980000000000068</v>
      </c>
      <c r="L50">
        <v>165</v>
      </c>
      <c r="M50">
        <v>-19</v>
      </c>
      <c r="N50">
        <v>0.92473118279569888</v>
      </c>
      <c r="O50">
        <v>0.40625</v>
      </c>
      <c r="T50" s="10">
        <f t="shared" ca="1" si="1"/>
        <v>1.1354877260632869E-3</v>
      </c>
      <c r="U50" s="150">
        <f t="shared" ca="1" si="2"/>
        <v>3.9243602801127112E-2</v>
      </c>
      <c r="V50" s="10">
        <f t="shared" si="3"/>
        <v>3.7993920972645819E-4</v>
      </c>
      <c r="W50" s="150">
        <f t="shared" si="4"/>
        <v>-4.2801458802118483E-2</v>
      </c>
    </row>
    <row r="51" spans="1:23">
      <c r="A51" s="1">
        <v>41893</v>
      </c>
      <c r="B51">
        <v>79.38</v>
      </c>
      <c r="C51">
        <v>4310300</v>
      </c>
      <c r="D51">
        <v>5.269999999999996</v>
      </c>
      <c r="E51">
        <v>40</v>
      </c>
      <c r="F51">
        <v>0.84772213003469588</v>
      </c>
      <c r="G51">
        <v>4.9436572711297248E-2</v>
      </c>
      <c r="H51">
        <v>3</v>
      </c>
      <c r="I51">
        <v>1</v>
      </c>
      <c r="J51">
        <v>0.39000000000000057</v>
      </c>
      <c r="K51">
        <v>42.370000000000068</v>
      </c>
      <c r="L51">
        <v>164</v>
      </c>
      <c r="M51">
        <v>-18</v>
      </c>
      <c r="N51">
        <v>0.91935483870967738</v>
      </c>
      <c r="O51">
        <v>0.4375</v>
      </c>
      <c r="T51" s="10">
        <f t="shared" ca="1" si="1"/>
        <v>1.1354877260632869E-3</v>
      </c>
      <c r="U51" s="150">
        <f t="shared" ca="1" si="2"/>
        <v>4.0379090527190395E-2</v>
      </c>
      <c r="V51" s="10">
        <f t="shared" si="3"/>
        <v>4.9373338397265551E-3</v>
      </c>
      <c r="W51" s="150">
        <f t="shared" si="4"/>
        <v>-3.7864124962391929E-2</v>
      </c>
    </row>
    <row r="52" spans="1:23">
      <c r="A52" s="1">
        <v>41894</v>
      </c>
      <c r="B52">
        <v>78.45</v>
      </c>
      <c r="C52">
        <v>3950800</v>
      </c>
      <c r="D52">
        <v>6.1999999999999886</v>
      </c>
      <c r="E52">
        <v>41</v>
      </c>
      <c r="F52">
        <v>0.84177603459546424</v>
      </c>
      <c r="G52">
        <v>4.801170338123207E-2</v>
      </c>
      <c r="H52">
        <v>3</v>
      </c>
      <c r="I52">
        <v>1</v>
      </c>
      <c r="J52">
        <v>-0.92999999999999261</v>
      </c>
      <c r="K52">
        <v>41.440000000000076</v>
      </c>
      <c r="L52">
        <v>163</v>
      </c>
      <c r="M52">
        <v>-17</v>
      </c>
      <c r="N52">
        <v>0.91397849462365588</v>
      </c>
      <c r="O52">
        <v>0.46875</v>
      </c>
      <c r="T52" s="10">
        <f t="shared" ca="1" si="1"/>
        <v>1.1354877260632869E-3</v>
      </c>
      <c r="U52" s="150">
        <f t="shared" ca="1" si="2"/>
        <v>4.1514578253253678E-2</v>
      </c>
      <c r="V52" s="10">
        <f t="shared" si="3"/>
        <v>-1.1715797430083053E-2</v>
      </c>
      <c r="W52" s="150">
        <f t="shared" si="4"/>
        <v>-4.9579922392474982E-2</v>
      </c>
    </row>
    <row r="53" spans="1:23">
      <c r="A53" s="1">
        <v>41897</v>
      </c>
      <c r="B53">
        <v>79.400000000000006</v>
      </c>
      <c r="C53">
        <v>3919800</v>
      </c>
      <c r="D53">
        <v>5.2499999999999858</v>
      </c>
      <c r="E53">
        <v>42</v>
      </c>
      <c r="F53">
        <v>0.83886709910997104</v>
      </c>
      <c r="G53">
        <v>4.5605133481118908E-2</v>
      </c>
      <c r="H53">
        <v>4</v>
      </c>
      <c r="I53">
        <v>1</v>
      </c>
      <c r="J53">
        <v>0.95000000000000284</v>
      </c>
      <c r="K53">
        <v>42.390000000000079</v>
      </c>
      <c r="L53">
        <v>162</v>
      </c>
      <c r="M53">
        <v>-18</v>
      </c>
      <c r="N53">
        <v>0.90860215053763438</v>
      </c>
      <c r="O53">
        <v>0.4375</v>
      </c>
      <c r="T53" s="10">
        <f t="shared" ca="1" si="1"/>
        <v>1.1354877260632869E-3</v>
      </c>
      <c r="U53" s="150">
        <f t="shared" ca="1" si="2"/>
        <v>4.2650065979316962E-2</v>
      </c>
      <c r="V53" s="10">
        <f t="shared" si="3"/>
        <v>1.2109623964308513E-2</v>
      </c>
      <c r="W53" s="150">
        <f t="shared" si="4"/>
        <v>-3.7470298428166467E-2</v>
      </c>
    </row>
    <row r="54" spans="1:23">
      <c r="A54" s="1">
        <v>41898</v>
      </c>
      <c r="B54">
        <v>80.75</v>
      </c>
      <c r="C54">
        <v>6172500</v>
      </c>
      <c r="D54">
        <v>3.8999999999999915</v>
      </c>
      <c r="E54">
        <v>43</v>
      </c>
      <c r="F54">
        <v>0.83974958515613218</v>
      </c>
      <c r="G54">
        <v>4.4784209249004496E-2</v>
      </c>
      <c r="H54">
        <v>2</v>
      </c>
      <c r="I54">
        <v>0</v>
      </c>
      <c r="J54">
        <v>1.3499999999999943</v>
      </c>
      <c r="K54">
        <v>43.740000000000073</v>
      </c>
      <c r="L54">
        <v>163</v>
      </c>
      <c r="M54">
        <v>-19</v>
      </c>
      <c r="N54">
        <v>0.91397849462365588</v>
      </c>
      <c r="O54">
        <v>0.40625</v>
      </c>
      <c r="T54" s="10">
        <f t="shared" ca="1" si="1"/>
        <v>2.3531371785943289E-3</v>
      </c>
      <c r="U54" s="150">
        <f t="shared" ca="1" si="2"/>
        <v>4.5003203157911294E-2</v>
      </c>
      <c r="V54" s="10">
        <f t="shared" si="3"/>
        <v>1.7002518891687586E-2</v>
      </c>
      <c r="W54" s="150">
        <f t="shared" si="4"/>
        <v>-2.0467779536478881E-2</v>
      </c>
    </row>
    <row r="55" spans="1:23">
      <c r="A55" s="1">
        <v>41899</v>
      </c>
      <c r="B55">
        <v>80.64</v>
      </c>
      <c r="C55">
        <v>4242500</v>
      </c>
      <c r="D55">
        <v>3.8999999999999915</v>
      </c>
      <c r="E55">
        <v>44</v>
      </c>
      <c r="F55">
        <v>0.8449087343490721</v>
      </c>
      <c r="G55">
        <v>4.374425910679533E-2</v>
      </c>
      <c r="H55">
        <v>2</v>
      </c>
      <c r="I55">
        <v>0</v>
      </c>
      <c r="J55">
        <v>0</v>
      </c>
      <c r="K55">
        <v>43.740000000000073</v>
      </c>
      <c r="L55">
        <v>164</v>
      </c>
      <c r="M55">
        <v>-20</v>
      </c>
      <c r="N55">
        <v>0.91935483870967738</v>
      </c>
      <c r="O55">
        <v>0.375</v>
      </c>
      <c r="T55" s="10">
        <f t="shared" ca="1" si="1"/>
        <v>0</v>
      </c>
      <c r="U55" s="150">
        <f t="shared" ca="1" si="2"/>
        <v>4.5003203157911294E-2</v>
      </c>
      <c r="V55" s="10">
        <f t="shared" si="3"/>
        <v>0</v>
      </c>
      <c r="W55" s="150">
        <f t="shared" si="4"/>
        <v>-2.0467779536478881E-2</v>
      </c>
    </row>
    <row r="56" spans="1:23">
      <c r="A56" s="1">
        <v>41900</v>
      </c>
      <c r="B56">
        <v>79.97</v>
      </c>
      <c r="C56">
        <v>4424100</v>
      </c>
      <c r="D56">
        <v>3.8999999999999915</v>
      </c>
      <c r="E56">
        <v>45</v>
      </c>
      <c r="F56">
        <v>0.85003268466837634</v>
      </c>
      <c r="G56">
        <v>4.0684203777011693E-2</v>
      </c>
      <c r="H56">
        <v>2</v>
      </c>
      <c r="I56">
        <v>0</v>
      </c>
      <c r="J56">
        <v>0</v>
      </c>
      <c r="K56">
        <v>43.740000000000073</v>
      </c>
      <c r="L56">
        <v>165</v>
      </c>
      <c r="M56">
        <v>-21</v>
      </c>
      <c r="N56">
        <v>0.92473118279569888</v>
      </c>
      <c r="O56">
        <v>0.34375</v>
      </c>
      <c r="T56" s="10">
        <f t="shared" ca="1" si="1"/>
        <v>0</v>
      </c>
      <c r="U56" s="150">
        <f t="shared" ca="1" si="2"/>
        <v>4.5003203157911294E-2</v>
      </c>
      <c r="V56" s="10">
        <f t="shared" si="3"/>
        <v>0</v>
      </c>
      <c r="W56" s="150">
        <f t="shared" si="4"/>
        <v>-2.0467779536478881E-2</v>
      </c>
    </row>
    <row r="57" spans="1:23">
      <c r="A57" s="1">
        <v>41901</v>
      </c>
      <c r="B57">
        <v>80.56</v>
      </c>
      <c r="C57">
        <v>8054300</v>
      </c>
      <c r="D57">
        <v>3.8999999999999915</v>
      </c>
      <c r="E57">
        <v>46</v>
      </c>
      <c r="F57">
        <v>0.85552873736611845</v>
      </c>
      <c r="G57">
        <v>4.1102080234451922E-2</v>
      </c>
      <c r="H57">
        <v>2</v>
      </c>
      <c r="I57">
        <v>0</v>
      </c>
      <c r="J57">
        <v>0</v>
      </c>
      <c r="K57">
        <v>43.740000000000073</v>
      </c>
      <c r="L57">
        <v>166</v>
      </c>
      <c r="M57">
        <v>-22</v>
      </c>
      <c r="N57">
        <v>0.93010752688172038</v>
      </c>
      <c r="O57">
        <v>0.3125</v>
      </c>
      <c r="T57" s="10">
        <f t="shared" ca="1" si="1"/>
        <v>0</v>
      </c>
      <c r="U57" s="150">
        <f t="shared" ca="1" si="2"/>
        <v>4.5003203157911294E-2</v>
      </c>
      <c r="V57" s="10">
        <f t="shared" si="3"/>
        <v>0</v>
      </c>
      <c r="W57" s="150">
        <f t="shared" si="4"/>
        <v>-2.0467779536478881E-2</v>
      </c>
    </row>
  </sheetData>
  <conditionalFormatting sqref="E3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W57"/>
  <sheetViews>
    <sheetView zoomScale="75" zoomScaleNormal="75" workbookViewId="0">
      <selection activeCell="T5" sqref="T5:U5"/>
    </sheetView>
  </sheetViews>
  <sheetFormatPr defaultRowHeight="15"/>
  <sheetData>
    <row r="1" spans="1:23">
      <c r="A1">
        <v>50</v>
      </c>
      <c r="B1">
        <v>5.240000000000002</v>
      </c>
      <c r="C1">
        <v>100</v>
      </c>
      <c r="D1">
        <v>0.21002004008016031</v>
      </c>
      <c r="E1">
        <v>0.15265375298572126</v>
      </c>
      <c r="F1">
        <v>1.180543902310446</v>
      </c>
      <c r="G1">
        <v>0.11373748466800501</v>
      </c>
      <c r="H1">
        <v>0.76227755312688894</v>
      </c>
      <c r="I1">
        <v>-5.2608355256256045</v>
      </c>
      <c r="J1">
        <v>0.15574217926388279</v>
      </c>
      <c r="K1">
        <v>-2.1526755586918446E-2</v>
      </c>
      <c r="L1">
        <v>-1.4628213759514211E-2</v>
      </c>
      <c r="M1">
        <v>1.3498717597374726E-2</v>
      </c>
      <c r="N1">
        <v>1.7920471433556073E-2</v>
      </c>
      <c r="O1">
        <v>0.11520045081852281</v>
      </c>
      <c r="P1">
        <v>0.10150313152400844</v>
      </c>
      <c r="Q1">
        <v>-8.0929018789144061E-2</v>
      </c>
      <c r="R1">
        <v>0.40501043841336115</v>
      </c>
      <c r="S1">
        <v>1.2542241712885345</v>
      </c>
    </row>
    <row r="2" spans="1:23">
      <c r="A2">
        <v>7</v>
      </c>
      <c r="B2">
        <v>3</v>
      </c>
      <c r="C2">
        <v>2.6316070989989209</v>
      </c>
      <c r="E2">
        <v>0.4</v>
      </c>
    </row>
    <row r="3" spans="1:23">
      <c r="A3">
        <v>6.9494927903507992E-4</v>
      </c>
      <c r="B3">
        <v>9.3382940533449452E-3</v>
      </c>
      <c r="C3">
        <v>0.59733858960012576</v>
      </c>
      <c r="D3">
        <v>234</v>
      </c>
      <c r="E3" s="2">
        <f>IF(C3&gt;=$E$2,SIGN(A3),0)</f>
        <v>1</v>
      </c>
      <c r="F3" s="3" t="s">
        <v>0</v>
      </c>
      <c r="G3">
        <f ca="1">OFFSET(B1,($A$1+5),0)</f>
        <v>41.79</v>
      </c>
    </row>
    <row r="4" spans="1:23">
      <c r="A4">
        <v>-5.6116158151586022E-4</v>
      </c>
      <c r="B4">
        <v>8.6718218849068714E-3</v>
      </c>
      <c r="C4">
        <v>0.57121273229648273</v>
      </c>
      <c r="D4">
        <v>283</v>
      </c>
      <c r="E4" s="2">
        <f>IF(C4&gt;=$E$2,SIGN(A4),0)</f>
        <v>-1</v>
      </c>
      <c r="F4" s="4" t="s">
        <v>1</v>
      </c>
      <c r="G4">
        <f ca="1">OFFSET(D1,($A$1+6),0)</f>
        <v>5.240000000000002</v>
      </c>
    </row>
    <row r="5" spans="1:23">
      <c r="A5">
        <v>1.8011546492112748E-4</v>
      </c>
      <c r="B5">
        <v>1.0128151993156809E-2</v>
      </c>
      <c r="C5">
        <v>0.13295231148468215</v>
      </c>
      <c r="D5">
        <v>203</v>
      </c>
      <c r="E5" s="2">
        <f>IF(C5&gt;=$E$2,SIGN(A5),0)</f>
        <v>0</v>
      </c>
      <c r="F5" s="5" t="s">
        <v>2</v>
      </c>
      <c r="G5" s="6" t="str">
        <f ca="1">IF(OFFSET(G1,A1+5,0)-OFFSET(G1,A1+4,0)&gt;0,"r","f")</f>
        <v>f</v>
      </c>
      <c r="T5">
        <v>2.6470424210038243E-3</v>
      </c>
      <c r="U5">
        <v>-0.8577506429768631</v>
      </c>
    </row>
    <row r="6" spans="1:23">
      <c r="A6">
        <v>2.0466688067077516E-3</v>
      </c>
      <c r="B6">
        <v>1.0064511301765122E-2</v>
      </c>
      <c r="C6">
        <v>1.4630557771023127</v>
      </c>
      <c r="D6">
        <v>188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-1</v>
      </c>
      <c r="J6">
        <f t="shared" ca="1" si="0"/>
        <v>0</v>
      </c>
      <c r="K6">
        <f t="shared" ca="1" si="0"/>
        <v>19.710000000000008</v>
      </c>
      <c r="L6">
        <f t="shared" ca="1" si="0"/>
        <v>144</v>
      </c>
      <c r="M6">
        <f t="shared" ca="1" si="0"/>
        <v>-38</v>
      </c>
      <c r="N6" s="9">
        <f ca="1">OFFSET(F1,($A$1+6),0)</f>
        <v>0.96771929824561409</v>
      </c>
      <c r="O6" s="10">
        <f ca="1">OFFSET(G1,($A$1+6),0)</f>
        <v>0.26850983768953651</v>
      </c>
    </row>
    <row r="8" spans="1:23">
      <c r="A8" s="1">
        <v>41831</v>
      </c>
      <c r="B8">
        <v>41.67</v>
      </c>
      <c r="C8">
        <v>9773000</v>
      </c>
      <c r="D8">
        <v>0</v>
      </c>
      <c r="E8">
        <v>0</v>
      </c>
      <c r="F8">
        <v>0.97518796992481227</v>
      </c>
      <c r="G8">
        <v>6.7792516114784193E-2</v>
      </c>
      <c r="H8">
        <v>3</v>
      </c>
      <c r="I8">
        <v>0</v>
      </c>
      <c r="J8">
        <v>0</v>
      </c>
      <c r="K8">
        <v>24.680000000000007</v>
      </c>
      <c r="L8">
        <v>125</v>
      </c>
      <c r="M8">
        <v>-33</v>
      </c>
      <c r="N8">
        <v>0.86538461538461542</v>
      </c>
      <c r="O8">
        <v>0.23809523809523808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42.07</v>
      </c>
      <c r="C9">
        <v>11857700</v>
      </c>
      <c r="D9">
        <v>0</v>
      </c>
      <c r="E9">
        <v>0</v>
      </c>
      <c r="F9">
        <v>0.97624060150375958</v>
      </c>
      <c r="G9">
        <v>6.4040274484863088E-2</v>
      </c>
      <c r="H9">
        <v>2</v>
      </c>
      <c r="I9">
        <v>-1</v>
      </c>
      <c r="J9">
        <v>0</v>
      </c>
      <c r="K9">
        <v>24.680000000000007</v>
      </c>
      <c r="L9">
        <v>126</v>
      </c>
      <c r="M9">
        <v>-34</v>
      </c>
      <c r="N9">
        <v>0.87179487179487181</v>
      </c>
      <c r="O9">
        <v>0.21428571428571427</v>
      </c>
      <c r="T9" s="10">
        <f ca="1">OFFSET($A$2,H8,0)*I8</f>
        <v>0</v>
      </c>
      <c r="U9" s="150">
        <f ca="1">U8+T9</f>
        <v>0</v>
      </c>
      <c r="V9" s="10">
        <f>J9/B8</f>
        <v>0</v>
      </c>
      <c r="W9" s="150">
        <f>W8+V9</f>
        <v>0</v>
      </c>
    </row>
    <row r="10" spans="1:23">
      <c r="A10" s="1">
        <v>41835</v>
      </c>
      <c r="B10">
        <v>41.8</v>
      </c>
      <c r="C10">
        <v>10541900</v>
      </c>
      <c r="D10">
        <v>0</v>
      </c>
      <c r="E10">
        <v>0</v>
      </c>
      <c r="F10">
        <v>0.97814536340852143</v>
      </c>
      <c r="G10">
        <v>6.8122190994832438E-2</v>
      </c>
      <c r="H10">
        <v>2</v>
      </c>
      <c r="I10">
        <v>-1</v>
      </c>
      <c r="J10">
        <v>0.27000000000000313</v>
      </c>
      <c r="K10">
        <v>24.95000000000001</v>
      </c>
      <c r="L10">
        <v>127</v>
      </c>
      <c r="M10">
        <v>-35</v>
      </c>
      <c r="N10">
        <v>0.87820512820512819</v>
      </c>
      <c r="O10">
        <v>0.19047619047619047</v>
      </c>
      <c r="T10" s="10">
        <f t="shared" ref="T10:T57" ca="1" si="1">OFFSET($A$2,H9,0)*I9</f>
        <v>5.6116158151586022E-4</v>
      </c>
      <c r="U10" s="150">
        <f t="shared" ref="U10:U57" ca="1" si="2">U9+T10</f>
        <v>5.6116158151586022E-4</v>
      </c>
      <c r="V10" s="10">
        <f t="shared" ref="V10:V57" si="3">J10/B9</f>
        <v>6.4178749702876901E-3</v>
      </c>
      <c r="W10" s="150">
        <f t="shared" ref="W10:W57" si="4">W9+V10</f>
        <v>6.4178749702876901E-3</v>
      </c>
    </row>
    <row r="11" spans="1:23">
      <c r="A11" s="1">
        <v>41836</v>
      </c>
      <c r="B11">
        <v>41.82</v>
      </c>
      <c r="C11">
        <v>10331400</v>
      </c>
      <c r="D11">
        <v>2.0000000000003126E-2</v>
      </c>
      <c r="E11">
        <v>1</v>
      </c>
      <c r="F11">
        <v>0.9805513784461154</v>
      </c>
      <c r="G11">
        <v>6.0019408878606385E-2</v>
      </c>
      <c r="H11">
        <v>1</v>
      </c>
      <c r="I11">
        <v>1</v>
      </c>
      <c r="J11">
        <v>-2.0000000000003126E-2</v>
      </c>
      <c r="K11">
        <v>24.930000000000007</v>
      </c>
      <c r="L11">
        <v>128</v>
      </c>
      <c r="M11">
        <v>-34</v>
      </c>
      <c r="N11">
        <v>0.88461538461538458</v>
      </c>
      <c r="O11">
        <v>0.21428571428571427</v>
      </c>
      <c r="T11" s="10">
        <f t="shared" ca="1" si="1"/>
        <v>5.6116158151586022E-4</v>
      </c>
      <c r="U11" s="150">
        <f t="shared" ca="1" si="2"/>
        <v>1.1223231630317204E-3</v>
      </c>
      <c r="V11" s="10">
        <f t="shared" si="3"/>
        <v>-4.7846889952160592E-4</v>
      </c>
      <c r="W11" s="150">
        <f t="shared" si="4"/>
        <v>5.9394060707660843E-3</v>
      </c>
    </row>
    <row r="12" spans="1:23">
      <c r="A12" s="1">
        <v>41837</v>
      </c>
      <c r="B12">
        <v>41.72</v>
      </c>
      <c r="C12">
        <v>9983500</v>
      </c>
      <c r="D12">
        <v>0.12000000000000455</v>
      </c>
      <c r="E12">
        <v>2</v>
      </c>
      <c r="F12">
        <v>0.98075187969924837</v>
      </c>
      <c r="G12">
        <v>5.7054989345290102E-2</v>
      </c>
      <c r="H12">
        <v>2</v>
      </c>
      <c r="I12">
        <v>-1</v>
      </c>
      <c r="J12">
        <v>-0.10000000000000142</v>
      </c>
      <c r="K12">
        <v>24.830000000000005</v>
      </c>
      <c r="L12">
        <v>129</v>
      </c>
      <c r="M12">
        <v>-35</v>
      </c>
      <c r="N12">
        <v>0.89102564102564108</v>
      </c>
      <c r="O12">
        <v>0.19047619047619047</v>
      </c>
      <c r="T12" s="10">
        <f t="shared" ca="1" si="1"/>
        <v>6.9494927903507992E-4</v>
      </c>
      <c r="U12" s="150">
        <f t="shared" ca="1" si="2"/>
        <v>1.8172724420668003E-3</v>
      </c>
      <c r="V12" s="10">
        <f t="shared" si="3"/>
        <v>-2.3912003825920952E-3</v>
      </c>
      <c r="W12" s="150">
        <f t="shared" si="4"/>
        <v>3.5482056881739892E-3</v>
      </c>
    </row>
    <row r="13" spans="1:23">
      <c r="A13" s="1">
        <v>41838</v>
      </c>
      <c r="B13">
        <v>42.12</v>
      </c>
      <c r="C13">
        <v>19272400</v>
      </c>
      <c r="D13">
        <v>0.52000000000000313</v>
      </c>
      <c r="E13">
        <v>3</v>
      </c>
      <c r="F13">
        <v>0.98165413533834589</v>
      </c>
      <c r="G13">
        <v>0.10452073978830731</v>
      </c>
      <c r="H13">
        <v>2</v>
      </c>
      <c r="I13">
        <v>-1</v>
      </c>
      <c r="J13">
        <v>-0.39999999999999858</v>
      </c>
      <c r="K13">
        <v>24.430000000000007</v>
      </c>
      <c r="L13">
        <v>130</v>
      </c>
      <c r="M13">
        <v>-36</v>
      </c>
      <c r="N13">
        <v>0.89743589743589747</v>
      </c>
      <c r="O13">
        <v>0.16666666666666666</v>
      </c>
      <c r="T13" s="10">
        <f t="shared" ca="1" si="1"/>
        <v>5.6116158151586022E-4</v>
      </c>
      <c r="U13" s="150">
        <f t="shared" ca="1" si="2"/>
        <v>2.3784340235826606E-3</v>
      </c>
      <c r="V13" s="10">
        <f t="shared" si="3"/>
        <v>-9.5877277085330437E-3</v>
      </c>
      <c r="W13" s="150">
        <f t="shared" si="4"/>
        <v>-6.039522020359055E-3</v>
      </c>
    </row>
    <row r="14" spans="1:23">
      <c r="A14" s="1">
        <v>41841</v>
      </c>
      <c r="B14">
        <v>42.09</v>
      </c>
      <c r="C14">
        <v>17607200</v>
      </c>
      <c r="D14">
        <v>0.49000000000000909</v>
      </c>
      <c r="E14">
        <v>4</v>
      </c>
      <c r="F14">
        <v>0.98486215538847133</v>
      </c>
      <c r="G14">
        <v>0.14499324193039775</v>
      </c>
      <c r="H14">
        <v>1</v>
      </c>
      <c r="I14">
        <v>1</v>
      </c>
      <c r="J14">
        <v>2.9999999999994031E-2</v>
      </c>
      <c r="K14">
        <v>24.46</v>
      </c>
      <c r="L14">
        <v>131</v>
      </c>
      <c r="M14">
        <v>-35</v>
      </c>
      <c r="N14">
        <v>0.90384615384615385</v>
      </c>
      <c r="O14">
        <v>0.19047619047619047</v>
      </c>
      <c r="T14" s="10">
        <f t="shared" ca="1" si="1"/>
        <v>5.6116158151586022E-4</v>
      </c>
      <c r="U14" s="150">
        <f t="shared" ca="1" si="2"/>
        <v>2.9395956050985209E-3</v>
      </c>
      <c r="V14" s="10">
        <f t="shared" si="3"/>
        <v>7.1225071225057058E-4</v>
      </c>
      <c r="W14" s="150">
        <f t="shared" si="4"/>
        <v>-5.3272713081084846E-3</v>
      </c>
    </row>
    <row r="15" spans="1:23">
      <c r="A15" s="1">
        <v>41842</v>
      </c>
      <c r="B15">
        <v>40.89</v>
      </c>
      <c r="C15">
        <v>24706000</v>
      </c>
      <c r="D15">
        <v>1.6900000000000119</v>
      </c>
      <c r="E15">
        <v>5</v>
      </c>
      <c r="F15">
        <v>0.97819548872180495</v>
      </c>
      <c r="G15">
        <v>0.1738389976184839</v>
      </c>
      <c r="H15">
        <v>3</v>
      </c>
      <c r="I15">
        <v>0</v>
      </c>
      <c r="J15">
        <v>-1.2000000000000028</v>
      </c>
      <c r="K15">
        <v>23.259999999999998</v>
      </c>
      <c r="L15">
        <v>130</v>
      </c>
      <c r="M15">
        <v>-34</v>
      </c>
      <c r="N15">
        <v>0.89743589743589747</v>
      </c>
      <c r="O15">
        <v>0.21428571428571427</v>
      </c>
      <c r="T15" s="10">
        <f t="shared" ca="1" si="1"/>
        <v>6.9494927903507992E-4</v>
      </c>
      <c r="U15" s="150">
        <f t="shared" ca="1" si="2"/>
        <v>3.6345448841336009E-3</v>
      </c>
      <c r="V15" s="10">
        <f t="shared" si="3"/>
        <v>-2.8510334996436272E-2</v>
      </c>
      <c r="W15" s="150">
        <f t="shared" si="4"/>
        <v>-3.3837606304544757E-2</v>
      </c>
    </row>
    <row r="16" spans="1:23">
      <c r="A16" s="1">
        <v>41843</v>
      </c>
      <c r="B16">
        <v>40.51</v>
      </c>
      <c r="C16">
        <v>17531700</v>
      </c>
      <c r="D16">
        <v>1.6900000000000119</v>
      </c>
      <c r="E16">
        <v>6</v>
      </c>
      <c r="F16">
        <v>0.96476190476190493</v>
      </c>
      <c r="G16">
        <v>0.17343818516367482</v>
      </c>
      <c r="H16">
        <v>3</v>
      </c>
      <c r="I16">
        <v>0</v>
      </c>
      <c r="J16">
        <v>0</v>
      </c>
      <c r="K16">
        <v>23.259999999999998</v>
      </c>
      <c r="L16">
        <v>129</v>
      </c>
      <c r="M16">
        <v>-33</v>
      </c>
      <c r="N16">
        <v>0.89102564102564108</v>
      </c>
      <c r="O16">
        <v>0.23809523809523808</v>
      </c>
      <c r="T16" s="10">
        <f t="shared" ca="1" si="1"/>
        <v>0</v>
      </c>
      <c r="U16" s="150">
        <f t="shared" ca="1" si="2"/>
        <v>3.6345448841336009E-3</v>
      </c>
      <c r="V16" s="10">
        <f t="shared" si="3"/>
        <v>0</v>
      </c>
      <c r="W16" s="150">
        <f t="shared" si="4"/>
        <v>-3.3837606304544757E-2</v>
      </c>
    </row>
    <row r="17" spans="1:23">
      <c r="A17" s="1">
        <v>41844</v>
      </c>
      <c r="B17">
        <v>40.67</v>
      </c>
      <c r="C17">
        <v>14856000</v>
      </c>
      <c r="D17">
        <v>1.6900000000000119</v>
      </c>
      <c r="E17">
        <v>7</v>
      </c>
      <c r="F17">
        <v>0.94696741854636601</v>
      </c>
      <c r="G17">
        <v>0.12114675894024125</v>
      </c>
      <c r="H17">
        <v>4</v>
      </c>
      <c r="I17">
        <v>1</v>
      </c>
      <c r="J17">
        <v>0</v>
      </c>
      <c r="K17">
        <v>23.259999999999998</v>
      </c>
      <c r="L17">
        <v>128</v>
      </c>
      <c r="M17">
        <v>-34</v>
      </c>
      <c r="N17">
        <v>0.88461538461538458</v>
      </c>
      <c r="O17">
        <v>0.21428571428571427</v>
      </c>
      <c r="T17" s="10">
        <f t="shared" ca="1" si="1"/>
        <v>0</v>
      </c>
      <c r="U17" s="150">
        <f t="shared" ca="1" si="2"/>
        <v>3.6345448841336009E-3</v>
      </c>
      <c r="V17" s="10">
        <f t="shared" si="3"/>
        <v>0</v>
      </c>
      <c r="W17" s="150">
        <f t="shared" si="4"/>
        <v>-3.3837606304544757E-2</v>
      </c>
    </row>
    <row r="18" spans="1:23">
      <c r="A18" s="1">
        <v>41845</v>
      </c>
      <c r="B18">
        <v>40.700000000000003</v>
      </c>
      <c r="C18">
        <v>10809900</v>
      </c>
      <c r="D18">
        <v>1.6600000000000108</v>
      </c>
      <c r="E18">
        <v>8</v>
      </c>
      <c r="F18">
        <v>0.9280701754385966</v>
      </c>
      <c r="G18">
        <v>8.5462240281492421E-2</v>
      </c>
      <c r="H18">
        <v>4</v>
      </c>
      <c r="I18">
        <v>1</v>
      </c>
      <c r="J18">
        <v>3.0000000000001137E-2</v>
      </c>
      <c r="K18">
        <v>23.29</v>
      </c>
      <c r="L18">
        <v>127</v>
      </c>
      <c r="M18">
        <v>-35</v>
      </c>
      <c r="N18">
        <v>0.87820512820512819</v>
      </c>
      <c r="O18">
        <v>0.19047619047619047</v>
      </c>
      <c r="T18" s="10">
        <f t="shared" ca="1" si="1"/>
        <v>2.0466688067077516E-3</v>
      </c>
      <c r="U18" s="150">
        <f t="shared" ca="1" si="2"/>
        <v>5.6812136908413521E-3</v>
      </c>
      <c r="V18" s="10">
        <f t="shared" si="3"/>
        <v>7.3764445537253837E-4</v>
      </c>
      <c r="W18" s="150">
        <f t="shared" si="4"/>
        <v>-3.3099961849172216E-2</v>
      </c>
    </row>
    <row r="19" spans="1:23">
      <c r="A19" s="1">
        <v>41848</v>
      </c>
      <c r="B19">
        <v>40.39</v>
      </c>
      <c r="C19">
        <v>11709100</v>
      </c>
      <c r="D19">
        <v>1.9700000000000131</v>
      </c>
      <c r="E19">
        <v>9</v>
      </c>
      <c r="F19">
        <v>0.90754385964912287</v>
      </c>
      <c r="G19">
        <v>6.8756058638596684E-2</v>
      </c>
      <c r="H19">
        <v>4</v>
      </c>
      <c r="I19">
        <v>1</v>
      </c>
      <c r="J19">
        <v>-0.31000000000000227</v>
      </c>
      <c r="K19">
        <v>22.979999999999997</v>
      </c>
      <c r="L19">
        <v>126</v>
      </c>
      <c r="M19">
        <v>-36</v>
      </c>
      <c r="N19">
        <v>0.87179487179487181</v>
      </c>
      <c r="O19">
        <v>0.16666666666666666</v>
      </c>
      <c r="T19" s="10">
        <f t="shared" ca="1" si="1"/>
        <v>2.0466688067077516E-3</v>
      </c>
      <c r="U19" s="150">
        <f t="shared" ca="1" si="2"/>
        <v>7.7278824975491036E-3</v>
      </c>
      <c r="V19" s="10">
        <f t="shared" si="3"/>
        <v>-7.6167076167076722E-3</v>
      </c>
      <c r="W19" s="150">
        <f t="shared" si="4"/>
        <v>-4.0716669465879887E-2</v>
      </c>
    </row>
    <row r="20" spans="1:23">
      <c r="A20" s="1">
        <v>41849</v>
      </c>
      <c r="B20">
        <v>40.06</v>
      </c>
      <c r="C20">
        <v>10863600</v>
      </c>
      <c r="D20">
        <v>2.3000000000000114</v>
      </c>
      <c r="E20">
        <v>10</v>
      </c>
      <c r="F20">
        <v>0.89025062656641629</v>
      </c>
      <c r="G20">
        <v>6.9041139815063532E-2</v>
      </c>
      <c r="H20">
        <v>4</v>
      </c>
      <c r="I20">
        <v>1</v>
      </c>
      <c r="J20">
        <v>-0.32999999999999829</v>
      </c>
      <c r="K20">
        <v>22.65</v>
      </c>
      <c r="L20">
        <v>125</v>
      </c>
      <c r="M20">
        <v>-37</v>
      </c>
      <c r="N20">
        <v>0.86538461538461542</v>
      </c>
      <c r="O20">
        <v>0.14285714285714285</v>
      </c>
      <c r="T20" s="10">
        <f t="shared" ca="1" si="1"/>
        <v>2.0466688067077516E-3</v>
      </c>
      <c r="U20" s="150">
        <f t="shared" ca="1" si="2"/>
        <v>9.7745513042568552E-3</v>
      </c>
      <c r="V20" s="10">
        <f t="shared" si="3"/>
        <v>-8.1703391928694795E-3</v>
      </c>
      <c r="W20" s="150">
        <f t="shared" si="4"/>
        <v>-4.888700865874937E-2</v>
      </c>
    </row>
    <row r="21" spans="1:23">
      <c r="A21" s="1">
        <v>41850</v>
      </c>
      <c r="B21">
        <v>39.33</v>
      </c>
      <c r="C21">
        <v>20346200</v>
      </c>
      <c r="D21">
        <v>3.0300000000000153</v>
      </c>
      <c r="E21">
        <v>11</v>
      </c>
      <c r="F21">
        <v>0.8755639097744361</v>
      </c>
      <c r="G21">
        <v>0.11489355376779636</v>
      </c>
      <c r="H21">
        <v>3</v>
      </c>
      <c r="I21">
        <v>0</v>
      </c>
      <c r="J21">
        <v>-0.73000000000000398</v>
      </c>
      <c r="K21">
        <v>21.919999999999995</v>
      </c>
      <c r="L21">
        <v>124</v>
      </c>
      <c r="M21">
        <v>-36</v>
      </c>
      <c r="N21">
        <v>0.85897435897435892</v>
      </c>
      <c r="O21">
        <v>0.16666666666666666</v>
      </c>
      <c r="T21" s="10">
        <f t="shared" ca="1" si="1"/>
        <v>2.0466688067077516E-3</v>
      </c>
      <c r="U21" s="150">
        <f t="shared" ca="1" si="2"/>
        <v>1.1821220110964606E-2</v>
      </c>
      <c r="V21" s="10">
        <f t="shared" si="3"/>
        <v>-1.8222666000998599E-2</v>
      </c>
      <c r="W21" s="150">
        <f t="shared" si="4"/>
        <v>-6.7109674659747973E-2</v>
      </c>
    </row>
    <row r="22" spans="1:23">
      <c r="A22" s="1">
        <v>41851</v>
      </c>
      <c r="B22">
        <v>39.01</v>
      </c>
      <c r="C22">
        <v>15434700</v>
      </c>
      <c r="D22">
        <v>3.0300000000000153</v>
      </c>
      <c r="E22">
        <v>12</v>
      </c>
      <c r="F22">
        <v>0.85596491228070193</v>
      </c>
      <c r="G22">
        <v>0.13916049167743461</v>
      </c>
      <c r="H22">
        <v>3</v>
      </c>
      <c r="I22">
        <v>0</v>
      </c>
      <c r="J22">
        <v>0</v>
      </c>
      <c r="K22">
        <v>21.919999999999995</v>
      </c>
      <c r="L22">
        <v>123</v>
      </c>
      <c r="M22">
        <v>-35</v>
      </c>
      <c r="N22">
        <v>0.85256410256410253</v>
      </c>
      <c r="O22">
        <v>0.19047619047619047</v>
      </c>
      <c r="T22" s="10">
        <f t="shared" ca="1" si="1"/>
        <v>0</v>
      </c>
      <c r="U22" s="150">
        <f t="shared" ca="1" si="2"/>
        <v>1.1821220110964606E-2</v>
      </c>
      <c r="V22" s="10">
        <f t="shared" si="3"/>
        <v>0</v>
      </c>
      <c r="W22" s="150">
        <f t="shared" si="4"/>
        <v>-6.7109674659747973E-2</v>
      </c>
    </row>
    <row r="23" spans="1:23">
      <c r="A23" s="1">
        <v>41852</v>
      </c>
      <c r="B23">
        <v>39.01</v>
      </c>
      <c r="C23">
        <v>13566700</v>
      </c>
      <c r="D23">
        <v>3.0300000000000153</v>
      </c>
      <c r="E23">
        <v>13</v>
      </c>
      <c r="F23">
        <v>0.83235588972431107</v>
      </c>
      <c r="G23">
        <v>0.10316965674527546</v>
      </c>
      <c r="H23">
        <v>3</v>
      </c>
      <c r="I23">
        <v>0</v>
      </c>
      <c r="J23">
        <v>0</v>
      </c>
      <c r="K23">
        <v>21.919999999999995</v>
      </c>
      <c r="L23">
        <v>122</v>
      </c>
      <c r="M23">
        <v>-34</v>
      </c>
      <c r="N23">
        <v>0.84615384615384615</v>
      </c>
      <c r="O23">
        <v>0.21428571428571427</v>
      </c>
      <c r="T23" s="10">
        <f t="shared" ca="1" si="1"/>
        <v>0</v>
      </c>
      <c r="U23" s="150">
        <f t="shared" ca="1" si="2"/>
        <v>1.1821220110964606E-2</v>
      </c>
      <c r="V23" s="10">
        <f t="shared" si="3"/>
        <v>0</v>
      </c>
      <c r="W23" s="150">
        <f t="shared" si="4"/>
        <v>-6.7109674659747973E-2</v>
      </c>
    </row>
    <row r="24" spans="1:23">
      <c r="A24" s="1">
        <v>41855</v>
      </c>
      <c r="B24">
        <v>39.119999999999997</v>
      </c>
      <c r="C24">
        <v>11012900</v>
      </c>
      <c r="D24">
        <v>3.0300000000000153</v>
      </c>
      <c r="E24">
        <v>14</v>
      </c>
      <c r="F24">
        <v>0.8109273182957395</v>
      </c>
      <c r="G24">
        <v>7.9695318829054299E-2</v>
      </c>
      <c r="H24">
        <v>4</v>
      </c>
      <c r="I24">
        <v>1</v>
      </c>
      <c r="J24">
        <v>0</v>
      </c>
      <c r="K24">
        <v>21.919999999999995</v>
      </c>
      <c r="L24">
        <v>121</v>
      </c>
      <c r="M24">
        <v>-35</v>
      </c>
      <c r="N24">
        <v>0.83974358974358976</v>
      </c>
      <c r="O24">
        <v>0.19047619047619047</v>
      </c>
      <c r="T24" s="10">
        <f t="shared" ca="1" si="1"/>
        <v>0</v>
      </c>
      <c r="U24" s="150">
        <f t="shared" ca="1" si="2"/>
        <v>1.1821220110964606E-2</v>
      </c>
      <c r="V24" s="10">
        <f t="shared" si="3"/>
        <v>0</v>
      </c>
      <c r="W24" s="150">
        <f t="shared" si="4"/>
        <v>-6.7109674659747973E-2</v>
      </c>
    </row>
    <row r="25" spans="1:23">
      <c r="A25" s="1">
        <v>41856</v>
      </c>
      <c r="B25">
        <v>38.9</v>
      </c>
      <c r="C25">
        <v>11639200</v>
      </c>
      <c r="D25">
        <v>3.2500000000000142</v>
      </c>
      <c r="E25">
        <v>15</v>
      </c>
      <c r="F25">
        <v>0.79421052631578948</v>
      </c>
      <c r="G25">
        <v>6.9462656489392538E-2</v>
      </c>
      <c r="H25">
        <v>4</v>
      </c>
      <c r="I25">
        <v>1</v>
      </c>
      <c r="J25">
        <v>-0.21999999999999886</v>
      </c>
      <c r="K25">
        <v>21.699999999999996</v>
      </c>
      <c r="L25">
        <v>120</v>
      </c>
      <c r="M25">
        <v>-36</v>
      </c>
      <c r="N25">
        <v>0.83333333333333337</v>
      </c>
      <c r="O25">
        <v>0.16666666666666666</v>
      </c>
      <c r="T25" s="10">
        <f t="shared" ca="1" si="1"/>
        <v>2.0466688067077516E-3</v>
      </c>
      <c r="U25" s="150">
        <f t="shared" ca="1" si="2"/>
        <v>1.3867888917672357E-2</v>
      </c>
      <c r="V25" s="10">
        <f t="shared" si="3"/>
        <v>-5.6237218813905646E-3</v>
      </c>
      <c r="W25" s="150">
        <f t="shared" si="4"/>
        <v>-7.2733396541138542E-2</v>
      </c>
    </row>
    <row r="26" spans="1:23">
      <c r="A26" s="1">
        <v>41857</v>
      </c>
      <c r="B26">
        <v>39.630000000000003</v>
      </c>
      <c r="C26">
        <v>17567500</v>
      </c>
      <c r="D26">
        <v>2.5200000000000102</v>
      </c>
      <c r="E26">
        <v>16</v>
      </c>
      <c r="F26">
        <v>0.78909774436090219</v>
      </c>
      <c r="G26">
        <v>0.10425954809590195</v>
      </c>
      <c r="H26">
        <v>4</v>
      </c>
      <c r="I26">
        <v>1</v>
      </c>
      <c r="J26">
        <v>0.73000000000000398</v>
      </c>
      <c r="K26">
        <v>22.43</v>
      </c>
      <c r="L26">
        <v>119</v>
      </c>
      <c r="M26">
        <v>-37</v>
      </c>
      <c r="N26">
        <v>0.82692307692307687</v>
      </c>
      <c r="O26">
        <v>0.14285714285714285</v>
      </c>
      <c r="T26" s="10">
        <f t="shared" ca="1" si="1"/>
        <v>2.0466688067077516E-3</v>
      </c>
      <c r="U26" s="150">
        <f t="shared" ca="1" si="2"/>
        <v>1.5914557724380107E-2</v>
      </c>
      <c r="V26" s="10">
        <f t="shared" si="3"/>
        <v>1.8766066838046377E-2</v>
      </c>
      <c r="W26" s="150">
        <f t="shared" si="4"/>
        <v>-5.3967329703092162E-2</v>
      </c>
    </row>
    <row r="27" spans="1:23">
      <c r="A27" s="1">
        <v>41858</v>
      </c>
      <c r="B27">
        <v>39.07</v>
      </c>
      <c r="C27">
        <v>14367400</v>
      </c>
      <c r="D27">
        <v>3.0800000000000125</v>
      </c>
      <c r="E27">
        <v>17</v>
      </c>
      <c r="F27">
        <v>0.78997493734335855</v>
      </c>
      <c r="G27">
        <v>0.11874294596623407</v>
      </c>
      <c r="H27">
        <v>1</v>
      </c>
      <c r="I27">
        <v>1</v>
      </c>
      <c r="J27">
        <v>-0.56000000000000227</v>
      </c>
      <c r="K27">
        <v>21.869999999999997</v>
      </c>
      <c r="L27">
        <v>120</v>
      </c>
      <c r="M27">
        <v>-36</v>
      </c>
      <c r="N27">
        <v>0.83333333333333337</v>
      </c>
      <c r="O27">
        <v>0.16666666666666666</v>
      </c>
      <c r="T27" s="10">
        <f t="shared" ca="1" si="1"/>
        <v>2.0466688067077516E-3</v>
      </c>
      <c r="U27" s="150">
        <f t="shared" ca="1" si="2"/>
        <v>1.7961226531087858E-2</v>
      </c>
      <c r="V27" s="10">
        <f t="shared" si="3"/>
        <v>-1.41307090587939E-2</v>
      </c>
      <c r="W27" s="150">
        <f t="shared" si="4"/>
        <v>-6.8098038761886068E-2</v>
      </c>
    </row>
    <row r="28" spans="1:23">
      <c r="A28" s="1">
        <v>41859</v>
      </c>
      <c r="B28">
        <v>39.159999999999997</v>
      </c>
      <c r="C28">
        <v>13667000</v>
      </c>
      <c r="D28">
        <v>2.9900000000000162</v>
      </c>
      <c r="E28">
        <v>18</v>
      </c>
      <c r="F28">
        <v>0.79268170426065154</v>
      </c>
      <c r="G28">
        <v>9.803607205917797E-2</v>
      </c>
      <c r="H28">
        <v>1</v>
      </c>
      <c r="I28">
        <v>1</v>
      </c>
      <c r="J28">
        <v>8.9999999999996305E-2</v>
      </c>
      <c r="K28">
        <v>21.959999999999994</v>
      </c>
      <c r="L28">
        <v>121</v>
      </c>
      <c r="M28">
        <v>-35</v>
      </c>
      <c r="N28">
        <v>0.83974358974358976</v>
      </c>
      <c r="O28">
        <v>0.19047619047619047</v>
      </c>
      <c r="T28" s="10">
        <f t="shared" ca="1" si="1"/>
        <v>6.9494927903507992E-4</v>
      </c>
      <c r="U28" s="150">
        <f t="shared" ca="1" si="2"/>
        <v>1.8656175810122938E-2</v>
      </c>
      <c r="V28" s="10">
        <f t="shared" si="3"/>
        <v>2.3035577169182569E-3</v>
      </c>
      <c r="W28" s="150">
        <f t="shared" si="4"/>
        <v>-6.5794481044967809E-2</v>
      </c>
    </row>
    <row r="29" spans="1:23">
      <c r="A29" s="1">
        <v>41862</v>
      </c>
      <c r="B29">
        <v>39.28</v>
      </c>
      <c r="C29">
        <v>14102600</v>
      </c>
      <c r="D29">
        <v>2.8700000000000117</v>
      </c>
      <c r="E29">
        <v>19</v>
      </c>
      <c r="F29">
        <v>0.79533834586466168</v>
      </c>
      <c r="G29">
        <v>9.6630308641516532E-2</v>
      </c>
      <c r="H29">
        <v>2</v>
      </c>
      <c r="I29">
        <v>-1</v>
      </c>
      <c r="J29">
        <v>0.12000000000000455</v>
      </c>
      <c r="K29">
        <v>22.08</v>
      </c>
      <c r="L29">
        <v>122</v>
      </c>
      <c r="M29">
        <v>-36</v>
      </c>
      <c r="N29">
        <v>0.84615384615384615</v>
      </c>
      <c r="O29">
        <v>0.16666666666666666</v>
      </c>
      <c r="T29" s="10">
        <f t="shared" ca="1" si="1"/>
        <v>6.9494927903507992E-4</v>
      </c>
      <c r="U29" s="150">
        <f t="shared" ca="1" si="2"/>
        <v>1.9351125089158018E-2</v>
      </c>
      <c r="V29" s="10">
        <f t="shared" si="3"/>
        <v>3.0643513789582371E-3</v>
      </c>
      <c r="W29" s="150">
        <f t="shared" si="4"/>
        <v>-6.2730129666009576E-2</v>
      </c>
    </row>
    <row r="30" spans="1:23">
      <c r="A30" s="1">
        <v>41863</v>
      </c>
      <c r="B30">
        <v>39.39</v>
      </c>
      <c r="C30">
        <v>13297500</v>
      </c>
      <c r="D30">
        <v>2.9800000000000111</v>
      </c>
      <c r="E30">
        <v>20</v>
      </c>
      <c r="F30">
        <v>0.79809523809523819</v>
      </c>
      <c r="G30">
        <v>9.4668716561358279E-2</v>
      </c>
      <c r="H30">
        <v>2</v>
      </c>
      <c r="I30">
        <v>-1</v>
      </c>
      <c r="J30">
        <v>-0.10999999999999943</v>
      </c>
      <c r="K30">
        <v>21.97</v>
      </c>
      <c r="L30">
        <v>123</v>
      </c>
      <c r="M30">
        <v>-37</v>
      </c>
      <c r="N30">
        <v>0.85256410256410253</v>
      </c>
      <c r="O30">
        <v>0.14285714285714285</v>
      </c>
      <c r="T30" s="10">
        <f t="shared" ca="1" si="1"/>
        <v>5.6116158151586022E-4</v>
      </c>
      <c r="U30" s="150">
        <f t="shared" ca="1" si="2"/>
        <v>1.9912286670673879E-2</v>
      </c>
      <c r="V30" s="10">
        <f t="shared" si="3"/>
        <v>-2.8004073319755456E-3</v>
      </c>
      <c r="W30" s="150">
        <f t="shared" si="4"/>
        <v>-6.5530536997985125E-2</v>
      </c>
    </row>
    <row r="31" spans="1:23">
      <c r="A31" s="1">
        <v>41864</v>
      </c>
      <c r="B31">
        <v>39.65</v>
      </c>
      <c r="C31">
        <v>9646500</v>
      </c>
      <c r="D31">
        <v>3.2400000000000091</v>
      </c>
      <c r="E31">
        <v>21</v>
      </c>
      <c r="F31">
        <v>0.80305764411027591</v>
      </c>
      <c r="G31">
        <v>7.1012287688846376E-2</v>
      </c>
      <c r="H31">
        <v>2</v>
      </c>
      <c r="I31">
        <v>-1</v>
      </c>
      <c r="J31">
        <v>-0.25999999999999801</v>
      </c>
      <c r="K31">
        <v>21.71</v>
      </c>
      <c r="L31">
        <v>124</v>
      </c>
      <c r="M31">
        <v>-38</v>
      </c>
      <c r="N31">
        <v>0.85897435897435892</v>
      </c>
      <c r="O31">
        <v>0.11904761904761904</v>
      </c>
      <c r="T31" s="10">
        <f t="shared" ca="1" si="1"/>
        <v>5.6116158151586022E-4</v>
      </c>
      <c r="U31" s="150">
        <f t="shared" ca="1" si="2"/>
        <v>2.047344825218974E-2</v>
      </c>
      <c r="V31" s="10">
        <f t="shared" si="3"/>
        <v>-6.6006600660065504E-3</v>
      </c>
      <c r="W31" s="150">
        <f t="shared" si="4"/>
        <v>-7.2131197063991681E-2</v>
      </c>
    </row>
    <row r="32" spans="1:23">
      <c r="A32" s="1">
        <v>41865</v>
      </c>
      <c r="B32">
        <v>39.89</v>
      </c>
      <c r="C32">
        <v>6902000</v>
      </c>
      <c r="D32">
        <v>3.4800000000000111</v>
      </c>
      <c r="E32">
        <v>22</v>
      </c>
      <c r="F32">
        <v>0.80849624060150371</v>
      </c>
      <c r="G32">
        <v>3.7060022063265724E-2</v>
      </c>
      <c r="H32">
        <v>2</v>
      </c>
      <c r="I32">
        <v>-1</v>
      </c>
      <c r="J32">
        <v>-0.24000000000000199</v>
      </c>
      <c r="K32">
        <v>21.47</v>
      </c>
      <c r="L32">
        <v>125</v>
      </c>
      <c r="M32">
        <v>-39</v>
      </c>
      <c r="N32">
        <v>0.86538461538461542</v>
      </c>
      <c r="O32">
        <v>9.5238095238095233E-2</v>
      </c>
      <c r="T32" s="10">
        <f t="shared" ca="1" si="1"/>
        <v>5.6116158151586022E-4</v>
      </c>
      <c r="U32" s="150">
        <f t="shared" ca="1" si="2"/>
        <v>2.10346098337056E-2</v>
      </c>
      <c r="V32" s="10">
        <f t="shared" si="3"/>
        <v>-6.0529634300126606E-3</v>
      </c>
      <c r="W32" s="150">
        <f t="shared" si="4"/>
        <v>-7.818416049400434E-2</v>
      </c>
    </row>
    <row r="33" spans="1:23">
      <c r="A33" s="1">
        <v>41866</v>
      </c>
      <c r="B33">
        <v>40.58</v>
      </c>
      <c r="C33">
        <v>23221600</v>
      </c>
      <c r="D33">
        <v>4.1700000000000088</v>
      </c>
      <c r="E33">
        <v>23</v>
      </c>
      <c r="F33">
        <v>0.82443609022556386</v>
      </c>
      <c r="G33">
        <v>0.10912716319278175</v>
      </c>
      <c r="H33">
        <v>2</v>
      </c>
      <c r="I33">
        <v>-1</v>
      </c>
      <c r="J33">
        <v>-0.68999999999999773</v>
      </c>
      <c r="K33">
        <v>20.78</v>
      </c>
      <c r="L33">
        <v>126</v>
      </c>
      <c r="M33">
        <v>-40</v>
      </c>
      <c r="N33">
        <v>0.87179487179487181</v>
      </c>
      <c r="O33">
        <v>7.1428571428571425E-2</v>
      </c>
      <c r="T33" s="10">
        <f t="shared" ca="1" si="1"/>
        <v>5.6116158151586022E-4</v>
      </c>
      <c r="U33" s="150">
        <f t="shared" ca="1" si="2"/>
        <v>2.1595771415221461E-2</v>
      </c>
      <c r="V33" s="10">
        <f t="shared" si="3"/>
        <v>-1.729756831286031E-2</v>
      </c>
      <c r="W33" s="150">
        <f t="shared" si="4"/>
        <v>-9.5481728806864646E-2</v>
      </c>
    </row>
    <row r="34" spans="1:23">
      <c r="A34" s="1">
        <v>41869</v>
      </c>
      <c r="B34">
        <v>41.05</v>
      </c>
      <c r="C34">
        <v>14891500</v>
      </c>
      <c r="D34">
        <v>4.6400000000000077</v>
      </c>
      <c r="E34">
        <v>24</v>
      </c>
      <c r="F34">
        <v>0.84641604010025062</v>
      </c>
      <c r="G34">
        <v>0.15154161495035767</v>
      </c>
      <c r="H34">
        <v>1</v>
      </c>
      <c r="I34">
        <v>1</v>
      </c>
      <c r="J34">
        <v>-0.46999999999999886</v>
      </c>
      <c r="K34">
        <v>20.310000000000002</v>
      </c>
      <c r="L34">
        <v>127</v>
      </c>
      <c r="M34">
        <v>-39</v>
      </c>
      <c r="N34">
        <v>0.87820512820512819</v>
      </c>
      <c r="O34">
        <v>9.5238095238095233E-2</v>
      </c>
      <c r="T34" s="10">
        <f t="shared" ca="1" si="1"/>
        <v>5.6116158151586022E-4</v>
      </c>
      <c r="U34" s="150">
        <f t="shared" ca="1" si="2"/>
        <v>2.2156932996737322E-2</v>
      </c>
      <c r="V34" s="10">
        <f t="shared" si="3"/>
        <v>-1.1582060128141914E-2</v>
      </c>
      <c r="W34" s="150">
        <f t="shared" si="4"/>
        <v>-0.10706378893500657</v>
      </c>
    </row>
    <row r="35" spans="1:23">
      <c r="A35" s="1">
        <v>41870</v>
      </c>
      <c r="B35">
        <v>40.96</v>
      </c>
      <c r="C35">
        <v>10260400</v>
      </c>
      <c r="D35">
        <v>4.730000000000004</v>
      </c>
      <c r="E35">
        <v>25</v>
      </c>
      <c r="F35">
        <v>0.86969924812030075</v>
      </c>
      <c r="G35">
        <v>8.2733530324249308E-2</v>
      </c>
      <c r="H35">
        <v>1</v>
      </c>
      <c r="I35">
        <v>1</v>
      </c>
      <c r="J35">
        <v>-8.9999999999996305E-2</v>
      </c>
      <c r="K35">
        <v>20.220000000000006</v>
      </c>
      <c r="L35">
        <v>128</v>
      </c>
      <c r="M35">
        <v>-38</v>
      </c>
      <c r="N35">
        <v>0.88461538461538458</v>
      </c>
      <c r="O35">
        <v>0.11904761904761904</v>
      </c>
      <c r="T35" s="10">
        <f t="shared" ca="1" si="1"/>
        <v>6.9494927903507992E-4</v>
      </c>
      <c r="U35" s="150">
        <f t="shared" ca="1" si="2"/>
        <v>2.2851882275772402E-2</v>
      </c>
      <c r="V35" s="10">
        <f t="shared" si="3"/>
        <v>-2.1924482338610551E-3</v>
      </c>
      <c r="W35" s="150">
        <f t="shared" si="4"/>
        <v>-0.10925623716886762</v>
      </c>
    </row>
    <row r="36" spans="1:23">
      <c r="A36" s="1">
        <v>41871</v>
      </c>
      <c r="B36">
        <v>40.950000000000003</v>
      </c>
      <c r="C36">
        <v>6782500</v>
      </c>
      <c r="D36">
        <v>4.740000000000002</v>
      </c>
      <c r="E36">
        <v>26</v>
      </c>
      <c r="F36">
        <v>0.89090225563909786</v>
      </c>
      <c r="G36">
        <v>3.9684680045485581E-2</v>
      </c>
      <c r="H36">
        <v>2</v>
      </c>
      <c r="I36">
        <v>-1</v>
      </c>
      <c r="J36">
        <v>-9.9999999999980105E-3</v>
      </c>
      <c r="K36">
        <v>20.210000000000008</v>
      </c>
      <c r="L36">
        <v>129</v>
      </c>
      <c r="M36">
        <v>-39</v>
      </c>
      <c r="N36">
        <v>0.89102564102564108</v>
      </c>
      <c r="O36">
        <v>9.5238095238095233E-2</v>
      </c>
      <c r="T36" s="10">
        <f t="shared" ca="1" si="1"/>
        <v>6.9494927903507992E-4</v>
      </c>
      <c r="U36" s="150">
        <f t="shared" ca="1" si="2"/>
        <v>2.3546831554807482E-2</v>
      </c>
      <c r="V36" s="10">
        <f t="shared" si="3"/>
        <v>-2.4414062499995143E-4</v>
      </c>
      <c r="W36" s="150">
        <f t="shared" si="4"/>
        <v>-0.10950037779386756</v>
      </c>
    </row>
    <row r="37" spans="1:23">
      <c r="A37" s="1">
        <v>41872</v>
      </c>
      <c r="B37">
        <v>41.11</v>
      </c>
      <c r="C37">
        <v>11951000</v>
      </c>
      <c r="D37">
        <v>4.8999999999999986</v>
      </c>
      <c r="E37">
        <v>27</v>
      </c>
      <c r="F37">
        <v>0.90814536340852148</v>
      </c>
      <c r="G37">
        <v>4.8659693768666981E-2</v>
      </c>
      <c r="H37">
        <v>2</v>
      </c>
      <c r="I37">
        <v>-1</v>
      </c>
      <c r="J37">
        <v>-0.15999999999999659</v>
      </c>
      <c r="K37">
        <v>20.050000000000011</v>
      </c>
      <c r="L37">
        <v>130</v>
      </c>
      <c r="M37">
        <v>-40</v>
      </c>
      <c r="N37">
        <v>0.89743589743589747</v>
      </c>
      <c r="O37">
        <v>7.1428571428571425E-2</v>
      </c>
      <c r="T37" s="10">
        <f t="shared" ca="1" si="1"/>
        <v>5.6116158151586022E-4</v>
      </c>
      <c r="U37" s="150">
        <f t="shared" ca="1" si="2"/>
        <v>2.4107993136323343E-2</v>
      </c>
      <c r="V37" s="10">
        <f t="shared" si="3"/>
        <v>-3.9072039072038239E-3</v>
      </c>
      <c r="W37" s="150">
        <f t="shared" si="4"/>
        <v>-0.11340758170107139</v>
      </c>
    </row>
    <row r="38" spans="1:23">
      <c r="A38" s="1">
        <v>41873</v>
      </c>
      <c r="B38">
        <v>40.82</v>
      </c>
      <c r="C38">
        <v>11244600</v>
      </c>
      <c r="D38">
        <v>4.6099999999999994</v>
      </c>
      <c r="E38">
        <v>28</v>
      </c>
      <c r="F38">
        <v>0.91754385964912311</v>
      </c>
      <c r="G38">
        <v>7.2347975286594174E-2</v>
      </c>
      <c r="H38">
        <v>1</v>
      </c>
      <c r="I38">
        <v>1</v>
      </c>
      <c r="J38">
        <v>0.28999999999999915</v>
      </c>
      <c r="K38">
        <v>20.340000000000011</v>
      </c>
      <c r="L38">
        <v>131</v>
      </c>
      <c r="M38">
        <v>-39</v>
      </c>
      <c r="N38">
        <v>0.90384615384615385</v>
      </c>
      <c r="O38">
        <v>9.5238095238095233E-2</v>
      </c>
      <c r="T38" s="10">
        <f t="shared" ca="1" si="1"/>
        <v>5.6116158151586022E-4</v>
      </c>
      <c r="U38" s="150">
        <f t="shared" ca="1" si="2"/>
        <v>2.4669154717839203E-2</v>
      </c>
      <c r="V38" s="10">
        <f t="shared" si="3"/>
        <v>7.054244709316447E-3</v>
      </c>
      <c r="W38" s="150">
        <f t="shared" si="4"/>
        <v>-0.10635333699175495</v>
      </c>
    </row>
    <row r="39" spans="1:23">
      <c r="A39" s="1">
        <v>41876</v>
      </c>
      <c r="B39">
        <v>41.11</v>
      </c>
      <c r="C39">
        <v>10229300</v>
      </c>
      <c r="D39">
        <v>4.32</v>
      </c>
      <c r="E39">
        <v>29</v>
      </c>
      <c r="F39">
        <v>0.92075187969924843</v>
      </c>
      <c r="G39">
        <v>6.3207858684676849E-2</v>
      </c>
      <c r="H39">
        <v>1</v>
      </c>
      <c r="I39">
        <v>1</v>
      </c>
      <c r="J39">
        <v>0.28999999999999915</v>
      </c>
      <c r="K39">
        <v>20.63000000000001</v>
      </c>
      <c r="L39">
        <v>132</v>
      </c>
      <c r="M39">
        <v>-38</v>
      </c>
      <c r="N39">
        <v>0.91025641025641024</v>
      </c>
      <c r="O39">
        <v>0.11904761904761904</v>
      </c>
      <c r="T39" s="10">
        <f t="shared" ca="1" si="1"/>
        <v>6.9494927903507992E-4</v>
      </c>
      <c r="U39" s="150">
        <f t="shared" ca="1" si="2"/>
        <v>2.5364103996874283E-2</v>
      </c>
      <c r="V39" s="10">
        <f t="shared" si="3"/>
        <v>7.1043606075453002E-3</v>
      </c>
      <c r="W39" s="150">
        <f t="shared" si="4"/>
        <v>-9.9248976384209653E-2</v>
      </c>
    </row>
    <row r="40" spans="1:23">
      <c r="A40" s="1">
        <v>41877</v>
      </c>
      <c r="B40">
        <v>41.3</v>
      </c>
      <c r="C40">
        <v>8416500</v>
      </c>
      <c r="D40">
        <v>4.1300000000000026</v>
      </c>
      <c r="E40">
        <v>30</v>
      </c>
      <c r="F40">
        <v>0.92305764411027591</v>
      </c>
      <c r="G40">
        <v>4.8194114268180169E-2</v>
      </c>
      <c r="H40">
        <v>2</v>
      </c>
      <c r="I40">
        <v>-1</v>
      </c>
      <c r="J40">
        <v>0.18999999999999773</v>
      </c>
      <c r="K40">
        <v>20.820000000000007</v>
      </c>
      <c r="L40">
        <v>133</v>
      </c>
      <c r="M40">
        <v>-39</v>
      </c>
      <c r="N40">
        <v>0.91666666666666663</v>
      </c>
      <c r="O40">
        <v>9.5238095238095233E-2</v>
      </c>
      <c r="T40" s="10">
        <f t="shared" ca="1" si="1"/>
        <v>6.9494927903507992E-4</v>
      </c>
      <c r="U40" s="150">
        <f t="shared" ca="1" si="2"/>
        <v>2.6059053275909363E-2</v>
      </c>
      <c r="V40" s="10">
        <f t="shared" si="3"/>
        <v>4.6217465336900448E-3</v>
      </c>
      <c r="W40" s="150">
        <f t="shared" si="4"/>
        <v>-9.4627229850519606E-2</v>
      </c>
    </row>
    <row r="41" spans="1:23">
      <c r="A41" s="1">
        <v>41878</v>
      </c>
      <c r="B41">
        <v>41.3</v>
      </c>
      <c r="C41">
        <v>7693100</v>
      </c>
      <c r="D41">
        <v>4.1300000000000026</v>
      </c>
      <c r="E41">
        <v>31</v>
      </c>
      <c r="F41">
        <v>0.92736842105263173</v>
      </c>
      <c r="G41">
        <v>3.4730001051137299E-2</v>
      </c>
      <c r="H41">
        <v>2</v>
      </c>
      <c r="I41">
        <v>-1</v>
      </c>
      <c r="J41">
        <v>0</v>
      </c>
      <c r="K41">
        <v>20.820000000000007</v>
      </c>
      <c r="L41">
        <v>134</v>
      </c>
      <c r="M41">
        <v>-40</v>
      </c>
      <c r="N41">
        <v>0.92307692307692313</v>
      </c>
      <c r="O41">
        <v>7.1428571428571425E-2</v>
      </c>
      <c r="T41" s="10">
        <f t="shared" ca="1" si="1"/>
        <v>5.6116158151586022E-4</v>
      </c>
      <c r="U41" s="150">
        <f t="shared" ca="1" si="2"/>
        <v>2.6620214857425224E-2</v>
      </c>
      <c r="V41" s="10">
        <f t="shared" si="3"/>
        <v>0</v>
      </c>
      <c r="W41" s="150">
        <f t="shared" si="4"/>
        <v>-9.4627229850519606E-2</v>
      </c>
    </row>
    <row r="42" spans="1:23">
      <c r="A42" s="1">
        <v>41879</v>
      </c>
      <c r="B42">
        <v>41.33</v>
      </c>
      <c r="C42">
        <v>9746400</v>
      </c>
      <c r="D42">
        <v>4.1600000000000037</v>
      </c>
      <c r="E42">
        <v>32</v>
      </c>
      <c r="F42">
        <v>0.93238095238095242</v>
      </c>
      <c r="G42">
        <v>4.1790139907436213E-2</v>
      </c>
      <c r="H42">
        <v>2</v>
      </c>
      <c r="I42">
        <v>-1</v>
      </c>
      <c r="J42">
        <v>-3.0000000000001137E-2</v>
      </c>
      <c r="K42">
        <v>20.790000000000006</v>
      </c>
      <c r="L42">
        <v>135</v>
      </c>
      <c r="M42">
        <v>-41</v>
      </c>
      <c r="N42">
        <v>0.92948717948717952</v>
      </c>
      <c r="O42">
        <v>4.7619047619047616E-2</v>
      </c>
      <c r="T42" s="10">
        <f t="shared" ca="1" si="1"/>
        <v>5.6116158151586022E-4</v>
      </c>
      <c r="U42" s="150">
        <f t="shared" ca="1" si="2"/>
        <v>2.7181376438941085E-2</v>
      </c>
      <c r="V42" s="10">
        <f t="shared" si="3"/>
        <v>-7.2639225181600822E-4</v>
      </c>
      <c r="W42" s="150">
        <f t="shared" si="4"/>
        <v>-9.5353622102335611E-2</v>
      </c>
    </row>
    <row r="43" spans="1:23">
      <c r="A43" s="1">
        <v>41880</v>
      </c>
      <c r="B43">
        <v>41.42</v>
      </c>
      <c r="C43">
        <v>7666700</v>
      </c>
      <c r="D43">
        <v>4.2500000000000071</v>
      </c>
      <c r="E43">
        <v>33</v>
      </c>
      <c r="F43">
        <v>0.93774436090225588</v>
      </c>
      <c r="G43">
        <v>4.1649988267608941E-2</v>
      </c>
      <c r="H43">
        <v>1</v>
      </c>
      <c r="I43">
        <v>1</v>
      </c>
      <c r="J43">
        <v>-9.0000000000003411E-2</v>
      </c>
      <c r="K43">
        <v>20.700000000000003</v>
      </c>
      <c r="L43">
        <v>136</v>
      </c>
      <c r="M43">
        <v>-40</v>
      </c>
      <c r="N43">
        <v>0.9358974358974359</v>
      </c>
      <c r="O43">
        <v>7.1428571428571425E-2</v>
      </c>
      <c r="T43" s="10">
        <f t="shared" ca="1" si="1"/>
        <v>5.6116158151586022E-4</v>
      </c>
      <c r="U43" s="150">
        <f t="shared" ca="1" si="2"/>
        <v>2.7742538020456946E-2</v>
      </c>
      <c r="V43" s="10">
        <f t="shared" si="3"/>
        <v>-2.1775949673361579E-3</v>
      </c>
      <c r="W43" s="150">
        <f t="shared" si="4"/>
        <v>-9.7531217069671772E-2</v>
      </c>
    </row>
    <row r="44" spans="1:23">
      <c r="A44" s="1">
        <v>41884</v>
      </c>
      <c r="B44">
        <v>41.34</v>
      </c>
      <c r="C44">
        <v>9798100</v>
      </c>
      <c r="D44">
        <v>4.3300000000000054</v>
      </c>
      <c r="E44">
        <v>34</v>
      </c>
      <c r="F44">
        <v>0.94328320802004995</v>
      </c>
      <c r="G44">
        <v>4.1924451895604016E-2</v>
      </c>
      <c r="H44">
        <v>2</v>
      </c>
      <c r="I44">
        <v>-1</v>
      </c>
      <c r="J44">
        <v>-7.9999999999998295E-2</v>
      </c>
      <c r="K44">
        <v>20.620000000000005</v>
      </c>
      <c r="L44">
        <v>137</v>
      </c>
      <c r="M44">
        <v>-41</v>
      </c>
      <c r="N44">
        <v>0.94230769230769229</v>
      </c>
      <c r="O44">
        <v>4.7619047619047616E-2</v>
      </c>
      <c r="T44" s="10">
        <f t="shared" ca="1" si="1"/>
        <v>6.9494927903507992E-4</v>
      </c>
      <c r="U44" s="150">
        <f t="shared" ca="1" si="2"/>
        <v>2.8437487299492026E-2</v>
      </c>
      <c r="V44" s="10">
        <f t="shared" si="3"/>
        <v>-1.9314340898116439E-3</v>
      </c>
      <c r="W44" s="150">
        <f t="shared" si="4"/>
        <v>-9.9462651159483412E-2</v>
      </c>
    </row>
    <row r="45" spans="1:23">
      <c r="A45" s="1">
        <v>41885</v>
      </c>
      <c r="B45">
        <v>41.48</v>
      </c>
      <c r="C45">
        <v>8635400</v>
      </c>
      <c r="D45">
        <v>4.4699999999999989</v>
      </c>
      <c r="E45">
        <v>35</v>
      </c>
      <c r="F45">
        <v>0.9465664160401005</v>
      </c>
      <c r="G45">
        <v>4.7067061497902504E-2</v>
      </c>
      <c r="H45">
        <v>1</v>
      </c>
      <c r="I45">
        <v>1</v>
      </c>
      <c r="J45">
        <v>-0.13999999999999346</v>
      </c>
      <c r="K45">
        <v>20.480000000000011</v>
      </c>
      <c r="L45">
        <v>138</v>
      </c>
      <c r="M45">
        <v>-40</v>
      </c>
      <c r="N45">
        <v>0.94871794871794868</v>
      </c>
      <c r="O45">
        <v>7.1428571428571425E-2</v>
      </c>
      <c r="T45" s="10">
        <f t="shared" ca="1" si="1"/>
        <v>5.6116158151586022E-4</v>
      </c>
      <c r="U45" s="150">
        <f t="shared" ca="1" si="2"/>
        <v>2.8998648881007887E-2</v>
      </c>
      <c r="V45" s="10">
        <f t="shared" si="3"/>
        <v>-3.3865505563617187E-3</v>
      </c>
      <c r="W45" s="150">
        <f t="shared" si="4"/>
        <v>-0.10284920171584513</v>
      </c>
    </row>
    <row r="46" spans="1:23">
      <c r="A46" s="1">
        <v>41886</v>
      </c>
      <c r="B46">
        <v>41.57</v>
      </c>
      <c r="C46">
        <v>16785300</v>
      </c>
      <c r="D46">
        <v>4.3799999999999955</v>
      </c>
      <c r="E46">
        <v>36</v>
      </c>
      <c r="F46">
        <v>0.94952380952380966</v>
      </c>
      <c r="G46">
        <v>8.4160528838854276E-2</v>
      </c>
      <c r="H46">
        <v>1</v>
      </c>
      <c r="I46">
        <v>1</v>
      </c>
      <c r="J46">
        <v>9.0000000000003411E-2</v>
      </c>
      <c r="K46">
        <v>20.570000000000014</v>
      </c>
      <c r="L46">
        <v>139</v>
      </c>
      <c r="M46">
        <v>-39</v>
      </c>
      <c r="N46">
        <v>0.95512820512820518</v>
      </c>
      <c r="O46">
        <v>9.5238095238095233E-2</v>
      </c>
      <c r="T46" s="10">
        <f t="shared" ca="1" si="1"/>
        <v>6.9494927903507992E-4</v>
      </c>
      <c r="U46" s="150">
        <f t="shared" ca="1" si="2"/>
        <v>2.9693598160042967E-2</v>
      </c>
      <c r="V46" s="10">
        <f t="shared" si="3"/>
        <v>2.1697203471553379E-3</v>
      </c>
      <c r="W46" s="150">
        <f t="shared" si="4"/>
        <v>-0.1006794813686898</v>
      </c>
    </row>
    <row r="47" spans="1:23">
      <c r="A47" s="1">
        <v>41887</v>
      </c>
      <c r="B47">
        <v>41.54</v>
      </c>
      <c r="C47">
        <v>12768100</v>
      </c>
      <c r="D47">
        <v>4.4099999999999966</v>
      </c>
      <c r="E47">
        <v>37</v>
      </c>
      <c r="F47">
        <v>0.95268170426065191</v>
      </c>
      <c r="G47">
        <v>0.10610010012348209</v>
      </c>
      <c r="H47">
        <v>1</v>
      </c>
      <c r="I47">
        <v>1</v>
      </c>
      <c r="J47">
        <v>-3.0000000000001137E-2</v>
      </c>
      <c r="K47">
        <v>20.540000000000013</v>
      </c>
      <c r="L47">
        <v>140</v>
      </c>
      <c r="M47">
        <v>-38</v>
      </c>
      <c r="N47">
        <v>0.96153846153846156</v>
      </c>
      <c r="O47">
        <v>0.11904761904761904</v>
      </c>
      <c r="T47" s="10">
        <f t="shared" ca="1" si="1"/>
        <v>6.9494927903507992E-4</v>
      </c>
      <c r="U47" s="150">
        <f t="shared" ca="1" si="2"/>
        <v>3.0388547439078047E-2</v>
      </c>
      <c r="V47" s="10">
        <f t="shared" si="3"/>
        <v>-7.216742843396954E-4</v>
      </c>
      <c r="W47" s="150">
        <f t="shared" si="4"/>
        <v>-0.1014011556530295</v>
      </c>
    </row>
    <row r="48" spans="1:23">
      <c r="A48" s="1">
        <v>41890</v>
      </c>
      <c r="B48">
        <v>41.48</v>
      </c>
      <c r="C48">
        <v>9097700</v>
      </c>
      <c r="D48">
        <v>4.4699999999999989</v>
      </c>
      <c r="E48">
        <v>38</v>
      </c>
      <c r="F48">
        <v>0.95498746867167927</v>
      </c>
      <c r="G48">
        <v>6.5288367307718864E-2</v>
      </c>
      <c r="H48">
        <v>1</v>
      </c>
      <c r="I48">
        <v>1</v>
      </c>
      <c r="J48">
        <v>-6.0000000000002274E-2</v>
      </c>
      <c r="K48">
        <v>20.480000000000011</v>
      </c>
      <c r="L48">
        <v>141</v>
      </c>
      <c r="M48">
        <v>-37</v>
      </c>
      <c r="N48">
        <v>0.96794871794871795</v>
      </c>
      <c r="O48">
        <v>0.14285714285714285</v>
      </c>
      <c r="T48" s="10">
        <f t="shared" ca="1" si="1"/>
        <v>6.9494927903507992E-4</v>
      </c>
      <c r="U48" s="150">
        <f t="shared" ca="1" si="2"/>
        <v>3.1083496718113127E-2</v>
      </c>
      <c r="V48" s="10">
        <f t="shared" si="3"/>
        <v>-1.4443909484834442E-3</v>
      </c>
      <c r="W48" s="150">
        <f t="shared" si="4"/>
        <v>-0.10284554660151295</v>
      </c>
    </row>
    <row r="49" spans="1:23">
      <c r="A49" s="1">
        <v>41891</v>
      </c>
      <c r="B49">
        <v>41.64</v>
      </c>
      <c r="C49">
        <v>11892500</v>
      </c>
      <c r="D49">
        <v>4.3099999999999952</v>
      </c>
      <c r="E49">
        <v>39</v>
      </c>
      <c r="F49">
        <v>0.95749373433583951</v>
      </c>
      <c r="G49">
        <v>6.0640004586780927E-2</v>
      </c>
      <c r="H49">
        <v>2</v>
      </c>
      <c r="I49">
        <v>-1</v>
      </c>
      <c r="J49">
        <v>0.16000000000000369</v>
      </c>
      <c r="K49">
        <v>20.640000000000015</v>
      </c>
      <c r="L49">
        <v>142</v>
      </c>
      <c r="M49">
        <v>-38</v>
      </c>
      <c r="N49">
        <v>0.97435897435897434</v>
      </c>
      <c r="O49">
        <v>0.11904761904761904</v>
      </c>
      <c r="T49" s="10">
        <f t="shared" ca="1" si="1"/>
        <v>6.9494927903507992E-4</v>
      </c>
      <c r="U49" s="150">
        <f t="shared" ca="1" si="2"/>
        <v>3.1778445997148207E-2</v>
      </c>
      <c r="V49" s="10">
        <f t="shared" si="3"/>
        <v>3.8572806171649882E-3</v>
      </c>
      <c r="W49" s="150">
        <f t="shared" si="4"/>
        <v>-9.8988265984347956E-2</v>
      </c>
    </row>
    <row r="50" spans="1:23">
      <c r="A50" s="1">
        <v>41892</v>
      </c>
      <c r="B50">
        <v>41.86</v>
      </c>
      <c r="C50">
        <v>17558000</v>
      </c>
      <c r="D50">
        <v>4.529999999999994</v>
      </c>
      <c r="E50">
        <v>40</v>
      </c>
      <c r="F50">
        <v>0.96197994987468682</v>
      </c>
      <c r="G50">
        <v>0.10555382725460989</v>
      </c>
      <c r="H50">
        <v>2</v>
      </c>
      <c r="I50">
        <v>-1</v>
      </c>
      <c r="J50">
        <v>-0.21999999999999886</v>
      </c>
      <c r="K50">
        <v>20.420000000000016</v>
      </c>
      <c r="L50">
        <v>143</v>
      </c>
      <c r="M50">
        <v>-39</v>
      </c>
      <c r="N50">
        <v>0.98076923076923073</v>
      </c>
      <c r="O50">
        <v>9.5238095238095233E-2</v>
      </c>
      <c r="T50" s="10">
        <f t="shared" ca="1" si="1"/>
        <v>5.6116158151586022E-4</v>
      </c>
      <c r="U50" s="150">
        <f t="shared" ca="1" si="2"/>
        <v>3.2339607578664067E-2</v>
      </c>
      <c r="V50" s="10">
        <f t="shared" si="3"/>
        <v>-5.2833813640729794E-3</v>
      </c>
      <c r="W50" s="150">
        <f t="shared" si="4"/>
        <v>-0.10427164734842094</v>
      </c>
    </row>
    <row r="51" spans="1:23">
      <c r="A51" s="1">
        <v>41893</v>
      </c>
      <c r="B51">
        <v>41.95</v>
      </c>
      <c r="C51">
        <v>19614000</v>
      </c>
      <c r="D51">
        <v>4.6199999999999974</v>
      </c>
      <c r="E51">
        <v>41</v>
      </c>
      <c r="F51">
        <v>0.96721804511278198</v>
      </c>
      <c r="G51">
        <v>0.14654552751696953</v>
      </c>
      <c r="H51">
        <v>1</v>
      </c>
      <c r="I51">
        <v>1</v>
      </c>
      <c r="J51">
        <v>-9.0000000000003411E-2</v>
      </c>
      <c r="K51">
        <v>20.330000000000013</v>
      </c>
      <c r="L51">
        <v>144</v>
      </c>
      <c r="M51">
        <v>-38</v>
      </c>
      <c r="N51">
        <v>0.98717948717948723</v>
      </c>
      <c r="O51">
        <v>0.11904761904761904</v>
      </c>
      <c r="T51" s="10">
        <f t="shared" ca="1" si="1"/>
        <v>5.6116158151586022E-4</v>
      </c>
      <c r="U51" s="150">
        <f t="shared" ca="1" si="2"/>
        <v>3.2900769160179928E-2</v>
      </c>
      <c r="V51" s="10">
        <f t="shared" si="3"/>
        <v>-2.1500238891544055E-3</v>
      </c>
      <c r="W51" s="150">
        <f t="shared" si="4"/>
        <v>-0.10642167123757534</v>
      </c>
    </row>
    <row r="52" spans="1:23">
      <c r="A52" s="1">
        <v>41894</v>
      </c>
      <c r="B52">
        <v>41.46</v>
      </c>
      <c r="C52">
        <v>12979900</v>
      </c>
      <c r="D52">
        <v>5.1099999999999994</v>
      </c>
      <c r="E52">
        <v>42</v>
      </c>
      <c r="F52">
        <v>0.96939849624060159</v>
      </c>
      <c r="G52">
        <v>0.12224142818768002</v>
      </c>
      <c r="H52">
        <v>1</v>
      </c>
      <c r="I52">
        <v>1</v>
      </c>
      <c r="J52">
        <v>-0.49000000000000199</v>
      </c>
      <c r="K52">
        <v>19.840000000000011</v>
      </c>
      <c r="L52">
        <v>145</v>
      </c>
      <c r="M52">
        <v>-37</v>
      </c>
      <c r="N52">
        <v>0.99358974358974361</v>
      </c>
      <c r="O52">
        <v>0.14285714285714285</v>
      </c>
      <c r="T52" s="10">
        <f t="shared" ca="1" si="1"/>
        <v>6.9494927903507992E-4</v>
      </c>
      <c r="U52" s="150">
        <f t="shared" ca="1" si="2"/>
        <v>3.3595718439215008E-2</v>
      </c>
      <c r="V52" s="10">
        <f t="shared" si="3"/>
        <v>-1.1680572109654397E-2</v>
      </c>
      <c r="W52" s="150">
        <f t="shared" si="4"/>
        <v>-0.11810224334722974</v>
      </c>
    </row>
    <row r="53" spans="1:23">
      <c r="A53" s="1">
        <v>41897</v>
      </c>
      <c r="B53">
        <v>41.5</v>
      </c>
      <c r="C53">
        <v>12259600</v>
      </c>
      <c r="D53">
        <v>5.07</v>
      </c>
      <c r="E53">
        <v>43</v>
      </c>
      <c r="F53">
        <v>0.96977443609022596</v>
      </c>
      <c r="G53">
        <v>8.3198578947312543E-2</v>
      </c>
      <c r="H53">
        <v>2</v>
      </c>
      <c r="I53">
        <v>-1</v>
      </c>
      <c r="J53">
        <v>3.9999999999999147E-2</v>
      </c>
      <c r="K53">
        <v>19.88000000000001</v>
      </c>
      <c r="L53">
        <v>146</v>
      </c>
      <c r="M53">
        <v>-38</v>
      </c>
      <c r="N53">
        <v>1</v>
      </c>
      <c r="O53">
        <v>0.11904761904761904</v>
      </c>
      <c r="T53" s="10">
        <f t="shared" ca="1" si="1"/>
        <v>6.9494927903507992E-4</v>
      </c>
      <c r="U53" s="150">
        <f t="shared" ca="1" si="2"/>
        <v>3.4290667718250088E-2</v>
      </c>
      <c r="V53" s="10">
        <f t="shared" si="3"/>
        <v>9.6478533526288344E-4</v>
      </c>
      <c r="W53" s="150">
        <f t="shared" si="4"/>
        <v>-0.11713745801196686</v>
      </c>
    </row>
    <row r="54" spans="1:23">
      <c r="A54" s="1">
        <v>41898</v>
      </c>
      <c r="B54">
        <v>41.64</v>
      </c>
      <c r="C54">
        <v>15232800</v>
      </c>
      <c r="D54">
        <v>5.2100000000000009</v>
      </c>
      <c r="E54">
        <v>44</v>
      </c>
      <c r="F54">
        <v>0.96927318295739384</v>
      </c>
      <c r="G54">
        <v>9.5158716423330153E-2</v>
      </c>
      <c r="H54">
        <v>4</v>
      </c>
      <c r="I54">
        <v>1</v>
      </c>
      <c r="J54">
        <v>-0.14000000000000057</v>
      </c>
      <c r="K54">
        <v>19.740000000000009</v>
      </c>
      <c r="L54">
        <v>145</v>
      </c>
      <c r="M54">
        <v>-39</v>
      </c>
      <c r="N54">
        <v>0.99358974358974361</v>
      </c>
      <c r="O54">
        <v>9.5238095238095233E-2</v>
      </c>
      <c r="T54" s="10">
        <f t="shared" ca="1" si="1"/>
        <v>5.6116158151586022E-4</v>
      </c>
      <c r="U54" s="150">
        <f t="shared" ca="1" si="2"/>
        <v>3.4851829299765949E-2</v>
      </c>
      <c r="V54" s="10">
        <f t="shared" si="3"/>
        <v>-3.3734939759036283E-3</v>
      </c>
      <c r="W54" s="150">
        <f t="shared" si="4"/>
        <v>-0.12051095198787048</v>
      </c>
    </row>
    <row r="55" spans="1:23">
      <c r="A55" s="1">
        <v>41899</v>
      </c>
      <c r="B55">
        <v>41.61</v>
      </c>
      <c r="C55">
        <v>16693800</v>
      </c>
      <c r="D55">
        <v>5.240000000000002</v>
      </c>
      <c r="E55">
        <v>45</v>
      </c>
      <c r="F55">
        <v>0.96681704260651635</v>
      </c>
      <c r="G55">
        <v>0.11869888314007626</v>
      </c>
      <c r="H55">
        <v>3</v>
      </c>
      <c r="I55">
        <v>0</v>
      </c>
      <c r="J55">
        <v>-3.0000000000001137E-2</v>
      </c>
      <c r="K55">
        <v>19.710000000000008</v>
      </c>
      <c r="L55">
        <v>144</v>
      </c>
      <c r="M55">
        <v>-38</v>
      </c>
      <c r="N55">
        <v>0.98717948717948723</v>
      </c>
      <c r="O55">
        <v>0.11904761904761904</v>
      </c>
      <c r="T55" s="10">
        <f t="shared" ca="1" si="1"/>
        <v>2.0466688067077516E-3</v>
      </c>
      <c r="U55" s="150">
        <f t="shared" ca="1" si="2"/>
        <v>3.68984981064737E-2</v>
      </c>
      <c r="V55" s="10">
        <f t="shared" si="3"/>
        <v>-7.2046109510089183E-4</v>
      </c>
      <c r="W55" s="150">
        <f t="shared" si="4"/>
        <v>-0.12123141308297138</v>
      </c>
    </row>
    <row r="56" spans="1:23">
      <c r="A56" s="1">
        <v>41900</v>
      </c>
      <c r="B56">
        <v>41.79</v>
      </c>
      <c r="C56">
        <v>12586400</v>
      </c>
      <c r="D56">
        <v>5.240000000000002</v>
      </c>
      <c r="E56">
        <v>46</v>
      </c>
      <c r="F56">
        <v>0.96503759398496258</v>
      </c>
      <c r="G56">
        <v>0.10464974300223925</v>
      </c>
      <c r="H56">
        <v>3</v>
      </c>
      <c r="I56">
        <v>0</v>
      </c>
      <c r="J56">
        <v>0</v>
      </c>
      <c r="K56">
        <v>19.710000000000008</v>
      </c>
      <c r="L56">
        <v>143</v>
      </c>
      <c r="M56">
        <v>-37</v>
      </c>
      <c r="N56">
        <v>0.98076923076923073</v>
      </c>
      <c r="O56">
        <v>0.14285714285714285</v>
      </c>
      <c r="T56" s="10">
        <f t="shared" ca="1" si="1"/>
        <v>0</v>
      </c>
      <c r="U56" s="150">
        <f t="shared" ca="1" si="2"/>
        <v>3.68984981064737E-2</v>
      </c>
      <c r="V56" s="10">
        <f t="shared" si="3"/>
        <v>0</v>
      </c>
      <c r="W56" s="150">
        <f t="shared" si="4"/>
        <v>-0.12123141308297138</v>
      </c>
    </row>
    <row r="57" spans="1:23">
      <c r="A57" s="1">
        <v>41901</v>
      </c>
      <c r="B57">
        <v>42.05</v>
      </c>
      <c r="C57">
        <v>47559700</v>
      </c>
      <c r="D57">
        <v>5.240000000000002</v>
      </c>
      <c r="E57">
        <v>47</v>
      </c>
      <c r="F57">
        <v>0.96771929824561409</v>
      </c>
      <c r="G57">
        <v>0.26850983768953651</v>
      </c>
      <c r="H57">
        <v>2</v>
      </c>
      <c r="I57">
        <v>-1</v>
      </c>
      <c r="J57">
        <v>0</v>
      </c>
      <c r="K57">
        <v>19.710000000000008</v>
      </c>
      <c r="L57">
        <v>144</v>
      </c>
      <c r="M57">
        <v>-38</v>
      </c>
      <c r="N57">
        <v>0.98717948717948723</v>
      </c>
      <c r="O57">
        <v>0.11904761904761904</v>
      </c>
      <c r="T57" s="10">
        <f t="shared" ca="1" si="1"/>
        <v>0</v>
      </c>
      <c r="U57" s="150">
        <f t="shared" ca="1" si="2"/>
        <v>3.68984981064737E-2</v>
      </c>
      <c r="V57" s="10">
        <f t="shared" si="3"/>
        <v>0</v>
      </c>
      <c r="W57" s="150">
        <f t="shared" si="4"/>
        <v>-0.12123141308297138</v>
      </c>
    </row>
  </sheetData>
  <conditionalFormatting sqref="E3:E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W57"/>
  <sheetViews>
    <sheetView tabSelected="1" zoomScale="75" zoomScaleNormal="75" workbookViewId="0">
      <selection activeCell="T5" sqref="T5:U5"/>
    </sheetView>
  </sheetViews>
  <sheetFormatPr defaultRowHeight="15"/>
  <cols>
    <col min="1" max="1" width="12.7109375" bestFit="1" customWidth="1"/>
  </cols>
  <sheetData>
    <row r="1" spans="1:23">
      <c r="A1">
        <v>50</v>
      </c>
      <c r="B1">
        <v>28.519999999999953</v>
      </c>
      <c r="C1">
        <v>167</v>
      </c>
      <c r="D1">
        <v>0.16098442086249701</v>
      </c>
      <c r="E1">
        <v>1.3229895422230307</v>
      </c>
      <c r="F1">
        <v>2.2072177362344911</v>
      </c>
      <c r="G1">
        <v>0.41396030780331461</v>
      </c>
      <c r="H1">
        <v>0.68463386005752125</v>
      </c>
      <c r="I1">
        <v>1.7547059375488392</v>
      </c>
      <c r="J1">
        <v>-1.3017209552969884</v>
      </c>
      <c r="K1">
        <v>-7.9292929292929235E-2</v>
      </c>
      <c r="L1">
        <v>-5.9362416967254097E-2</v>
      </c>
      <c r="M1">
        <v>5.1394036812909737E-2</v>
      </c>
      <c r="N1">
        <v>8.1050452925452904E-2</v>
      </c>
      <c r="O1">
        <v>0.42069200270057699</v>
      </c>
      <c r="P1">
        <v>0.71852571428571443</v>
      </c>
      <c r="Q1">
        <v>-0.50809142857142842</v>
      </c>
      <c r="R1">
        <v>0.52800000000000002</v>
      </c>
      <c r="S1">
        <v>1.4141661793153095</v>
      </c>
    </row>
    <row r="2" spans="1:23">
      <c r="A2">
        <v>9</v>
      </c>
      <c r="B2">
        <v>6</v>
      </c>
      <c r="C2">
        <v>4.4442061618088395</v>
      </c>
      <c r="E2">
        <v>0.4</v>
      </c>
    </row>
    <row r="3" spans="1:23">
      <c r="A3">
        <v>2.4869790661141773E-3</v>
      </c>
      <c r="B3">
        <v>3.7272789337588319E-2</v>
      </c>
      <c r="C3">
        <v>0.55339622667810517</v>
      </c>
      <c r="D3">
        <v>227</v>
      </c>
      <c r="E3" s="2">
        <f>IF(C3&gt;=$E$2,SIGN(A3),0)</f>
        <v>1</v>
      </c>
      <c r="F3" s="3" t="s">
        <v>0</v>
      </c>
      <c r="G3">
        <f ca="1">OFFSET(B1,($A$1+5),0)</f>
        <v>77.989999999999995</v>
      </c>
    </row>
    <row r="4" spans="1:23">
      <c r="A4">
        <v>3.525718130746946E-3</v>
      </c>
      <c r="B4">
        <v>3.3144810775632701E-2</v>
      </c>
      <c r="C4">
        <v>0.88029714763423494</v>
      </c>
      <c r="D4">
        <v>226</v>
      </c>
      <c r="E4" s="2">
        <f>IF(C4&gt;=$E$2,SIGN(A4),0)</f>
        <v>1</v>
      </c>
      <c r="F4" s="4" t="s">
        <v>1</v>
      </c>
      <c r="G4">
        <f ca="1">OFFSET(D1,($A$1+6),0)</f>
        <v>10.350000000000023</v>
      </c>
    </row>
    <row r="5" spans="1:23">
      <c r="A5">
        <v>9.7204523339651083E-3</v>
      </c>
      <c r="B5">
        <v>4.3801810288152422E-2</v>
      </c>
      <c r="C5">
        <v>1.6021444460709602</v>
      </c>
      <c r="D5">
        <v>172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0.13054491456799119</v>
      </c>
      <c r="U5">
        <v>0.55449865236536011</v>
      </c>
    </row>
    <row r="6" spans="1:23">
      <c r="A6">
        <v>-7.3102181655513828E-3</v>
      </c>
      <c r="B6">
        <v>4.0408442564902836E-2</v>
      </c>
      <c r="C6">
        <v>1.4083683414255392</v>
      </c>
      <c r="D6">
        <v>200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f</v>
      </c>
      <c r="H6">
        <f t="shared" ref="H6:M6" ca="1" si="0">OFFSET(H1,($A$1+6),0)</f>
        <v>4</v>
      </c>
      <c r="I6">
        <f t="shared" ca="1" si="0"/>
        <v>-1</v>
      </c>
      <c r="J6">
        <f t="shared" ca="1" si="0"/>
        <v>1.3599999999999994</v>
      </c>
      <c r="K6">
        <f t="shared" ca="1" si="0"/>
        <v>184.13</v>
      </c>
      <c r="L6">
        <f t="shared" ca="1" si="0"/>
        <v>71</v>
      </c>
      <c r="M6">
        <f t="shared" ca="1" si="0"/>
        <v>-25</v>
      </c>
      <c r="N6" s="9">
        <f ca="1">OFFSET(F1,($A$1+6),0)</f>
        <v>0.6012920617215094</v>
      </c>
      <c r="O6" s="10">
        <f ca="1">OFFSET(G1,($A$1+6),0)</f>
        <v>0.21935896068874663</v>
      </c>
    </row>
    <row r="8" spans="1:23">
      <c r="A8" s="1">
        <v>41831</v>
      </c>
      <c r="B8">
        <v>88.16</v>
      </c>
      <c r="C8">
        <v>2081200</v>
      </c>
      <c r="D8">
        <v>13.499999999999972</v>
      </c>
      <c r="E8">
        <v>30</v>
      </c>
      <c r="F8">
        <v>0.71749550721943367</v>
      </c>
      <c r="G8">
        <v>0.15289889967014184</v>
      </c>
      <c r="H8">
        <v>3</v>
      </c>
      <c r="I8">
        <v>1</v>
      </c>
      <c r="J8">
        <v>1.0900000000000034</v>
      </c>
      <c r="K8">
        <v>174.17999999999992</v>
      </c>
      <c r="L8">
        <v>80</v>
      </c>
      <c r="M8">
        <v>-26</v>
      </c>
      <c r="N8">
        <v>0.92993630573248409</v>
      </c>
      <c r="O8">
        <v>0.32432432432432434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90.06</v>
      </c>
      <c r="C9">
        <v>2378000</v>
      </c>
      <c r="D9">
        <v>11.599999999999966</v>
      </c>
      <c r="E9">
        <v>31</v>
      </c>
      <c r="F9">
        <v>0.70746421267893667</v>
      </c>
      <c r="G9">
        <v>0.1462571930753859</v>
      </c>
      <c r="H9">
        <v>3</v>
      </c>
      <c r="I9">
        <v>1</v>
      </c>
      <c r="J9">
        <v>1.9000000000000057</v>
      </c>
      <c r="K9">
        <v>176.07999999999993</v>
      </c>
      <c r="L9">
        <v>79</v>
      </c>
      <c r="M9">
        <v>-25</v>
      </c>
      <c r="N9">
        <v>0.92356687898089174</v>
      </c>
      <c r="O9">
        <v>0.35135135135135137</v>
      </c>
      <c r="T9" s="10">
        <f ca="1">OFFSET($A$2,H8,0)*I8</f>
        <v>9.7204523339651083E-3</v>
      </c>
      <c r="U9" s="150">
        <f ca="1">U8+T9</f>
        <v>9.7204523339651083E-3</v>
      </c>
      <c r="V9" s="10">
        <f>J9/B8</f>
        <v>2.1551724137931098E-2</v>
      </c>
      <c r="W9" s="150">
        <f>W8+V9</f>
        <v>2.1551724137931098E-2</v>
      </c>
    </row>
    <row r="10" spans="1:23">
      <c r="A10" s="1">
        <v>41835</v>
      </c>
      <c r="B10">
        <v>89.93</v>
      </c>
      <c r="C10">
        <v>2346700</v>
      </c>
      <c r="D10">
        <v>11.729999999999961</v>
      </c>
      <c r="E10">
        <v>32</v>
      </c>
      <c r="F10">
        <v>0.6997319824006939</v>
      </c>
      <c r="G10">
        <v>0.13146912437958116</v>
      </c>
      <c r="H10">
        <v>4</v>
      </c>
      <c r="I10">
        <v>-1</v>
      </c>
      <c r="J10">
        <v>-0.12999999999999545</v>
      </c>
      <c r="K10">
        <v>175.94999999999993</v>
      </c>
      <c r="L10">
        <v>78</v>
      </c>
      <c r="M10">
        <v>-26</v>
      </c>
      <c r="N10">
        <v>0.91719745222929938</v>
      </c>
      <c r="O10">
        <v>0.32432432432432434</v>
      </c>
      <c r="T10" s="10">
        <f t="shared" ref="T10:T57" ca="1" si="1">OFFSET($A$2,H9,0)*I9</f>
        <v>9.7204523339651083E-3</v>
      </c>
      <c r="U10" s="150">
        <f t="shared" ref="U10:U57" ca="1" si="2">U9+T10</f>
        <v>1.9440904667930217E-2</v>
      </c>
      <c r="V10" s="10">
        <f t="shared" ref="V10:V57" si="3">J10/B9</f>
        <v>-1.4434821230290412E-3</v>
      </c>
      <c r="W10" s="150">
        <f t="shared" ref="W10:W57" si="4">W9+V10</f>
        <v>2.0108242014902057E-2</v>
      </c>
    </row>
    <row r="11" spans="1:23">
      <c r="A11" s="1">
        <v>41836</v>
      </c>
      <c r="B11">
        <v>89.66</v>
      </c>
      <c r="C11">
        <v>1417000</v>
      </c>
      <c r="D11">
        <v>11.459999999999951</v>
      </c>
      <c r="E11">
        <v>33</v>
      </c>
      <c r="F11">
        <v>0.69617803804920375</v>
      </c>
      <c r="G11">
        <v>0.12260078904554383</v>
      </c>
      <c r="H11">
        <v>4</v>
      </c>
      <c r="I11">
        <v>-1</v>
      </c>
      <c r="J11">
        <v>0.27000000000001023</v>
      </c>
      <c r="K11">
        <v>176.21999999999994</v>
      </c>
      <c r="L11">
        <v>77</v>
      </c>
      <c r="M11">
        <v>-27</v>
      </c>
      <c r="N11">
        <v>0.91082802547770703</v>
      </c>
      <c r="O11">
        <v>0.29729729729729731</v>
      </c>
      <c r="T11" s="10">
        <f t="shared" ca="1" si="1"/>
        <v>7.3102181655513828E-3</v>
      </c>
      <c r="U11" s="150">
        <f t="shared" ca="1" si="2"/>
        <v>2.6751122833481598E-2</v>
      </c>
      <c r="V11" s="10">
        <f t="shared" si="3"/>
        <v>3.0023351495608828E-3</v>
      </c>
      <c r="W11" s="150">
        <f t="shared" si="4"/>
        <v>2.311057716446294E-2</v>
      </c>
    </row>
    <row r="12" spans="1:23">
      <c r="A12" s="1">
        <v>41837</v>
      </c>
      <c r="B12">
        <v>86.57</v>
      </c>
      <c r="C12">
        <v>1899400</v>
      </c>
      <c r="D12">
        <v>8.3699999999999477</v>
      </c>
      <c r="E12">
        <v>34</v>
      </c>
      <c r="F12">
        <v>0.69387277684823701</v>
      </c>
      <c r="G12">
        <v>0.11536145096326154</v>
      </c>
      <c r="H12">
        <v>4</v>
      </c>
      <c r="I12">
        <v>-1</v>
      </c>
      <c r="J12">
        <v>3.0900000000000034</v>
      </c>
      <c r="K12">
        <v>179.30999999999995</v>
      </c>
      <c r="L12">
        <v>76</v>
      </c>
      <c r="M12">
        <v>-28</v>
      </c>
      <c r="N12">
        <v>0.90445859872611467</v>
      </c>
      <c r="O12">
        <v>0.27027027027027029</v>
      </c>
      <c r="T12" s="10">
        <f t="shared" ca="1" si="1"/>
        <v>7.3102181655513828E-3</v>
      </c>
      <c r="U12" s="150">
        <f t="shared" ca="1" si="2"/>
        <v>3.4061340999032984E-2</v>
      </c>
      <c r="V12" s="10">
        <f t="shared" si="3"/>
        <v>3.4463528886906132E-2</v>
      </c>
      <c r="W12" s="150">
        <f t="shared" si="4"/>
        <v>5.7574106051369076E-2</v>
      </c>
    </row>
    <row r="13" spans="1:23">
      <c r="A13" s="1">
        <v>41838</v>
      </c>
      <c r="B13">
        <v>87.83</v>
      </c>
      <c r="C13">
        <v>1314300</v>
      </c>
      <c r="D13">
        <v>9.6299999999999386</v>
      </c>
      <c r="E13">
        <v>35</v>
      </c>
      <c r="F13">
        <v>0.69411290822333771</v>
      </c>
      <c r="G13">
        <v>0.10469867334408782</v>
      </c>
      <c r="H13">
        <v>2</v>
      </c>
      <c r="I13">
        <v>1</v>
      </c>
      <c r="J13">
        <v>-1.2600000000000051</v>
      </c>
      <c r="K13">
        <v>178.04999999999995</v>
      </c>
      <c r="L13">
        <v>77</v>
      </c>
      <c r="M13">
        <v>-29</v>
      </c>
      <c r="N13">
        <v>0.91082802547770703</v>
      </c>
      <c r="O13">
        <v>0.24324324324324326</v>
      </c>
      <c r="T13" s="10">
        <f t="shared" ca="1" si="1"/>
        <v>7.3102181655513828E-3</v>
      </c>
      <c r="U13" s="150">
        <f t="shared" ca="1" si="2"/>
        <v>4.1371559164584369E-2</v>
      </c>
      <c r="V13" s="10">
        <f t="shared" si="3"/>
        <v>-1.4554695622040028E-2</v>
      </c>
      <c r="W13" s="150">
        <f t="shared" si="4"/>
        <v>4.3019410429329046E-2</v>
      </c>
    </row>
    <row r="14" spans="1:23">
      <c r="A14" s="1">
        <v>41841</v>
      </c>
      <c r="B14">
        <v>90.56</v>
      </c>
      <c r="C14">
        <v>2162500</v>
      </c>
      <c r="D14">
        <v>6.8999999999999204</v>
      </c>
      <c r="E14">
        <v>36</v>
      </c>
      <c r="F14">
        <v>0.6957643923901593</v>
      </c>
      <c r="G14">
        <v>9.8348645311301497E-2</v>
      </c>
      <c r="H14">
        <v>2</v>
      </c>
      <c r="I14">
        <v>1</v>
      </c>
      <c r="J14">
        <v>2.730000000000004</v>
      </c>
      <c r="K14">
        <v>180.77999999999997</v>
      </c>
      <c r="L14">
        <v>78</v>
      </c>
      <c r="M14">
        <v>-30</v>
      </c>
      <c r="N14">
        <v>0.91719745222929938</v>
      </c>
      <c r="O14">
        <v>0.21621621621621623</v>
      </c>
      <c r="T14" s="10">
        <f t="shared" ca="1" si="1"/>
        <v>3.525718130746946E-3</v>
      </c>
      <c r="U14" s="150">
        <f t="shared" ca="1" si="2"/>
        <v>4.4897277295331314E-2</v>
      </c>
      <c r="V14" s="10">
        <f t="shared" si="3"/>
        <v>3.1082773539792826E-2</v>
      </c>
      <c r="W14" s="150">
        <f t="shared" si="4"/>
        <v>7.4102183969121868E-2</v>
      </c>
    </row>
    <row r="15" spans="1:23">
      <c r="A15" s="1">
        <v>41842</v>
      </c>
      <c r="B15">
        <v>95.04</v>
      </c>
      <c r="C15">
        <v>3228400</v>
      </c>
      <c r="D15">
        <v>2.4199999999999022</v>
      </c>
      <c r="E15">
        <v>37</v>
      </c>
      <c r="F15">
        <v>0.70060729999380311</v>
      </c>
      <c r="G15">
        <v>0.10877047855233875</v>
      </c>
      <c r="H15">
        <v>2</v>
      </c>
      <c r="I15">
        <v>1</v>
      </c>
      <c r="J15">
        <v>4.480000000000004</v>
      </c>
      <c r="K15">
        <v>185.26</v>
      </c>
      <c r="L15">
        <v>79</v>
      </c>
      <c r="M15">
        <v>-31</v>
      </c>
      <c r="N15">
        <v>0.92356687898089174</v>
      </c>
      <c r="O15">
        <v>0.1891891891891892</v>
      </c>
      <c r="T15" s="10">
        <f t="shared" ca="1" si="1"/>
        <v>3.525718130746946E-3</v>
      </c>
      <c r="U15" s="150">
        <f t="shared" ca="1" si="2"/>
        <v>4.8422995426078259E-2</v>
      </c>
      <c r="V15" s="10">
        <f t="shared" si="3"/>
        <v>4.9469964664310993E-2</v>
      </c>
      <c r="W15" s="150">
        <f t="shared" si="4"/>
        <v>0.12357214863343285</v>
      </c>
    </row>
    <row r="16" spans="1:23">
      <c r="A16" s="1">
        <v>41843</v>
      </c>
      <c r="B16">
        <v>95.01</v>
      </c>
      <c r="C16">
        <v>2089900</v>
      </c>
      <c r="D16">
        <v>2.4499999999999034</v>
      </c>
      <c r="E16">
        <v>38</v>
      </c>
      <c r="F16">
        <v>0.70707845324409724</v>
      </c>
      <c r="G16">
        <v>0.12287234591426435</v>
      </c>
      <c r="H16">
        <v>1</v>
      </c>
      <c r="I16">
        <v>1</v>
      </c>
      <c r="J16">
        <v>-3.0000000000001137E-2</v>
      </c>
      <c r="K16">
        <v>185.23</v>
      </c>
      <c r="L16">
        <v>80</v>
      </c>
      <c r="M16">
        <v>-30</v>
      </c>
      <c r="N16">
        <v>0.92993630573248409</v>
      </c>
      <c r="O16">
        <v>0.21621621621621623</v>
      </c>
      <c r="T16" s="10">
        <f t="shared" ca="1" si="1"/>
        <v>3.525718130746946E-3</v>
      </c>
      <c r="U16" s="150">
        <f t="shared" ca="1" si="2"/>
        <v>5.1948713556825205E-2</v>
      </c>
      <c r="V16" s="10">
        <f t="shared" si="3"/>
        <v>-3.1565656565657761E-4</v>
      </c>
      <c r="W16" s="150">
        <f t="shared" si="4"/>
        <v>0.12325649206777628</v>
      </c>
    </row>
    <row r="17" spans="1:23">
      <c r="A17" s="1">
        <v>41844</v>
      </c>
      <c r="B17">
        <v>95.61</v>
      </c>
      <c r="C17">
        <v>2097500</v>
      </c>
      <c r="D17">
        <v>1.8499999999999091</v>
      </c>
      <c r="E17">
        <v>39</v>
      </c>
      <c r="F17">
        <v>0.71516390902893956</v>
      </c>
      <c r="G17">
        <v>0.13041058573045186</v>
      </c>
      <c r="H17">
        <v>1</v>
      </c>
      <c r="I17">
        <v>1</v>
      </c>
      <c r="J17">
        <v>0.59999999999999432</v>
      </c>
      <c r="K17">
        <v>185.82999999999998</v>
      </c>
      <c r="L17">
        <v>81</v>
      </c>
      <c r="M17">
        <v>-29</v>
      </c>
      <c r="N17">
        <v>0.93630573248407645</v>
      </c>
      <c r="O17">
        <v>0.24324324324324326</v>
      </c>
      <c r="T17" s="10">
        <f t="shared" ca="1" si="1"/>
        <v>2.4869790661141773E-3</v>
      </c>
      <c r="U17" s="150">
        <f t="shared" ca="1" si="2"/>
        <v>5.4435692622939381E-2</v>
      </c>
      <c r="V17" s="10">
        <f t="shared" si="3"/>
        <v>6.3151247237132335E-3</v>
      </c>
      <c r="W17" s="150">
        <f t="shared" si="4"/>
        <v>0.12957161679148951</v>
      </c>
    </row>
    <row r="18" spans="1:23">
      <c r="A18" s="1">
        <v>41845</v>
      </c>
      <c r="B18">
        <v>99.15</v>
      </c>
      <c r="C18">
        <v>5664900</v>
      </c>
      <c r="D18">
        <v>0</v>
      </c>
      <c r="E18">
        <v>0</v>
      </c>
      <c r="F18">
        <v>0.72737497676147966</v>
      </c>
      <c r="G18">
        <v>0.1655280998586322</v>
      </c>
      <c r="H18">
        <v>1</v>
      </c>
      <c r="I18">
        <v>1</v>
      </c>
      <c r="J18">
        <v>3.5400000000000063</v>
      </c>
      <c r="K18">
        <v>189.37</v>
      </c>
      <c r="L18">
        <v>82</v>
      </c>
      <c r="M18">
        <v>-28</v>
      </c>
      <c r="N18">
        <v>0.9426751592356688</v>
      </c>
      <c r="O18">
        <v>0.27027027027027029</v>
      </c>
      <c r="T18" s="10">
        <f t="shared" ca="1" si="1"/>
        <v>2.4869790661141773E-3</v>
      </c>
      <c r="U18" s="150">
        <f t="shared" ca="1" si="2"/>
        <v>5.6922671689053558E-2</v>
      </c>
      <c r="V18" s="10">
        <f t="shared" si="3"/>
        <v>3.7025415751490494E-2</v>
      </c>
      <c r="W18" s="150">
        <f t="shared" si="4"/>
        <v>0.16659703254298</v>
      </c>
    </row>
    <row r="19" spans="1:23">
      <c r="A19" s="1">
        <v>41848</v>
      </c>
      <c r="B19">
        <v>104.26</v>
      </c>
      <c r="C19">
        <v>4682600</v>
      </c>
      <c r="D19">
        <v>0</v>
      </c>
      <c r="E19">
        <v>0</v>
      </c>
      <c r="F19">
        <v>0.74536933754725154</v>
      </c>
      <c r="G19">
        <v>0.19978244494051198</v>
      </c>
      <c r="H19">
        <v>1</v>
      </c>
      <c r="I19">
        <v>1</v>
      </c>
      <c r="J19">
        <v>5.1099999999999994</v>
      </c>
      <c r="K19">
        <v>194.48000000000002</v>
      </c>
      <c r="L19">
        <v>83</v>
      </c>
      <c r="M19">
        <v>-27</v>
      </c>
      <c r="N19">
        <v>0.94904458598726116</v>
      </c>
      <c r="O19">
        <v>0.29729729729729731</v>
      </c>
      <c r="T19" s="10">
        <f t="shared" ca="1" si="1"/>
        <v>2.4869790661141773E-3</v>
      </c>
      <c r="U19" s="150">
        <f t="shared" ca="1" si="2"/>
        <v>5.9409650755167735E-2</v>
      </c>
      <c r="V19" s="10">
        <f t="shared" si="3"/>
        <v>5.1538073625819456E-2</v>
      </c>
      <c r="W19" s="150">
        <f t="shared" si="4"/>
        <v>0.21813510616879944</v>
      </c>
    </row>
    <row r="20" spans="1:23">
      <c r="A20" s="1">
        <v>41849</v>
      </c>
      <c r="B20">
        <v>100.06</v>
      </c>
      <c r="C20">
        <v>3795100</v>
      </c>
      <c r="D20">
        <v>4.1999999999999886</v>
      </c>
      <c r="E20">
        <v>1</v>
      </c>
      <c r="F20">
        <v>0.76411507715188698</v>
      </c>
      <c r="G20">
        <v>0.22416752943442558</v>
      </c>
      <c r="H20">
        <v>1</v>
      </c>
      <c r="I20">
        <v>1</v>
      </c>
      <c r="J20">
        <v>-4.2000000000000028</v>
      </c>
      <c r="K20">
        <v>190.28000000000003</v>
      </c>
      <c r="L20">
        <v>84</v>
      </c>
      <c r="M20">
        <v>-26</v>
      </c>
      <c r="N20">
        <v>0.95541401273885351</v>
      </c>
      <c r="O20">
        <v>0.32432432432432434</v>
      </c>
      <c r="T20" s="10">
        <f t="shared" ca="1" si="1"/>
        <v>2.4869790661141773E-3</v>
      </c>
      <c r="U20" s="150">
        <f t="shared" ca="1" si="2"/>
        <v>6.1896629821281912E-2</v>
      </c>
      <c r="V20" s="10">
        <f t="shared" si="3"/>
        <v>-4.0283905620563998E-2</v>
      </c>
      <c r="W20" s="150">
        <f t="shared" si="4"/>
        <v>0.17785120054823544</v>
      </c>
    </row>
    <row r="21" spans="1:23">
      <c r="A21" s="1">
        <v>41850</v>
      </c>
      <c r="B21">
        <v>99</v>
      </c>
      <c r="C21">
        <v>2738800</v>
      </c>
      <c r="D21">
        <v>5.2599999999999909</v>
      </c>
      <c r="E21">
        <v>2</v>
      </c>
      <c r="F21">
        <v>0.77895054842907607</v>
      </c>
      <c r="G21">
        <v>0.23681667933588094</v>
      </c>
      <c r="H21">
        <v>1</v>
      </c>
      <c r="I21">
        <v>1</v>
      </c>
      <c r="J21">
        <v>-1.0600000000000023</v>
      </c>
      <c r="K21">
        <v>189.22000000000003</v>
      </c>
      <c r="L21">
        <v>85</v>
      </c>
      <c r="M21">
        <v>-25</v>
      </c>
      <c r="N21">
        <v>0.96178343949044587</v>
      </c>
      <c r="O21">
        <v>0.35135135135135137</v>
      </c>
      <c r="T21" s="10">
        <f t="shared" ca="1" si="1"/>
        <v>2.4869790661141773E-3</v>
      </c>
      <c r="U21" s="150">
        <f t="shared" ca="1" si="2"/>
        <v>6.4383608887396096E-2</v>
      </c>
      <c r="V21" s="10">
        <f t="shared" si="3"/>
        <v>-1.0593643813711796E-2</v>
      </c>
      <c r="W21" s="150">
        <f t="shared" si="4"/>
        <v>0.16725755673452364</v>
      </c>
    </row>
    <row r="22" spans="1:23">
      <c r="A22" s="1">
        <v>41851</v>
      </c>
      <c r="B22">
        <v>91.15</v>
      </c>
      <c r="C22">
        <v>5646700</v>
      </c>
      <c r="D22">
        <v>13.109999999999985</v>
      </c>
      <c r="E22">
        <v>3</v>
      </c>
      <c r="F22">
        <v>0.78406147363202594</v>
      </c>
      <c r="G22">
        <v>0.25071303025821123</v>
      </c>
      <c r="H22">
        <v>1</v>
      </c>
      <c r="I22">
        <v>1</v>
      </c>
      <c r="J22">
        <v>-7.8499999999999943</v>
      </c>
      <c r="K22">
        <v>181.37000000000003</v>
      </c>
      <c r="L22">
        <v>86</v>
      </c>
      <c r="M22">
        <v>-24</v>
      </c>
      <c r="N22">
        <v>0.96815286624203822</v>
      </c>
      <c r="O22">
        <v>0.3783783783783784</v>
      </c>
      <c r="T22" s="10">
        <f t="shared" ca="1" si="1"/>
        <v>2.4869790661141773E-3</v>
      </c>
      <c r="U22" s="150">
        <f t="shared" ca="1" si="2"/>
        <v>6.687058795351028E-2</v>
      </c>
      <c r="V22" s="10">
        <f t="shared" si="3"/>
        <v>-7.9292929292929235E-2</v>
      </c>
      <c r="W22" s="150">
        <f t="shared" si="4"/>
        <v>8.7964627441594404E-2</v>
      </c>
    </row>
    <row r="23" spans="1:23">
      <c r="A23" s="1">
        <v>41852</v>
      </c>
      <c r="B23">
        <v>90.52</v>
      </c>
      <c r="C23">
        <v>6642300</v>
      </c>
      <c r="D23">
        <v>13.740000000000009</v>
      </c>
      <c r="E23">
        <v>4</v>
      </c>
      <c r="F23">
        <v>0.78065780504430815</v>
      </c>
      <c r="G23">
        <v>0.26227526476364743</v>
      </c>
      <c r="H23">
        <v>3</v>
      </c>
      <c r="I23">
        <v>1</v>
      </c>
      <c r="J23">
        <v>-0.63000000000000966</v>
      </c>
      <c r="K23">
        <v>180.74</v>
      </c>
      <c r="L23">
        <v>85</v>
      </c>
      <c r="M23">
        <v>-23</v>
      </c>
      <c r="N23">
        <v>0.96178343949044587</v>
      </c>
      <c r="O23">
        <v>0.40540540540540543</v>
      </c>
      <c r="T23" s="10">
        <f t="shared" ca="1" si="1"/>
        <v>2.4869790661141773E-3</v>
      </c>
      <c r="U23" s="150">
        <f t="shared" ca="1" si="2"/>
        <v>6.9357567019624464E-2</v>
      </c>
      <c r="V23" s="10">
        <f t="shared" si="3"/>
        <v>-6.9116840373012571E-3</v>
      </c>
      <c r="W23" s="150">
        <f t="shared" si="4"/>
        <v>8.1052943404293143E-2</v>
      </c>
    </row>
    <row r="24" spans="1:23">
      <c r="A24" s="1">
        <v>41855</v>
      </c>
      <c r="B24">
        <v>94.16</v>
      </c>
      <c r="C24">
        <v>4382700</v>
      </c>
      <c r="D24">
        <v>10.100000000000023</v>
      </c>
      <c r="E24">
        <v>5</v>
      </c>
      <c r="F24">
        <v>0.7744717109747784</v>
      </c>
      <c r="G24">
        <v>0.27938730303957954</v>
      </c>
      <c r="H24">
        <v>3</v>
      </c>
      <c r="I24">
        <v>1</v>
      </c>
      <c r="J24">
        <v>3.6400000000000006</v>
      </c>
      <c r="K24">
        <v>184.38</v>
      </c>
      <c r="L24">
        <v>84</v>
      </c>
      <c r="M24">
        <v>-22</v>
      </c>
      <c r="N24">
        <v>0.95541401273885351</v>
      </c>
      <c r="O24">
        <v>0.43243243243243246</v>
      </c>
      <c r="T24" s="10">
        <f t="shared" ca="1" si="1"/>
        <v>9.7204523339651083E-3</v>
      </c>
      <c r="U24" s="150">
        <f t="shared" ca="1" si="2"/>
        <v>7.9078019353589574E-2</v>
      </c>
      <c r="V24" s="10">
        <f t="shared" si="3"/>
        <v>4.0212107821475926E-2</v>
      </c>
      <c r="W24" s="150">
        <f t="shared" si="4"/>
        <v>0.12126505122576907</v>
      </c>
    </row>
    <row r="25" spans="1:23">
      <c r="A25" s="1">
        <v>41856</v>
      </c>
      <c r="B25">
        <v>92.38</v>
      </c>
      <c r="C25">
        <v>2581100</v>
      </c>
      <c r="D25">
        <v>11.880000000000024</v>
      </c>
      <c r="E25">
        <v>6</v>
      </c>
      <c r="F25">
        <v>0.76451323046415054</v>
      </c>
      <c r="G25">
        <v>0.27914188717405436</v>
      </c>
      <c r="H25">
        <v>3</v>
      </c>
      <c r="I25">
        <v>1</v>
      </c>
      <c r="J25">
        <v>-1.7800000000000011</v>
      </c>
      <c r="K25">
        <v>182.6</v>
      </c>
      <c r="L25">
        <v>83</v>
      </c>
      <c r="M25">
        <v>-21</v>
      </c>
      <c r="N25">
        <v>0.94904458598726116</v>
      </c>
      <c r="O25">
        <v>0.45945945945945948</v>
      </c>
      <c r="T25" s="10">
        <f t="shared" ca="1" si="1"/>
        <v>9.7204523339651083E-3</v>
      </c>
      <c r="U25" s="150">
        <f t="shared" ca="1" si="2"/>
        <v>8.8798471687554684E-2</v>
      </c>
      <c r="V25" s="10">
        <f t="shared" si="3"/>
        <v>-1.8903993203058637E-2</v>
      </c>
      <c r="W25" s="150">
        <f t="shared" si="4"/>
        <v>0.10236105802271044</v>
      </c>
    </row>
    <row r="26" spans="1:23">
      <c r="A26" s="1">
        <v>41857</v>
      </c>
      <c r="B26">
        <v>93.98</v>
      </c>
      <c r="C26">
        <v>2318200</v>
      </c>
      <c r="D26">
        <v>10.28000000000003</v>
      </c>
      <c r="E26">
        <v>7</v>
      </c>
      <c r="F26">
        <v>0.75264609283014194</v>
      </c>
      <c r="G26">
        <v>0.25582239252092137</v>
      </c>
      <c r="H26">
        <v>4</v>
      </c>
      <c r="I26">
        <v>-1</v>
      </c>
      <c r="J26">
        <v>1.6000000000000085</v>
      </c>
      <c r="K26">
        <v>184.2</v>
      </c>
      <c r="L26">
        <v>82</v>
      </c>
      <c r="M26">
        <v>-22</v>
      </c>
      <c r="N26">
        <v>0.9426751592356688</v>
      </c>
      <c r="O26">
        <v>0.43243243243243246</v>
      </c>
      <c r="T26" s="10">
        <f t="shared" ca="1" si="1"/>
        <v>9.7204523339651083E-3</v>
      </c>
      <c r="U26" s="150">
        <f t="shared" ca="1" si="2"/>
        <v>9.8518924021519794E-2</v>
      </c>
      <c r="V26" s="10">
        <f t="shared" si="3"/>
        <v>1.7319766183156622E-2</v>
      </c>
      <c r="W26" s="150">
        <f t="shared" si="4"/>
        <v>0.11968082420586706</v>
      </c>
    </row>
    <row r="27" spans="1:23">
      <c r="A27" s="1">
        <v>41858</v>
      </c>
      <c r="B27">
        <v>93.38</v>
      </c>
      <c r="C27">
        <v>1805800</v>
      </c>
      <c r="D27">
        <v>9.6800000000000068</v>
      </c>
      <c r="E27">
        <v>8</v>
      </c>
      <c r="F27">
        <v>0.74149315238272284</v>
      </c>
      <c r="G27">
        <v>0.19738624364102897</v>
      </c>
      <c r="H27">
        <v>4</v>
      </c>
      <c r="I27">
        <v>-1</v>
      </c>
      <c r="J27">
        <v>0.60000000000000853</v>
      </c>
      <c r="K27">
        <v>184.8</v>
      </c>
      <c r="L27">
        <v>81</v>
      </c>
      <c r="M27">
        <v>-23</v>
      </c>
      <c r="N27">
        <v>0.93630573248407645</v>
      </c>
      <c r="O27">
        <v>0.40540540540540543</v>
      </c>
      <c r="T27" s="10">
        <f t="shared" ca="1" si="1"/>
        <v>7.3102181655513828E-3</v>
      </c>
      <c r="U27" s="150">
        <f t="shared" ca="1" si="2"/>
        <v>0.10582914218707118</v>
      </c>
      <c r="V27" s="10">
        <f t="shared" si="3"/>
        <v>6.3843370929986005E-3</v>
      </c>
      <c r="W27" s="150">
        <f t="shared" si="4"/>
        <v>0.12606516129886566</v>
      </c>
    </row>
    <row r="28" spans="1:23">
      <c r="A28" s="1">
        <v>41859</v>
      </c>
      <c r="B28">
        <v>93.87</v>
      </c>
      <c r="C28">
        <v>1369800</v>
      </c>
      <c r="D28">
        <v>10.170000000000016</v>
      </c>
      <c r="E28">
        <v>9</v>
      </c>
      <c r="F28">
        <v>0.73621026213050766</v>
      </c>
      <c r="G28">
        <v>0.13830052522778788</v>
      </c>
      <c r="H28">
        <v>4</v>
      </c>
      <c r="I28">
        <v>-1</v>
      </c>
      <c r="J28">
        <v>-0.49000000000000909</v>
      </c>
      <c r="K28">
        <v>184.31</v>
      </c>
      <c r="L28">
        <v>80</v>
      </c>
      <c r="M28">
        <v>-24</v>
      </c>
      <c r="N28">
        <v>0.92993630573248409</v>
      </c>
      <c r="O28">
        <v>0.3783783783783784</v>
      </c>
      <c r="T28" s="10">
        <f t="shared" ca="1" si="1"/>
        <v>7.3102181655513828E-3</v>
      </c>
      <c r="U28" s="150">
        <f t="shared" ca="1" si="2"/>
        <v>0.11313936035262256</v>
      </c>
      <c r="V28" s="10">
        <f t="shared" si="3"/>
        <v>-5.2473763118441753E-3</v>
      </c>
      <c r="W28" s="150">
        <f t="shared" si="4"/>
        <v>0.12081778498702149</v>
      </c>
    </row>
    <row r="29" spans="1:23">
      <c r="A29" s="1">
        <v>41862</v>
      </c>
      <c r="B29">
        <v>96.64</v>
      </c>
      <c r="C29">
        <v>2442200</v>
      </c>
      <c r="D29">
        <v>12.939999999999998</v>
      </c>
      <c r="E29">
        <v>10</v>
      </c>
      <c r="F29">
        <v>0.73687023610336488</v>
      </c>
      <c r="G29">
        <v>0.11448331963223736</v>
      </c>
      <c r="H29">
        <v>2</v>
      </c>
      <c r="I29">
        <v>1</v>
      </c>
      <c r="J29">
        <v>-2.769999999999996</v>
      </c>
      <c r="K29">
        <v>181.54000000000002</v>
      </c>
      <c r="L29">
        <v>81</v>
      </c>
      <c r="M29">
        <v>-25</v>
      </c>
      <c r="N29">
        <v>0.93630573248407645</v>
      </c>
      <c r="O29">
        <v>0.35135135135135137</v>
      </c>
      <c r="T29" s="10">
        <f t="shared" ca="1" si="1"/>
        <v>7.3102181655513828E-3</v>
      </c>
      <c r="U29" s="150">
        <f t="shared" ca="1" si="2"/>
        <v>0.12044957851817395</v>
      </c>
      <c r="V29" s="10">
        <f t="shared" si="3"/>
        <v>-2.9508895280707319E-2</v>
      </c>
      <c r="W29" s="150">
        <f t="shared" si="4"/>
        <v>9.1308889706314178E-2</v>
      </c>
    </row>
    <row r="30" spans="1:23">
      <c r="A30" s="1">
        <v>41863</v>
      </c>
      <c r="B30">
        <v>96.66</v>
      </c>
      <c r="C30">
        <v>1644700</v>
      </c>
      <c r="D30">
        <v>12.920000000000016</v>
      </c>
      <c r="E30">
        <v>11</v>
      </c>
      <c r="F30">
        <v>0.74319421205924263</v>
      </c>
      <c r="G30">
        <v>0.10632113534504405</v>
      </c>
      <c r="H30">
        <v>2</v>
      </c>
      <c r="I30">
        <v>1</v>
      </c>
      <c r="J30">
        <v>1.9999999999996021E-2</v>
      </c>
      <c r="K30">
        <v>181.56</v>
      </c>
      <c r="L30">
        <v>82</v>
      </c>
      <c r="M30">
        <v>-26</v>
      </c>
      <c r="N30">
        <v>0.9426751592356688</v>
      </c>
      <c r="O30">
        <v>0.32432432432432434</v>
      </c>
      <c r="T30" s="10">
        <f t="shared" ca="1" si="1"/>
        <v>3.525718130746946E-3</v>
      </c>
      <c r="U30" s="150">
        <f t="shared" ca="1" si="2"/>
        <v>0.1239752966489209</v>
      </c>
      <c r="V30" s="10">
        <f t="shared" si="3"/>
        <v>2.0695364238406479E-4</v>
      </c>
      <c r="W30" s="150">
        <f t="shared" si="4"/>
        <v>9.1515843348698236E-2</v>
      </c>
    </row>
    <row r="31" spans="1:23">
      <c r="A31" s="1">
        <v>41864</v>
      </c>
      <c r="B31">
        <v>98.63</v>
      </c>
      <c r="C31">
        <v>1887600</v>
      </c>
      <c r="D31">
        <v>10.950000000000017</v>
      </c>
      <c r="E31">
        <v>12</v>
      </c>
      <c r="F31">
        <v>0.75068476172770648</v>
      </c>
      <c r="G31">
        <v>0.10363153568074954</v>
      </c>
      <c r="H31">
        <v>2</v>
      </c>
      <c r="I31">
        <v>1</v>
      </c>
      <c r="J31">
        <v>1.9699999999999989</v>
      </c>
      <c r="K31">
        <v>183.53</v>
      </c>
      <c r="L31">
        <v>83</v>
      </c>
      <c r="M31">
        <v>-27</v>
      </c>
      <c r="N31">
        <v>0.94904458598726116</v>
      </c>
      <c r="O31">
        <v>0.29729729729729731</v>
      </c>
      <c r="T31" s="10">
        <f t="shared" ca="1" si="1"/>
        <v>3.525718130746946E-3</v>
      </c>
      <c r="U31" s="150">
        <f t="shared" ca="1" si="2"/>
        <v>0.12750101477966785</v>
      </c>
      <c r="V31" s="10">
        <f t="shared" si="3"/>
        <v>2.0380715911442158E-2</v>
      </c>
      <c r="W31" s="150">
        <f t="shared" si="4"/>
        <v>0.11189655926014039</v>
      </c>
    </row>
    <row r="32" spans="1:23">
      <c r="A32" s="1">
        <v>41865</v>
      </c>
      <c r="B32">
        <v>98.48</v>
      </c>
      <c r="C32">
        <v>1821300</v>
      </c>
      <c r="D32">
        <v>11.100000000000023</v>
      </c>
      <c r="E32">
        <v>13</v>
      </c>
      <c r="F32">
        <v>0.75760209456528471</v>
      </c>
      <c r="G32">
        <v>0.10506481936910753</v>
      </c>
      <c r="H32">
        <v>2</v>
      </c>
      <c r="I32">
        <v>1</v>
      </c>
      <c r="J32">
        <v>-0.14999999999999147</v>
      </c>
      <c r="K32">
        <v>183.38</v>
      </c>
      <c r="L32">
        <v>84</v>
      </c>
      <c r="M32">
        <v>-28</v>
      </c>
      <c r="N32">
        <v>0.95541401273885351</v>
      </c>
      <c r="O32">
        <v>0.27027027027027029</v>
      </c>
      <c r="T32" s="10">
        <f t="shared" ca="1" si="1"/>
        <v>3.525718130746946E-3</v>
      </c>
      <c r="U32" s="150">
        <f t="shared" ca="1" si="2"/>
        <v>0.13102673291041481</v>
      </c>
      <c r="V32" s="10">
        <f t="shared" si="3"/>
        <v>-1.5208354456046991E-3</v>
      </c>
      <c r="W32" s="150">
        <f t="shared" si="4"/>
        <v>0.11037572381453568</v>
      </c>
    </row>
    <row r="33" spans="1:23">
      <c r="A33" s="1">
        <v>41866</v>
      </c>
      <c r="B33">
        <v>99.93</v>
      </c>
      <c r="C33">
        <v>2933000</v>
      </c>
      <c r="D33">
        <v>9.6500000000000341</v>
      </c>
      <c r="E33">
        <v>14</v>
      </c>
      <c r="F33">
        <v>0.7664311829956002</v>
      </c>
      <c r="G33">
        <v>0.11572106173748239</v>
      </c>
      <c r="H33">
        <v>1</v>
      </c>
      <c r="I33">
        <v>1</v>
      </c>
      <c r="J33">
        <v>1.4500000000000028</v>
      </c>
      <c r="K33">
        <v>184.82999999999998</v>
      </c>
      <c r="L33">
        <v>85</v>
      </c>
      <c r="M33">
        <v>-27</v>
      </c>
      <c r="N33">
        <v>0.96178343949044587</v>
      </c>
      <c r="O33">
        <v>0.29729729729729731</v>
      </c>
      <c r="T33" s="10">
        <f t="shared" ca="1" si="1"/>
        <v>3.525718130746946E-3</v>
      </c>
      <c r="U33" s="150">
        <f t="shared" ca="1" si="2"/>
        <v>0.13455245104116176</v>
      </c>
      <c r="V33" s="10">
        <f t="shared" si="3"/>
        <v>1.4723801787164936E-2</v>
      </c>
      <c r="W33" s="150">
        <f t="shared" si="4"/>
        <v>0.12509952560170062</v>
      </c>
    </row>
    <row r="34" spans="1:23">
      <c r="A34" s="1">
        <v>41869</v>
      </c>
      <c r="B34">
        <v>102.1</v>
      </c>
      <c r="C34">
        <v>2212100</v>
      </c>
      <c r="D34">
        <v>7.4800000000000466</v>
      </c>
      <c r="E34">
        <v>15</v>
      </c>
      <c r="F34">
        <v>0.77624403544648957</v>
      </c>
      <c r="G34">
        <v>0.12027527164285887</v>
      </c>
      <c r="H34">
        <v>1</v>
      </c>
      <c r="I34">
        <v>1</v>
      </c>
      <c r="J34">
        <v>2.1699999999999875</v>
      </c>
      <c r="K34">
        <v>186.99999999999997</v>
      </c>
      <c r="L34">
        <v>86</v>
      </c>
      <c r="M34">
        <v>-26</v>
      </c>
      <c r="N34">
        <v>0.96815286624203822</v>
      </c>
      <c r="O34">
        <v>0.32432432432432434</v>
      </c>
      <c r="T34" s="10">
        <f t="shared" ca="1" si="1"/>
        <v>2.4869790661141773E-3</v>
      </c>
      <c r="U34" s="150">
        <f t="shared" ca="1" si="2"/>
        <v>0.13703943010727593</v>
      </c>
      <c r="V34" s="10">
        <f t="shared" si="3"/>
        <v>2.1715200640448188E-2</v>
      </c>
      <c r="W34" s="150">
        <f t="shared" si="4"/>
        <v>0.14681472624214881</v>
      </c>
    </row>
    <row r="35" spans="1:23">
      <c r="A35" s="1">
        <v>41870</v>
      </c>
      <c r="B35">
        <v>102.02</v>
      </c>
      <c r="C35">
        <v>2985100</v>
      </c>
      <c r="D35">
        <v>7.5600000000000591</v>
      </c>
      <c r="E35">
        <v>16</v>
      </c>
      <c r="F35">
        <v>0.78672460804362643</v>
      </c>
      <c r="G35">
        <v>0.1353875231743433</v>
      </c>
      <c r="H35">
        <v>1</v>
      </c>
      <c r="I35">
        <v>1</v>
      </c>
      <c r="J35">
        <v>-7.9999999999998295E-2</v>
      </c>
      <c r="K35">
        <v>186.91999999999996</v>
      </c>
      <c r="L35">
        <v>87</v>
      </c>
      <c r="M35">
        <v>-25</v>
      </c>
      <c r="N35">
        <v>0.97452229299363058</v>
      </c>
      <c r="O35">
        <v>0.35135135135135137</v>
      </c>
      <c r="T35" s="10">
        <f t="shared" ca="1" si="1"/>
        <v>2.4869790661141773E-3</v>
      </c>
      <c r="U35" s="150">
        <f t="shared" ca="1" si="2"/>
        <v>0.1395264091733901</v>
      </c>
      <c r="V35" s="10">
        <f t="shared" si="3"/>
        <v>-7.8354554358470423E-4</v>
      </c>
      <c r="W35" s="150">
        <f t="shared" si="4"/>
        <v>0.14603118069856411</v>
      </c>
    </row>
    <row r="36" spans="1:23">
      <c r="A36" s="1">
        <v>41871</v>
      </c>
      <c r="B36">
        <v>101.99</v>
      </c>
      <c r="C36">
        <v>1348200</v>
      </c>
      <c r="D36">
        <v>7.5900000000000603</v>
      </c>
      <c r="E36">
        <v>17</v>
      </c>
      <c r="F36">
        <v>0.7961439548862862</v>
      </c>
      <c r="G36">
        <v>0.13551392868321571</v>
      </c>
      <c r="H36">
        <v>1</v>
      </c>
      <c r="I36">
        <v>1</v>
      </c>
      <c r="J36">
        <v>-3.0000000000001137E-2</v>
      </c>
      <c r="K36">
        <v>186.88999999999996</v>
      </c>
      <c r="L36">
        <v>88</v>
      </c>
      <c r="M36">
        <v>-24</v>
      </c>
      <c r="N36">
        <v>0.98089171974522293</v>
      </c>
      <c r="O36">
        <v>0.3783783783783784</v>
      </c>
      <c r="T36" s="10">
        <f t="shared" ca="1" si="1"/>
        <v>2.4869790661141773E-3</v>
      </c>
      <c r="U36" s="150">
        <f t="shared" ca="1" si="2"/>
        <v>0.14201338823950427</v>
      </c>
      <c r="V36" s="10">
        <f t="shared" si="3"/>
        <v>-2.9405998823761164E-4</v>
      </c>
      <c r="W36" s="150">
        <f t="shared" si="4"/>
        <v>0.14573712071032649</v>
      </c>
    </row>
    <row r="37" spans="1:23">
      <c r="A37" s="1">
        <v>41872</v>
      </c>
      <c r="B37">
        <v>101.63</v>
      </c>
      <c r="C37">
        <v>2294300</v>
      </c>
      <c r="D37">
        <v>7.9500000000000455</v>
      </c>
      <c r="E37">
        <v>18</v>
      </c>
      <c r="F37">
        <v>0.80332465761913618</v>
      </c>
      <c r="G37">
        <v>0.13273403936972666</v>
      </c>
      <c r="H37">
        <v>1</v>
      </c>
      <c r="I37">
        <v>1</v>
      </c>
      <c r="J37">
        <v>-0.35999999999999943</v>
      </c>
      <c r="K37">
        <v>186.52999999999997</v>
      </c>
      <c r="L37">
        <v>89</v>
      </c>
      <c r="M37">
        <v>-23</v>
      </c>
      <c r="N37">
        <v>0.98726114649681529</v>
      </c>
      <c r="O37">
        <v>0.40540540540540543</v>
      </c>
      <c r="T37" s="10">
        <f t="shared" ca="1" si="1"/>
        <v>2.4869790661141773E-3</v>
      </c>
      <c r="U37" s="150">
        <f t="shared" ca="1" si="2"/>
        <v>0.14450036730561844</v>
      </c>
      <c r="V37" s="10">
        <f t="shared" si="3"/>
        <v>-3.5297578193940527E-3</v>
      </c>
      <c r="W37" s="150">
        <f t="shared" si="4"/>
        <v>0.14220736289093244</v>
      </c>
    </row>
    <row r="38" spans="1:23">
      <c r="A38" s="1">
        <v>41873</v>
      </c>
      <c r="B38">
        <v>101.75</v>
      </c>
      <c r="C38">
        <v>4001800</v>
      </c>
      <c r="D38">
        <v>7.8300000000000409</v>
      </c>
      <c r="E38">
        <v>19</v>
      </c>
      <c r="F38">
        <v>0.8092845634256679</v>
      </c>
      <c r="G38">
        <v>0.13953362386536011</v>
      </c>
      <c r="H38">
        <v>2</v>
      </c>
      <c r="I38">
        <v>1</v>
      </c>
      <c r="J38">
        <v>0.12000000000000455</v>
      </c>
      <c r="K38">
        <v>186.64999999999998</v>
      </c>
      <c r="L38">
        <v>90</v>
      </c>
      <c r="M38">
        <v>-24</v>
      </c>
      <c r="N38">
        <v>0.99363057324840764</v>
      </c>
      <c r="O38">
        <v>0.3783783783783784</v>
      </c>
      <c r="T38" s="10">
        <f t="shared" ca="1" si="1"/>
        <v>2.4869790661141773E-3</v>
      </c>
      <c r="U38" s="150">
        <f t="shared" ca="1" si="2"/>
        <v>0.14698734637173261</v>
      </c>
      <c r="V38" s="10">
        <f t="shared" si="3"/>
        <v>1.1807537144544382E-3</v>
      </c>
      <c r="W38" s="150">
        <f t="shared" si="4"/>
        <v>0.14338811660538689</v>
      </c>
    </row>
    <row r="39" spans="1:23">
      <c r="A39" s="1">
        <v>41876</v>
      </c>
      <c r="B39">
        <v>93.87</v>
      </c>
      <c r="C39">
        <v>12821700</v>
      </c>
      <c r="D39">
        <v>15.710000000000036</v>
      </c>
      <c r="E39">
        <v>20</v>
      </c>
      <c r="F39">
        <v>0.80836431802689501</v>
      </c>
      <c r="G39">
        <v>0.23763840113369403</v>
      </c>
      <c r="H39">
        <v>3</v>
      </c>
      <c r="I39">
        <v>1</v>
      </c>
      <c r="J39">
        <v>-7.8799999999999955</v>
      </c>
      <c r="K39">
        <v>178.76999999999998</v>
      </c>
      <c r="L39">
        <v>89</v>
      </c>
      <c r="M39">
        <v>-23</v>
      </c>
      <c r="N39">
        <v>0.98726114649681529</v>
      </c>
      <c r="O39">
        <v>0.40540540540540543</v>
      </c>
      <c r="T39" s="10">
        <f t="shared" ca="1" si="1"/>
        <v>3.525718130746946E-3</v>
      </c>
      <c r="U39" s="150">
        <f t="shared" ca="1" si="2"/>
        <v>0.15051306450247956</v>
      </c>
      <c r="V39" s="10">
        <f t="shared" si="3"/>
        <v>-7.7444717444717398E-2</v>
      </c>
      <c r="W39" s="150">
        <f t="shared" si="4"/>
        <v>6.5943399160669491E-2</v>
      </c>
    </row>
    <row r="40" spans="1:23">
      <c r="A40" s="1">
        <v>41877</v>
      </c>
      <c r="B40">
        <v>92.15</v>
      </c>
      <c r="C40">
        <v>8473700</v>
      </c>
      <c r="D40">
        <v>17.430000000000035</v>
      </c>
      <c r="E40">
        <v>21</v>
      </c>
      <c r="F40">
        <v>0.80145628059738505</v>
      </c>
      <c r="G40">
        <v>0.34696798758990272</v>
      </c>
      <c r="H40">
        <v>3</v>
      </c>
      <c r="I40">
        <v>1</v>
      </c>
      <c r="J40">
        <v>-1.7199999999999989</v>
      </c>
      <c r="K40">
        <v>177.04999999999998</v>
      </c>
      <c r="L40">
        <v>88</v>
      </c>
      <c r="M40">
        <v>-22</v>
      </c>
      <c r="N40">
        <v>0.98089171974522293</v>
      </c>
      <c r="O40">
        <v>0.43243243243243246</v>
      </c>
      <c r="T40" s="10">
        <f t="shared" ca="1" si="1"/>
        <v>9.7204523339651083E-3</v>
      </c>
      <c r="U40" s="150">
        <f t="shared" ca="1" si="2"/>
        <v>0.16023351683644466</v>
      </c>
      <c r="V40" s="10">
        <f t="shared" si="3"/>
        <v>-1.8323212954085424E-2</v>
      </c>
      <c r="W40" s="150">
        <f t="shared" si="4"/>
        <v>4.7620186206584064E-2</v>
      </c>
    </row>
    <row r="41" spans="1:23">
      <c r="A41" s="1">
        <v>41878</v>
      </c>
      <c r="B41">
        <v>88.43</v>
      </c>
      <c r="C41">
        <v>7046900</v>
      </c>
      <c r="D41">
        <v>21.150000000000034</v>
      </c>
      <c r="E41">
        <v>22</v>
      </c>
      <c r="F41">
        <v>0.78714290140670518</v>
      </c>
      <c r="G41">
        <v>0.44302172798910339</v>
      </c>
      <c r="H41">
        <v>3</v>
      </c>
      <c r="I41">
        <v>1</v>
      </c>
      <c r="J41">
        <v>-3.7199999999999989</v>
      </c>
      <c r="K41">
        <v>173.32999999999998</v>
      </c>
      <c r="L41">
        <v>87</v>
      </c>
      <c r="M41">
        <v>-21</v>
      </c>
      <c r="N41">
        <v>0.97452229299363058</v>
      </c>
      <c r="O41">
        <v>0.45945945945945948</v>
      </c>
      <c r="T41" s="10">
        <f t="shared" ca="1" si="1"/>
        <v>9.7204523339651083E-3</v>
      </c>
      <c r="U41" s="150">
        <f t="shared" ca="1" si="2"/>
        <v>0.16995396917040975</v>
      </c>
      <c r="V41" s="10">
        <f t="shared" si="3"/>
        <v>-4.036896364622896E-2</v>
      </c>
      <c r="W41" s="150">
        <f t="shared" si="4"/>
        <v>7.2512225603551042E-3</v>
      </c>
    </row>
    <row r="42" spans="1:23">
      <c r="A42" s="1">
        <v>41879</v>
      </c>
      <c r="B42">
        <v>88.34</v>
      </c>
      <c r="C42">
        <v>4372800</v>
      </c>
      <c r="D42">
        <v>21.240000000000038</v>
      </c>
      <c r="E42">
        <v>23</v>
      </c>
      <c r="F42">
        <v>0.76804858399950438</v>
      </c>
      <c r="G42">
        <v>0.46912799116709264</v>
      </c>
      <c r="H42">
        <v>3</v>
      </c>
      <c r="I42">
        <v>1</v>
      </c>
      <c r="J42">
        <v>-9.0000000000003411E-2</v>
      </c>
      <c r="K42">
        <v>173.23999999999998</v>
      </c>
      <c r="L42">
        <v>86</v>
      </c>
      <c r="M42">
        <v>-20</v>
      </c>
      <c r="N42">
        <v>0.96815286624203822</v>
      </c>
      <c r="O42">
        <v>0.48648648648648651</v>
      </c>
      <c r="T42" s="10">
        <f t="shared" ca="1" si="1"/>
        <v>9.7204523339651083E-3</v>
      </c>
      <c r="U42" s="150">
        <f t="shared" ca="1" si="2"/>
        <v>0.17967442150437485</v>
      </c>
      <c r="V42" s="10">
        <f t="shared" si="3"/>
        <v>-1.0177541558295082E-3</v>
      </c>
      <c r="W42" s="150">
        <f t="shared" si="4"/>
        <v>6.233468404525596E-3</v>
      </c>
    </row>
    <row r="43" spans="1:23">
      <c r="A43" s="1">
        <v>41880</v>
      </c>
      <c r="B43">
        <v>87.83</v>
      </c>
      <c r="C43">
        <v>2251000</v>
      </c>
      <c r="D43">
        <v>21.750000000000057</v>
      </c>
      <c r="E43">
        <v>24</v>
      </c>
      <c r="F43">
        <v>0.74733376711904331</v>
      </c>
      <c r="G43">
        <v>0.40802769570496433</v>
      </c>
      <c r="H43">
        <v>3</v>
      </c>
      <c r="I43">
        <v>1</v>
      </c>
      <c r="J43">
        <v>-0.51000000000000512</v>
      </c>
      <c r="K43">
        <v>172.72999999999996</v>
      </c>
      <c r="L43">
        <v>85</v>
      </c>
      <c r="M43">
        <v>-19</v>
      </c>
      <c r="N43">
        <v>0.96178343949044587</v>
      </c>
      <c r="O43">
        <v>0.51351351351351349</v>
      </c>
      <c r="T43" s="10">
        <f t="shared" ca="1" si="1"/>
        <v>9.7204523339651083E-3</v>
      </c>
      <c r="U43" s="150">
        <f t="shared" ca="1" si="2"/>
        <v>0.18939487383833994</v>
      </c>
      <c r="V43" s="10">
        <f t="shared" si="3"/>
        <v>-5.7731491962871306E-3</v>
      </c>
      <c r="W43" s="150">
        <f t="shared" si="4"/>
        <v>4.6031920823846537E-4</v>
      </c>
    </row>
    <row r="44" spans="1:23">
      <c r="A44" s="1">
        <v>41884</v>
      </c>
      <c r="B44">
        <v>88.76</v>
      </c>
      <c r="C44">
        <v>3268200</v>
      </c>
      <c r="D44">
        <v>20.82000000000005</v>
      </c>
      <c r="E44">
        <v>25</v>
      </c>
      <c r="F44">
        <v>0.72772355456404558</v>
      </c>
      <c r="G44">
        <v>0.28917263724886577</v>
      </c>
      <c r="H44">
        <v>4</v>
      </c>
      <c r="I44">
        <v>-1</v>
      </c>
      <c r="J44">
        <v>0.93000000000000682</v>
      </c>
      <c r="K44">
        <v>173.65999999999997</v>
      </c>
      <c r="L44">
        <v>84</v>
      </c>
      <c r="M44">
        <v>-20</v>
      </c>
      <c r="N44">
        <v>0.95541401273885351</v>
      </c>
      <c r="O44">
        <v>0.48648648648648651</v>
      </c>
      <c r="T44" s="10">
        <f t="shared" ca="1" si="1"/>
        <v>9.7204523339651083E-3</v>
      </c>
      <c r="U44" s="150">
        <f t="shared" ca="1" si="2"/>
        <v>0.19911532617230504</v>
      </c>
      <c r="V44" s="10">
        <f t="shared" si="3"/>
        <v>1.0588637139929486E-2</v>
      </c>
      <c r="W44" s="150">
        <f t="shared" si="4"/>
        <v>1.1048956348167951E-2</v>
      </c>
    </row>
    <row r="45" spans="1:23">
      <c r="A45" s="1">
        <v>41885</v>
      </c>
      <c r="B45">
        <v>85.67</v>
      </c>
      <c r="C45">
        <v>5786300</v>
      </c>
      <c r="D45">
        <v>17.730000000000047</v>
      </c>
      <c r="E45">
        <v>26</v>
      </c>
      <c r="F45">
        <v>0.70933413893536612</v>
      </c>
      <c r="G45">
        <v>0.24291871179887942</v>
      </c>
      <c r="H45">
        <v>4</v>
      </c>
      <c r="I45">
        <v>-1</v>
      </c>
      <c r="J45">
        <v>3.0900000000000034</v>
      </c>
      <c r="K45">
        <v>176.74999999999997</v>
      </c>
      <c r="L45">
        <v>83</v>
      </c>
      <c r="M45">
        <v>-21</v>
      </c>
      <c r="N45">
        <v>0.94904458598726116</v>
      </c>
      <c r="O45">
        <v>0.45945945945945948</v>
      </c>
      <c r="T45" s="10">
        <f t="shared" ca="1" si="1"/>
        <v>7.3102181655513828E-3</v>
      </c>
      <c r="U45" s="150">
        <f t="shared" ca="1" si="2"/>
        <v>0.20642554433785643</v>
      </c>
      <c r="V45" s="10">
        <f t="shared" si="3"/>
        <v>3.4812978819288007E-2</v>
      </c>
      <c r="W45" s="150">
        <f t="shared" si="4"/>
        <v>4.5861935167455958E-2</v>
      </c>
    </row>
    <row r="46" spans="1:23">
      <c r="A46" s="1">
        <v>41886</v>
      </c>
      <c r="B46">
        <v>85.97</v>
      </c>
      <c r="C46">
        <v>3313000</v>
      </c>
      <c r="D46">
        <v>18.03000000000003</v>
      </c>
      <c r="E46">
        <v>27</v>
      </c>
      <c r="F46">
        <v>0.69460091714692951</v>
      </c>
      <c r="G46">
        <v>0.21985306004519645</v>
      </c>
      <c r="H46">
        <v>4</v>
      </c>
      <c r="I46">
        <v>-1</v>
      </c>
      <c r="J46">
        <v>-0.29999999999999716</v>
      </c>
      <c r="K46">
        <v>176.45</v>
      </c>
      <c r="L46">
        <v>82</v>
      </c>
      <c r="M46">
        <v>-22</v>
      </c>
      <c r="N46">
        <v>0.9426751592356688</v>
      </c>
      <c r="O46">
        <v>0.43243243243243246</v>
      </c>
      <c r="T46" s="10">
        <f t="shared" ca="1" si="1"/>
        <v>7.3102181655513828E-3</v>
      </c>
      <c r="U46" s="150">
        <f t="shared" ca="1" si="2"/>
        <v>0.21373576250340781</v>
      </c>
      <c r="V46" s="10">
        <f t="shared" si="3"/>
        <v>-3.5018092681218297E-3</v>
      </c>
      <c r="W46" s="150">
        <f t="shared" si="4"/>
        <v>4.2360125899334126E-2</v>
      </c>
    </row>
    <row r="47" spans="1:23">
      <c r="A47" s="1">
        <v>41887</v>
      </c>
      <c r="B47">
        <v>86.73</v>
      </c>
      <c r="C47">
        <v>2438300</v>
      </c>
      <c r="D47">
        <v>18.79000000000002</v>
      </c>
      <c r="E47">
        <v>28</v>
      </c>
      <c r="F47">
        <v>0.68651391212740909</v>
      </c>
      <c r="G47">
        <v>0.21302819444778848</v>
      </c>
      <c r="H47">
        <v>4</v>
      </c>
      <c r="I47">
        <v>-1</v>
      </c>
      <c r="J47">
        <v>-0.76000000000000512</v>
      </c>
      <c r="K47">
        <v>175.69</v>
      </c>
      <c r="L47">
        <v>81</v>
      </c>
      <c r="M47">
        <v>-23</v>
      </c>
      <c r="N47">
        <v>0.93630573248407645</v>
      </c>
      <c r="O47">
        <v>0.40540540540540543</v>
      </c>
      <c r="T47" s="10">
        <f t="shared" ca="1" si="1"/>
        <v>7.3102181655513828E-3</v>
      </c>
      <c r="U47" s="150">
        <f t="shared" ca="1" si="2"/>
        <v>0.2210459806689592</v>
      </c>
      <c r="V47" s="10">
        <f t="shared" si="3"/>
        <v>-8.8402931255089582E-3</v>
      </c>
      <c r="W47" s="150">
        <f t="shared" si="4"/>
        <v>3.351983277382517E-2</v>
      </c>
    </row>
    <row r="48" spans="1:23">
      <c r="A48" s="1">
        <v>41890</v>
      </c>
      <c r="B48">
        <v>86.48</v>
      </c>
      <c r="C48">
        <v>1953700</v>
      </c>
      <c r="D48">
        <v>18.54000000000002</v>
      </c>
      <c r="E48">
        <v>29</v>
      </c>
      <c r="F48">
        <v>0.68114116626386556</v>
      </c>
      <c r="G48">
        <v>0.20193632601958514</v>
      </c>
      <c r="H48">
        <v>4</v>
      </c>
      <c r="I48">
        <v>-1</v>
      </c>
      <c r="J48">
        <v>0.25</v>
      </c>
      <c r="K48">
        <v>175.94</v>
      </c>
      <c r="L48">
        <v>80</v>
      </c>
      <c r="M48">
        <v>-24</v>
      </c>
      <c r="N48">
        <v>0.92993630573248409</v>
      </c>
      <c r="O48">
        <v>0.3783783783783784</v>
      </c>
      <c r="T48" s="10">
        <f t="shared" ca="1" si="1"/>
        <v>7.3102181655513828E-3</v>
      </c>
      <c r="U48" s="150">
        <f t="shared" ca="1" si="2"/>
        <v>0.22835619883451058</v>
      </c>
      <c r="V48" s="10">
        <f t="shared" si="3"/>
        <v>2.8825089357777008E-3</v>
      </c>
      <c r="W48" s="150">
        <f t="shared" si="4"/>
        <v>3.6402341709602867E-2</v>
      </c>
    </row>
    <row r="49" spans="1:23">
      <c r="A49" s="1">
        <v>41891</v>
      </c>
      <c r="B49">
        <v>82.71</v>
      </c>
      <c r="C49">
        <v>4120000</v>
      </c>
      <c r="D49">
        <v>14.77000000000001</v>
      </c>
      <c r="E49">
        <v>30</v>
      </c>
      <c r="F49">
        <v>0.67595897626572465</v>
      </c>
      <c r="G49">
        <v>0.18798270566262282</v>
      </c>
      <c r="H49">
        <v>4</v>
      </c>
      <c r="I49">
        <v>-1</v>
      </c>
      <c r="J49">
        <v>3.7700000000000102</v>
      </c>
      <c r="K49">
        <v>179.71</v>
      </c>
      <c r="L49">
        <v>79</v>
      </c>
      <c r="M49">
        <v>-25</v>
      </c>
      <c r="N49">
        <v>0.92356687898089174</v>
      </c>
      <c r="O49">
        <v>0.35135135135135137</v>
      </c>
      <c r="T49" s="10">
        <f t="shared" ca="1" si="1"/>
        <v>7.3102181655513828E-3</v>
      </c>
      <c r="U49" s="150">
        <f t="shared" ca="1" si="2"/>
        <v>0.23566641700006197</v>
      </c>
      <c r="V49" s="10">
        <f t="shared" si="3"/>
        <v>4.3593894542090776E-2</v>
      </c>
      <c r="W49" s="150">
        <f t="shared" si="4"/>
        <v>7.9996236251693636E-2</v>
      </c>
    </row>
    <row r="50" spans="1:23">
      <c r="A50" s="1">
        <v>41892</v>
      </c>
      <c r="B50">
        <v>80.59</v>
      </c>
      <c r="C50">
        <v>6483600</v>
      </c>
      <c r="D50">
        <v>12.650000000000034</v>
      </c>
      <c r="E50">
        <v>31</v>
      </c>
      <c r="F50">
        <v>0.66823449216087238</v>
      </c>
      <c r="G50">
        <v>0.19730902449343207</v>
      </c>
      <c r="H50">
        <v>4</v>
      </c>
      <c r="I50">
        <v>-1</v>
      </c>
      <c r="J50">
        <v>2.1199999999999903</v>
      </c>
      <c r="K50">
        <v>181.82999999999998</v>
      </c>
      <c r="L50">
        <v>78</v>
      </c>
      <c r="M50">
        <v>-26</v>
      </c>
      <c r="N50">
        <v>0.91719745222929938</v>
      </c>
      <c r="O50">
        <v>0.32432432432432434</v>
      </c>
      <c r="T50" s="10">
        <f t="shared" ca="1" si="1"/>
        <v>7.3102181655513828E-3</v>
      </c>
      <c r="U50" s="150">
        <f t="shared" ca="1" si="2"/>
        <v>0.24297663516561335</v>
      </c>
      <c r="V50" s="10">
        <f t="shared" si="3"/>
        <v>2.5631725305283407E-2</v>
      </c>
      <c r="W50" s="150">
        <f t="shared" si="4"/>
        <v>0.10562796155697704</v>
      </c>
    </row>
    <row r="51" spans="1:23">
      <c r="A51" s="1">
        <v>41893</v>
      </c>
      <c r="B51">
        <v>79.7</v>
      </c>
      <c r="C51">
        <v>4976200</v>
      </c>
      <c r="D51">
        <v>11.760000000000048</v>
      </c>
      <c r="E51">
        <v>32</v>
      </c>
      <c r="F51">
        <v>0.65856107083100945</v>
      </c>
      <c r="G51">
        <v>0.23620786912988295</v>
      </c>
      <c r="H51">
        <v>3</v>
      </c>
      <c r="I51">
        <v>1</v>
      </c>
      <c r="J51">
        <v>0.89000000000000057</v>
      </c>
      <c r="K51">
        <v>182.71999999999997</v>
      </c>
      <c r="L51">
        <v>77</v>
      </c>
      <c r="M51">
        <v>-25</v>
      </c>
      <c r="N51">
        <v>0.91082802547770703</v>
      </c>
      <c r="O51">
        <v>0.35135135135135137</v>
      </c>
      <c r="T51" s="10">
        <f t="shared" ca="1" si="1"/>
        <v>7.3102181655513828E-3</v>
      </c>
      <c r="U51" s="150">
        <f t="shared" ca="1" si="2"/>
        <v>0.25028685333116474</v>
      </c>
      <c r="V51" s="10">
        <f t="shared" si="3"/>
        <v>1.104355379079291E-2</v>
      </c>
      <c r="W51" s="150">
        <f t="shared" si="4"/>
        <v>0.11667151534776996</v>
      </c>
    </row>
    <row r="52" spans="1:23">
      <c r="A52" s="1">
        <v>41894</v>
      </c>
      <c r="B52">
        <v>79.72</v>
      </c>
      <c r="C52">
        <v>3510800</v>
      </c>
      <c r="D52">
        <v>11.740000000000066</v>
      </c>
      <c r="E52">
        <v>33</v>
      </c>
      <c r="F52">
        <v>0.64789459007250416</v>
      </c>
      <c r="G52">
        <v>0.26508955013397267</v>
      </c>
      <c r="H52">
        <v>3</v>
      </c>
      <c r="I52">
        <v>1</v>
      </c>
      <c r="J52">
        <v>1.9999999999996021E-2</v>
      </c>
      <c r="K52">
        <v>182.73999999999995</v>
      </c>
      <c r="L52">
        <v>76</v>
      </c>
      <c r="M52">
        <v>-24</v>
      </c>
      <c r="N52">
        <v>0.90445859872611467</v>
      </c>
      <c r="O52">
        <v>0.3783783783783784</v>
      </c>
      <c r="T52" s="10">
        <f t="shared" ca="1" si="1"/>
        <v>9.7204523339651083E-3</v>
      </c>
      <c r="U52" s="150">
        <f t="shared" ca="1" si="2"/>
        <v>0.26000730566512986</v>
      </c>
      <c r="V52" s="10">
        <f t="shared" si="3"/>
        <v>2.5094102885816837E-4</v>
      </c>
      <c r="W52" s="150">
        <f t="shared" si="4"/>
        <v>0.11692245637662813</v>
      </c>
    </row>
    <row r="53" spans="1:23">
      <c r="A53" s="1">
        <v>41897</v>
      </c>
      <c r="B53">
        <v>77.849999999999994</v>
      </c>
      <c r="C53">
        <v>4608600</v>
      </c>
      <c r="D53">
        <v>13.61000000000007</v>
      </c>
      <c r="E53">
        <v>34</v>
      </c>
      <c r="F53">
        <v>0.63705304579537703</v>
      </c>
      <c r="G53">
        <v>0.28218353048006578</v>
      </c>
      <c r="H53">
        <v>3</v>
      </c>
      <c r="I53">
        <v>1</v>
      </c>
      <c r="J53">
        <v>-1.8700000000000045</v>
      </c>
      <c r="K53">
        <v>180.86999999999995</v>
      </c>
      <c r="L53">
        <v>75</v>
      </c>
      <c r="M53">
        <v>-23</v>
      </c>
      <c r="N53">
        <v>0.89808917197452232</v>
      </c>
      <c r="O53">
        <v>0.40540540540540543</v>
      </c>
      <c r="T53" s="10">
        <f t="shared" ca="1" si="1"/>
        <v>9.7204523339651083E-3</v>
      </c>
      <c r="U53" s="150">
        <f t="shared" ca="1" si="2"/>
        <v>0.26972775799909499</v>
      </c>
      <c r="V53" s="10">
        <f t="shared" si="3"/>
        <v>-2.3457099849473213E-2</v>
      </c>
      <c r="W53" s="150">
        <f t="shared" si="4"/>
        <v>9.3465356527154916E-2</v>
      </c>
    </row>
    <row r="54" spans="1:23">
      <c r="A54" s="1">
        <v>41898</v>
      </c>
      <c r="B54">
        <v>77.97</v>
      </c>
      <c r="C54">
        <v>4236600</v>
      </c>
      <c r="D54">
        <v>13.490000000000066</v>
      </c>
      <c r="E54">
        <v>35</v>
      </c>
      <c r="F54">
        <v>0.62540744872033216</v>
      </c>
      <c r="G54">
        <v>0.27099208546732206</v>
      </c>
      <c r="H54">
        <v>3</v>
      </c>
      <c r="I54">
        <v>1</v>
      </c>
      <c r="J54">
        <v>0.12000000000000455</v>
      </c>
      <c r="K54">
        <v>180.98999999999995</v>
      </c>
      <c r="L54">
        <v>74</v>
      </c>
      <c r="M54">
        <v>-22</v>
      </c>
      <c r="N54">
        <v>0.89171974522292996</v>
      </c>
      <c r="O54">
        <v>0.43243243243243246</v>
      </c>
      <c r="T54" s="10">
        <f t="shared" ca="1" si="1"/>
        <v>9.7204523339651083E-3</v>
      </c>
      <c r="U54" s="150">
        <f t="shared" ca="1" si="2"/>
        <v>0.27944821033306011</v>
      </c>
      <c r="V54" s="10">
        <f t="shared" si="3"/>
        <v>1.5414258188825249E-3</v>
      </c>
      <c r="W54" s="150">
        <f t="shared" si="4"/>
        <v>9.5006782346037447E-2</v>
      </c>
    </row>
    <row r="55" spans="1:23">
      <c r="A55" s="1">
        <v>41899</v>
      </c>
      <c r="B55">
        <v>78.87</v>
      </c>
      <c r="C55">
        <v>3570800</v>
      </c>
      <c r="D55">
        <v>12.59000000000006</v>
      </c>
      <c r="E55">
        <v>36</v>
      </c>
      <c r="F55">
        <v>0.61494081923529764</v>
      </c>
      <c r="G55">
        <v>0.24401697789365429</v>
      </c>
      <c r="H55">
        <v>4</v>
      </c>
      <c r="I55">
        <v>-1</v>
      </c>
      <c r="J55">
        <v>0.90000000000000568</v>
      </c>
      <c r="K55">
        <v>181.88999999999996</v>
      </c>
      <c r="L55">
        <v>73</v>
      </c>
      <c r="M55">
        <v>-23</v>
      </c>
      <c r="N55">
        <v>0.88535031847133761</v>
      </c>
      <c r="O55">
        <v>0.40540540540540543</v>
      </c>
      <c r="T55" s="10">
        <f t="shared" ca="1" si="1"/>
        <v>9.7204523339651083E-3</v>
      </c>
      <c r="U55" s="150">
        <f t="shared" ca="1" si="2"/>
        <v>0.28916866266702523</v>
      </c>
      <c r="V55" s="10">
        <f t="shared" si="3"/>
        <v>1.1542901115813848E-2</v>
      </c>
      <c r="W55" s="150">
        <f t="shared" si="4"/>
        <v>0.1065496834618513</v>
      </c>
    </row>
    <row r="56" spans="1:23">
      <c r="A56" s="1">
        <v>41900</v>
      </c>
      <c r="B56">
        <v>77.989999999999995</v>
      </c>
      <c r="C56">
        <v>2975800</v>
      </c>
      <c r="D56">
        <v>11.710000000000036</v>
      </c>
      <c r="E56">
        <v>37</v>
      </c>
      <c r="F56">
        <v>0.60679649253268886</v>
      </c>
      <c r="G56">
        <v>0.22648530772432249</v>
      </c>
      <c r="H56">
        <v>4</v>
      </c>
      <c r="I56">
        <v>-1</v>
      </c>
      <c r="J56">
        <v>0.88000000000000966</v>
      </c>
      <c r="K56">
        <v>182.76999999999998</v>
      </c>
      <c r="L56">
        <v>72</v>
      </c>
      <c r="M56">
        <v>-24</v>
      </c>
      <c r="N56">
        <v>0.87898089171974525</v>
      </c>
      <c r="O56">
        <v>0.3783783783783784</v>
      </c>
      <c r="T56" s="10">
        <f t="shared" ca="1" si="1"/>
        <v>7.3102181655513828E-3</v>
      </c>
      <c r="U56" s="150">
        <f t="shared" ca="1" si="2"/>
        <v>0.29647888083257662</v>
      </c>
      <c r="V56" s="10">
        <f t="shared" si="3"/>
        <v>1.1157601115760233E-2</v>
      </c>
      <c r="W56" s="150">
        <f t="shared" si="4"/>
        <v>0.11770728457761154</v>
      </c>
    </row>
    <row r="57" spans="1:23">
      <c r="A57" s="1">
        <v>41901</v>
      </c>
      <c r="B57">
        <v>76.63</v>
      </c>
      <c r="C57">
        <v>3794900</v>
      </c>
      <c r="D57">
        <v>10.350000000000023</v>
      </c>
      <c r="E57">
        <v>38</v>
      </c>
      <c r="F57">
        <v>0.6012920617215094</v>
      </c>
      <c r="G57">
        <v>0.21935896068874663</v>
      </c>
      <c r="H57">
        <v>4</v>
      </c>
      <c r="I57">
        <v>-1</v>
      </c>
      <c r="J57">
        <v>1.3599999999999994</v>
      </c>
      <c r="K57">
        <v>184.13</v>
      </c>
      <c r="L57">
        <v>71</v>
      </c>
      <c r="M57">
        <v>-25</v>
      </c>
      <c r="N57">
        <v>0.87261146496815289</v>
      </c>
      <c r="O57">
        <v>0.35135135135135137</v>
      </c>
      <c r="T57" s="10">
        <f t="shared" ca="1" si="1"/>
        <v>7.3102181655513828E-3</v>
      </c>
      <c r="U57" s="150">
        <f t="shared" ca="1" si="2"/>
        <v>0.303789098998128</v>
      </c>
      <c r="V57" s="10">
        <f t="shared" si="3"/>
        <v>1.7438133093986403E-2</v>
      </c>
      <c r="W57" s="150">
        <f t="shared" si="4"/>
        <v>0.13514541767159793</v>
      </c>
    </row>
  </sheetData>
  <conditionalFormatting sqref="E3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bestFit="1" customWidth="1"/>
  </cols>
  <sheetData>
    <row r="1" spans="1:23">
      <c r="A1">
        <v>50</v>
      </c>
      <c r="B1">
        <v>15.769999999999996</v>
      </c>
      <c r="C1">
        <v>95</v>
      </c>
      <c r="D1">
        <v>1.383333333333334</v>
      </c>
      <c r="E1">
        <v>0.17012155642664883</v>
      </c>
      <c r="F1">
        <v>1.4834743378934958</v>
      </c>
      <c r="G1">
        <v>0.15113770883335395</v>
      </c>
      <c r="H1">
        <v>1.0844758238380752</v>
      </c>
      <c r="I1">
        <v>-0.24892166319261771</v>
      </c>
      <c r="J1">
        <v>1.6323314957253765</v>
      </c>
      <c r="K1">
        <v>-2.1053846925179857E-2</v>
      </c>
      <c r="L1">
        <v>-1.3705185676971628E-2</v>
      </c>
      <c r="M1">
        <v>1.0703771048389762E-2</v>
      </c>
      <c r="N1">
        <v>1.6232792979419011E-2</v>
      </c>
      <c r="O1">
        <v>6.8196297397862565E-2</v>
      </c>
      <c r="P1">
        <v>0.29408141962421713</v>
      </c>
      <c r="Q1">
        <v>-0.21296450939457204</v>
      </c>
      <c r="R1">
        <v>0.35073068893528186</v>
      </c>
      <c r="S1">
        <v>1.3808940299970591</v>
      </c>
    </row>
    <row r="2" spans="1:23">
      <c r="A2">
        <v>7</v>
      </c>
      <c r="B2">
        <v>7</v>
      </c>
      <c r="C2">
        <v>2.9320750072264623</v>
      </c>
      <c r="E2">
        <v>0.4</v>
      </c>
    </row>
    <row r="3" spans="1:23">
      <c r="A3">
        <v>6.7796058705095431E-4</v>
      </c>
      <c r="B3">
        <v>6.0508919503562608E-3</v>
      </c>
      <c r="C3">
        <v>0.87793944273722746</v>
      </c>
      <c r="D3">
        <v>223</v>
      </c>
      <c r="E3" s="2">
        <f>IF(C3&gt;=$E$2,SIGN(A3),0)</f>
        <v>1</v>
      </c>
      <c r="F3" s="3" t="s">
        <v>0</v>
      </c>
      <c r="G3">
        <f ca="1">OFFSET(B1,($A$1+5),0)</f>
        <v>172.2</v>
      </c>
    </row>
    <row r="4" spans="1:23">
      <c r="A4">
        <v>-2.9696833979597033E-4</v>
      </c>
      <c r="B4">
        <v>8.2660074156803917E-3</v>
      </c>
      <c r="C4">
        <v>0.3501474662999487</v>
      </c>
      <c r="D4">
        <v>345</v>
      </c>
      <c r="E4" s="2">
        <f>IF(C4&gt;=$E$2,SIGN(A4),0)</f>
        <v>0</v>
      </c>
      <c r="F4" s="4" t="s">
        <v>1</v>
      </c>
      <c r="G4">
        <f ca="1">OFFSET(D1,($A$1+6),0)</f>
        <v>2.6700000000000443</v>
      </c>
    </row>
    <row r="5" spans="1:23">
      <c r="A5">
        <v>1.0161112410719876E-3</v>
      </c>
      <c r="B5">
        <v>1.1519549025766594E-2</v>
      </c>
      <c r="C5">
        <v>0.68806425285185768</v>
      </c>
      <c r="D5">
        <v>221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T5">
        <v>0.20143962175529231</v>
      </c>
      <c r="U5">
        <v>0.75588827389820468</v>
      </c>
    </row>
    <row r="6" spans="1:23">
      <c r="A6">
        <v>2.3612067559478037E-3</v>
      </c>
      <c r="B6">
        <v>9.8937562593391908E-3</v>
      </c>
      <c r="C6">
        <v>1.3660713116373771</v>
      </c>
      <c r="D6">
        <v>119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1</v>
      </c>
      <c r="I6">
        <f t="shared" ca="1" si="0"/>
        <v>1</v>
      </c>
      <c r="J6">
        <f t="shared" ca="1" si="0"/>
        <v>0.25</v>
      </c>
      <c r="K6">
        <f t="shared" ca="1" si="0"/>
        <v>77.709999999999894</v>
      </c>
      <c r="L6">
        <f t="shared" ca="1" si="0"/>
        <v>238</v>
      </c>
      <c r="M6">
        <f t="shared" ca="1" si="0"/>
        <v>-14</v>
      </c>
      <c r="N6" s="9">
        <f ca="1">OFFSET(F1,($A$1+6),0)</f>
        <v>0.98083137056430414</v>
      </c>
      <c r="O6" s="10">
        <f ca="1">OFFSET(G1,($A$1+6),0)</f>
        <v>0.16159448894095474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168.32</v>
      </c>
      <c r="C8">
        <v>2830500</v>
      </c>
      <c r="D8">
        <v>0</v>
      </c>
      <c r="E8">
        <v>0</v>
      </c>
      <c r="F8">
        <v>0.9466207930235726</v>
      </c>
      <c r="G8">
        <v>6.7650140940986828E-2</v>
      </c>
      <c r="H8">
        <v>3</v>
      </c>
      <c r="I8">
        <v>1</v>
      </c>
      <c r="J8">
        <v>0.23999999999998067</v>
      </c>
      <c r="K8">
        <v>78.519999999999925</v>
      </c>
      <c r="L8">
        <v>227</v>
      </c>
      <c r="M8">
        <v>-19</v>
      </c>
      <c r="N8">
        <v>0.95102040816326527</v>
      </c>
      <c r="O8">
        <v>0.48780487804878048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169.4</v>
      </c>
      <c r="C9">
        <v>2831200</v>
      </c>
      <c r="D9">
        <v>0</v>
      </c>
      <c r="E9">
        <v>0</v>
      </c>
      <c r="F9">
        <v>0.94577891110116219</v>
      </c>
      <c r="G9">
        <v>6.9475511827771383E-2</v>
      </c>
      <c r="H9">
        <v>3</v>
      </c>
      <c r="I9">
        <v>1</v>
      </c>
      <c r="J9">
        <v>1.0800000000000125</v>
      </c>
      <c r="K9">
        <v>79.599999999999937</v>
      </c>
      <c r="L9">
        <v>226</v>
      </c>
      <c r="M9">
        <v>-18</v>
      </c>
      <c r="N9">
        <v>0.94693877551020411</v>
      </c>
      <c r="O9">
        <v>0.51219512195121952</v>
      </c>
      <c r="T9" s="10">
        <f ca="1">OFFSET($A$2,H8,0)*I8</f>
        <v>1.0161112410719876E-3</v>
      </c>
      <c r="U9" s="150">
        <f ca="1">U8+T9</f>
        <v>1.0161112410719876E-3</v>
      </c>
      <c r="V9" s="10">
        <f>J9/B8</f>
        <v>6.4163498098860064E-3</v>
      </c>
      <c r="W9" s="150">
        <f>W8+V9</f>
        <v>6.4163498098860064E-3</v>
      </c>
    </row>
    <row r="10" spans="1:23">
      <c r="A10" s="1">
        <v>41835</v>
      </c>
      <c r="B10">
        <v>169.49</v>
      </c>
      <c r="C10">
        <v>5168100</v>
      </c>
      <c r="D10">
        <v>0</v>
      </c>
      <c r="E10">
        <v>0</v>
      </c>
      <c r="F10">
        <v>0.94774979074611176</v>
      </c>
      <c r="G10">
        <v>7.0374992159464911E-2</v>
      </c>
      <c r="H10">
        <v>1</v>
      </c>
      <c r="I10">
        <v>1</v>
      </c>
      <c r="J10">
        <v>9.0000000000003411E-2</v>
      </c>
      <c r="K10">
        <v>79.689999999999941</v>
      </c>
      <c r="L10">
        <v>227</v>
      </c>
      <c r="M10">
        <v>-17</v>
      </c>
      <c r="N10">
        <v>0.95102040816326527</v>
      </c>
      <c r="O10">
        <v>0.53658536585365857</v>
      </c>
      <c r="T10" s="10">
        <f t="shared" ref="T10:T57" ca="1" si="1">OFFSET($A$2,H9,0)*I9</f>
        <v>1.0161112410719876E-3</v>
      </c>
      <c r="U10" s="150">
        <f t="shared" ref="U10:U57" ca="1" si="2">U9+T10</f>
        <v>2.0322224821439751E-3</v>
      </c>
      <c r="V10" s="10">
        <f t="shared" ref="V10:V57" si="3">J10/B9</f>
        <v>5.3128689492327867E-4</v>
      </c>
      <c r="W10" s="150">
        <f t="shared" ref="W10:W57" si="4">W9+V10</f>
        <v>6.9476367048092848E-3</v>
      </c>
    </row>
    <row r="11" spans="1:23">
      <c r="A11" s="1">
        <v>41836</v>
      </c>
      <c r="B11">
        <v>170.18</v>
      </c>
      <c r="C11">
        <v>3197900</v>
      </c>
      <c r="D11">
        <v>0</v>
      </c>
      <c r="E11">
        <v>0</v>
      </c>
      <c r="F11">
        <v>0.95239717361259824</v>
      </c>
      <c r="G11">
        <v>6.380226571420082E-2</v>
      </c>
      <c r="H11">
        <v>1</v>
      </c>
      <c r="I11">
        <v>1</v>
      </c>
      <c r="J11">
        <v>0.68999999999999773</v>
      </c>
      <c r="K11">
        <v>80.379999999999939</v>
      </c>
      <c r="L11">
        <v>228</v>
      </c>
      <c r="M11">
        <v>-16</v>
      </c>
      <c r="N11">
        <v>0.95510204081632655</v>
      </c>
      <c r="O11">
        <v>0.56097560975609762</v>
      </c>
      <c r="T11" s="10">
        <f t="shared" ca="1" si="1"/>
        <v>6.7796058705095431E-4</v>
      </c>
      <c r="U11" s="150">
        <f t="shared" ca="1" si="2"/>
        <v>2.7101830691949294E-3</v>
      </c>
      <c r="V11" s="10">
        <f t="shared" si="3"/>
        <v>4.0710366393297403E-3</v>
      </c>
      <c r="W11" s="150">
        <f t="shared" si="4"/>
        <v>1.1018673344139026E-2</v>
      </c>
    </row>
    <row r="12" spans="1:23">
      <c r="A12" s="1">
        <v>41837</v>
      </c>
      <c r="B12">
        <v>168.72</v>
      </c>
      <c r="C12">
        <v>6149300</v>
      </c>
      <c r="D12">
        <v>1.460000000000008</v>
      </c>
      <c r="E12">
        <v>1</v>
      </c>
      <c r="F12">
        <v>0.95505421135615998</v>
      </c>
      <c r="G12">
        <v>7.1684892078866566E-2</v>
      </c>
      <c r="H12">
        <v>2</v>
      </c>
      <c r="I12">
        <v>0</v>
      </c>
      <c r="J12">
        <v>-1.460000000000008</v>
      </c>
      <c r="K12">
        <v>78.919999999999931</v>
      </c>
      <c r="L12">
        <v>229</v>
      </c>
      <c r="M12">
        <v>-17</v>
      </c>
      <c r="N12">
        <v>0.95918367346938771</v>
      </c>
      <c r="O12">
        <v>0.53658536585365857</v>
      </c>
      <c r="T12" s="10">
        <f t="shared" ca="1" si="1"/>
        <v>6.7796058705095431E-4</v>
      </c>
      <c r="U12" s="150">
        <f t="shared" ca="1" si="2"/>
        <v>3.3881436562458837E-3</v>
      </c>
      <c r="V12" s="10">
        <f t="shared" si="3"/>
        <v>-8.5791514866612288E-3</v>
      </c>
      <c r="W12" s="150">
        <f t="shared" si="4"/>
        <v>2.4395218574777972E-3</v>
      </c>
    </row>
    <row r="13" spans="1:23">
      <c r="A13" s="1">
        <v>41838</v>
      </c>
      <c r="B13">
        <v>169.87</v>
      </c>
      <c r="C13">
        <v>6924600</v>
      </c>
      <c r="D13">
        <v>1.460000000000008</v>
      </c>
      <c r="E13">
        <v>2</v>
      </c>
      <c r="F13">
        <v>0.95843633815428375</v>
      </c>
      <c r="G13">
        <v>8.6990795565534837E-2</v>
      </c>
      <c r="H13">
        <v>1</v>
      </c>
      <c r="I13">
        <v>1</v>
      </c>
      <c r="J13">
        <v>0</v>
      </c>
      <c r="K13">
        <v>78.919999999999931</v>
      </c>
      <c r="L13">
        <v>230</v>
      </c>
      <c r="M13">
        <v>-16</v>
      </c>
      <c r="N13">
        <v>0.96326530612244898</v>
      </c>
      <c r="O13">
        <v>0.56097560975609762</v>
      </c>
      <c r="T13" s="10">
        <f t="shared" ca="1" si="1"/>
        <v>0</v>
      </c>
      <c r="U13" s="150">
        <f t="shared" ca="1" si="2"/>
        <v>3.3881436562458837E-3</v>
      </c>
      <c r="V13" s="10">
        <f t="shared" si="3"/>
        <v>0</v>
      </c>
      <c r="W13" s="150">
        <f t="shared" si="4"/>
        <v>2.4395218574777972E-3</v>
      </c>
    </row>
    <row r="14" spans="1:23">
      <c r="A14" s="1">
        <v>41841</v>
      </c>
      <c r="B14">
        <v>169.47</v>
      </c>
      <c r="C14">
        <v>2886600</v>
      </c>
      <c r="D14">
        <v>1.8600000000000136</v>
      </c>
      <c r="E14">
        <v>3</v>
      </c>
      <c r="F14">
        <v>0.96019796391100398</v>
      </c>
      <c r="G14">
        <v>9.7998553097046734E-2</v>
      </c>
      <c r="H14">
        <v>1</v>
      </c>
      <c r="I14">
        <v>1</v>
      </c>
      <c r="J14">
        <v>-0.40000000000000568</v>
      </c>
      <c r="K14">
        <v>78.519999999999925</v>
      </c>
      <c r="L14">
        <v>231</v>
      </c>
      <c r="M14">
        <v>-15</v>
      </c>
      <c r="N14">
        <v>0.96734693877551026</v>
      </c>
      <c r="O14">
        <v>0.58536585365853655</v>
      </c>
      <c r="T14" s="10">
        <f t="shared" ca="1" si="1"/>
        <v>6.7796058705095431E-4</v>
      </c>
      <c r="U14" s="150">
        <f t="shared" ca="1" si="2"/>
        <v>4.0661042432968385E-3</v>
      </c>
      <c r="V14" s="10">
        <f t="shared" si="3"/>
        <v>-2.3547418614234747E-3</v>
      </c>
      <c r="W14" s="150">
        <f t="shared" si="4"/>
        <v>8.477999605432246E-5</v>
      </c>
    </row>
    <row r="15" spans="1:23">
      <c r="A15" s="1">
        <v>41842</v>
      </c>
      <c r="B15">
        <v>170.03</v>
      </c>
      <c r="C15">
        <v>3798200</v>
      </c>
      <c r="D15">
        <v>1.3000000000000114</v>
      </c>
      <c r="E15">
        <v>4</v>
      </c>
      <c r="F15">
        <v>0.9609473848130341</v>
      </c>
      <c r="G15">
        <v>0.10043289185815257</v>
      </c>
      <c r="H15">
        <v>1</v>
      </c>
      <c r="I15">
        <v>1</v>
      </c>
      <c r="J15">
        <v>0.56000000000000227</v>
      </c>
      <c r="K15">
        <v>79.079999999999927</v>
      </c>
      <c r="L15">
        <v>232</v>
      </c>
      <c r="M15">
        <v>-14</v>
      </c>
      <c r="N15">
        <v>0.97142857142857142</v>
      </c>
      <c r="O15">
        <v>0.6097560975609756</v>
      </c>
      <c r="T15" s="10">
        <f t="shared" ca="1" si="1"/>
        <v>6.7796058705095431E-4</v>
      </c>
      <c r="U15" s="150">
        <f t="shared" ca="1" si="2"/>
        <v>4.7440648303477932E-3</v>
      </c>
      <c r="V15" s="10">
        <f t="shared" si="3"/>
        <v>3.3044196612969983E-3</v>
      </c>
      <c r="W15" s="150">
        <f t="shared" si="4"/>
        <v>3.3891996573513208E-3</v>
      </c>
    </row>
    <row r="16" spans="1:23">
      <c r="A16" s="1">
        <v>41843</v>
      </c>
      <c r="B16">
        <v>169.85</v>
      </c>
      <c r="C16">
        <v>2607900</v>
      </c>
      <c r="D16">
        <v>1.4800000000000182</v>
      </c>
      <c r="E16">
        <v>5</v>
      </c>
      <c r="F16">
        <v>0.96169193934557062</v>
      </c>
      <c r="G16">
        <v>8.8945977416429331E-2</v>
      </c>
      <c r="H16">
        <v>1</v>
      </c>
      <c r="I16">
        <v>1</v>
      </c>
      <c r="J16">
        <v>-0.18000000000000682</v>
      </c>
      <c r="K16">
        <v>78.89999999999992</v>
      </c>
      <c r="L16">
        <v>233</v>
      </c>
      <c r="M16">
        <v>-13</v>
      </c>
      <c r="N16">
        <v>0.97551020408163269</v>
      </c>
      <c r="O16">
        <v>0.63414634146341464</v>
      </c>
      <c r="T16" s="10">
        <f t="shared" ca="1" si="1"/>
        <v>6.7796058705095431E-4</v>
      </c>
      <c r="U16" s="150">
        <f t="shared" ca="1" si="2"/>
        <v>5.422025417398748E-3</v>
      </c>
      <c r="V16" s="10">
        <f t="shared" si="3"/>
        <v>-1.0586367111686573E-3</v>
      </c>
      <c r="W16" s="150">
        <f t="shared" si="4"/>
        <v>2.3305629461826635E-3</v>
      </c>
    </row>
    <row r="17" spans="1:23">
      <c r="A17" s="1">
        <v>41844</v>
      </c>
      <c r="B17">
        <v>169.73</v>
      </c>
      <c r="C17">
        <v>3226000</v>
      </c>
      <c r="D17">
        <v>1.6000000000000227</v>
      </c>
      <c r="E17">
        <v>6</v>
      </c>
      <c r="F17">
        <v>0.96221264088139702</v>
      </c>
      <c r="G17">
        <v>7.7008438537986612E-2</v>
      </c>
      <c r="H17">
        <v>2</v>
      </c>
      <c r="I17">
        <v>0</v>
      </c>
      <c r="J17">
        <v>-0.12000000000000455</v>
      </c>
      <c r="K17">
        <v>78.779999999999916</v>
      </c>
      <c r="L17">
        <v>234</v>
      </c>
      <c r="M17">
        <v>-14</v>
      </c>
      <c r="N17">
        <v>0.97959183673469385</v>
      </c>
      <c r="O17">
        <v>0.6097560975609756</v>
      </c>
      <c r="T17" s="10">
        <f t="shared" ca="1" si="1"/>
        <v>6.7796058705095431E-4</v>
      </c>
      <c r="U17" s="150">
        <f t="shared" ca="1" si="2"/>
        <v>6.0999860044497027E-3</v>
      </c>
      <c r="V17" s="10">
        <f t="shared" si="3"/>
        <v>-7.0650574035916727E-4</v>
      </c>
      <c r="W17" s="150">
        <f t="shared" si="4"/>
        <v>1.6240572058234962E-3</v>
      </c>
    </row>
    <row r="18" spans="1:23">
      <c r="A18" s="1">
        <v>41845</v>
      </c>
      <c r="B18">
        <v>168.46</v>
      </c>
      <c r="C18">
        <v>5714000</v>
      </c>
      <c r="D18">
        <v>1.6000000000000227</v>
      </c>
      <c r="E18">
        <v>7</v>
      </c>
      <c r="F18">
        <v>0.96188172775582503</v>
      </c>
      <c r="G18">
        <v>6.6418646372296414E-2</v>
      </c>
      <c r="H18">
        <v>4</v>
      </c>
      <c r="I18">
        <v>1</v>
      </c>
      <c r="J18">
        <v>0</v>
      </c>
      <c r="K18">
        <v>78.779999999999916</v>
      </c>
      <c r="L18">
        <v>233</v>
      </c>
      <c r="M18">
        <v>-15</v>
      </c>
      <c r="N18">
        <v>0.97551020408163269</v>
      </c>
      <c r="O18">
        <v>0.58536585365853655</v>
      </c>
      <c r="T18" s="10">
        <f t="shared" ca="1" si="1"/>
        <v>0</v>
      </c>
      <c r="U18" s="150">
        <f t="shared" ca="1" si="2"/>
        <v>6.0999860044497027E-3</v>
      </c>
      <c r="V18" s="10">
        <f t="shared" si="3"/>
        <v>0</v>
      </c>
      <c r="W18" s="150">
        <f t="shared" si="4"/>
        <v>1.6240572058234962E-3</v>
      </c>
    </row>
    <row r="19" spans="1:23">
      <c r="A19" s="1">
        <v>41848</v>
      </c>
      <c r="B19">
        <v>168.71</v>
      </c>
      <c r="C19">
        <v>3606100</v>
      </c>
      <c r="D19">
        <v>1.3500000000000227</v>
      </c>
      <c r="E19">
        <v>8</v>
      </c>
      <c r="F19">
        <v>0.9590592334494773</v>
      </c>
      <c r="G19">
        <v>6.0673361658297918E-2</v>
      </c>
      <c r="H19">
        <v>4</v>
      </c>
      <c r="I19">
        <v>1</v>
      </c>
      <c r="J19">
        <v>0.25</v>
      </c>
      <c r="K19">
        <v>79.029999999999916</v>
      </c>
      <c r="L19">
        <v>232</v>
      </c>
      <c r="M19">
        <v>-16</v>
      </c>
      <c r="N19">
        <v>0.97142857142857142</v>
      </c>
      <c r="O19">
        <v>0.56097560975609762</v>
      </c>
      <c r="T19" s="10">
        <f t="shared" ca="1" si="1"/>
        <v>2.3612067559478037E-3</v>
      </c>
      <c r="U19" s="150">
        <f t="shared" ca="1" si="2"/>
        <v>8.4611927603975064E-3</v>
      </c>
      <c r="V19" s="10">
        <f t="shared" si="3"/>
        <v>1.4840318176421701E-3</v>
      </c>
      <c r="W19" s="150">
        <f t="shared" si="4"/>
        <v>3.1080890234656666E-3</v>
      </c>
    </row>
    <row r="20" spans="1:23">
      <c r="A20" s="1">
        <v>41849</v>
      </c>
      <c r="B20">
        <v>168.08</v>
      </c>
      <c r="C20">
        <v>3683100</v>
      </c>
      <c r="D20">
        <v>1.9800000000000182</v>
      </c>
      <c r="E20">
        <v>9</v>
      </c>
      <c r="F20">
        <v>0.95506881046464109</v>
      </c>
      <c r="G20">
        <v>6.6699844509809744E-2</v>
      </c>
      <c r="H20">
        <v>4</v>
      </c>
      <c r="I20">
        <v>1</v>
      </c>
      <c r="J20">
        <v>-0.62999999999999545</v>
      </c>
      <c r="K20">
        <v>78.39999999999992</v>
      </c>
      <c r="L20">
        <v>231</v>
      </c>
      <c r="M20">
        <v>-17</v>
      </c>
      <c r="N20">
        <v>0.96734693877551026</v>
      </c>
      <c r="O20">
        <v>0.53658536585365857</v>
      </c>
      <c r="T20" s="10">
        <f t="shared" ca="1" si="1"/>
        <v>2.3612067559478037E-3</v>
      </c>
      <c r="U20" s="150">
        <f t="shared" ca="1" si="2"/>
        <v>1.082239951634531E-2</v>
      </c>
      <c r="V20" s="10">
        <f t="shared" si="3"/>
        <v>-3.7342184814177903E-3</v>
      </c>
      <c r="W20" s="150">
        <f t="shared" si="4"/>
        <v>-6.2612945795212371E-4</v>
      </c>
    </row>
    <row r="21" spans="1:23">
      <c r="A21" s="1">
        <v>41850</v>
      </c>
      <c r="B21">
        <v>167.78</v>
      </c>
      <c r="C21">
        <v>5446600</v>
      </c>
      <c r="D21">
        <v>2.2800000000000296</v>
      </c>
      <c r="E21">
        <v>10</v>
      </c>
      <c r="F21">
        <v>0.9495649465672632</v>
      </c>
      <c r="G21">
        <v>7.5513902860368673E-2</v>
      </c>
      <c r="H21">
        <v>3</v>
      </c>
      <c r="I21">
        <v>1</v>
      </c>
      <c r="J21">
        <v>-0.30000000000001137</v>
      </c>
      <c r="K21">
        <v>78.099999999999909</v>
      </c>
      <c r="L21">
        <v>230</v>
      </c>
      <c r="M21">
        <v>-16</v>
      </c>
      <c r="N21">
        <v>0.96326530612244898</v>
      </c>
      <c r="O21">
        <v>0.56097560975609762</v>
      </c>
      <c r="T21" s="10">
        <f t="shared" ca="1" si="1"/>
        <v>2.3612067559478037E-3</v>
      </c>
      <c r="U21" s="150">
        <f t="shared" ca="1" si="2"/>
        <v>1.3183606272293114E-2</v>
      </c>
      <c r="V21" s="10">
        <f t="shared" si="3"/>
        <v>-1.7848643503094439E-3</v>
      </c>
      <c r="W21" s="150">
        <f t="shared" si="4"/>
        <v>-2.4109938082615676E-3</v>
      </c>
    </row>
    <row r="22" spans="1:23">
      <c r="A22" s="1">
        <v>41851</v>
      </c>
      <c r="B22">
        <v>164.6</v>
      </c>
      <c r="C22">
        <v>9038800</v>
      </c>
      <c r="D22">
        <v>5.4600000000000364</v>
      </c>
      <c r="E22">
        <v>11</v>
      </c>
      <c r="F22">
        <v>0.93981760847137619</v>
      </c>
      <c r="G22">
        <v>0.10110234386016541</v>
      </c>
      <c r="H22">
        <v>3</v>
      </c>
      <c r="I22">
        <v>1</v>
      </c>
      <c r="J22">
        <v>-3.1800000000000068</v>
      </c>
      <c r="K22">
        <v>74.919999999999902</v>
      </c>
      <c r="L22">
        <v>229</v>
      </c>
      <c r="M22">
        <v>-15</v>
      </c>
      <c r="N22">
        <v>0.95918367346938771</v>
      </c>
      <c r="O22">
        <v>0.58536585365853655</v>
      </c>
      <c r="T22" s="10">
        <f t="shared" ca="1" si="1"/>
        <v>1.0161112410719876E-3</v>
      </c>
      <c r="U22" s="150">
        <f t="shared" ca="1" si="2"/>
        <v>1.4199717513365101E-2</v>
      </c>
      <c r="V22" s="10">
        <f t="shared" si="3"/>
        <v>-1.895339134581003E-2</v>
      </c>
      <c r="W22" s="150">
        <f t="shared" si="4"/>
        <v>-2.1364385154071599E-2</v>
      </c>
    </row>
    <row r="23" spans="1:23">
      <c r="A23" s="1">
        <v>41852</v>
      </c>
      <c r="B23">
        <v>163.89</v>
      </c>
      <c r="C23">
        <v>7435100</v>
      </c>
      <c r="D23">
        <v>6.1700000000000443</v>
      </c>
      <c r="E23">
        <v>12</v>
      </c>
      <c r="F23">
        <v>0.92708231950635578</v>
      </c>
      <c r="G23">
        <v>0.12600034616257091</v>
      </c>
      <c r="H23">
        <v>3</v>
      </c>
      <c r="I23">
        <v>1</v>
      </c>
      <c r="J23">
        <v>-0.71000000000000796</v>
      </c>
      <c r="K23">
        <v>74.209999999999894</v>
      </c>
      <c r="L23">
        <v>228</v>
      </c>
      <c r="M23">
        <v>-14</v>
      </c>
      <c r="N23">
        <v>0.95510204081632655</v>
      </c>
      <c r="O23">
        <v>0.6097560975609756</v>
      </c>
      <c r="T23" s="10">
        <f t="shared" ca="1" si="1"/>
        <v>1.0161112410719876E-3</v>
      </c>
      <c r="U23" s="150">
        <f t="shared" ca="1" si="2"/>
        <v>1.5215828754437088E-2</v>
      </c>
      <c r="V23" s="10">
        <f t="shared" si="3"/>
        <v>-4.3134872417983474E-3</v>
      </c>
      <c r="W23" s="150">
        <f t="shared" si="4"/>
        <v>-2.5677872395869945E-2</v>
      </c>
    </row>
    <row r="24" spans="1:23">
      <c r="A24" s="1">
        <v>41855</v>
      </c>
      <c r="B24">
        <v>164.64</v>
      </c>
      <c r="C24">
        <v>4400000</v>
      </c>
      <c r="D24">
        <v>5.4200000000000443</v>
      </c>
      <c r="E24">
        <v>13</v>
      </c>
      <c r="F24">
        <v>0.91512078329083379</v>
      </c>
      <c r="G24">
        <v>0.13669613293020014</v>
      </c>
      <c r="H24">
        <v>3</v>
      </c>
      <c r="I24">
        <v>1</v>
      </c>
      <c r="J24">
        <v>0.75</v>
      </c>
      <c r="K24">
        <v>74.959999999999894</v>
      </c>
      <c r="L24">
        <v>227</v>
      </c>
      <c r="M24">
        <v>-13</v>
      </c>
      <c r="N24">
        <v>0.95102040816326527</v>
      </c>
      <c r="O24">
        <v>0.63414634146341464</v>
      </c>
      <c r="T24" s="10">
        <f t="shared" ca="1" si="1"/>
        <v>1.0161112410719876E-3</v>
      </c>
      <c r="U24" s="150">
        <f t="shared" ca="1" si="2"/>
        <v>1.6231939995509075E-2</v>
      </c>
      <c r="V24" s="10">
        <f t="shared" si="3"/>
        <v>4.5762401610836539E-3</v>
      </c>
      <c r="W24" s="150">
        <f t="shared" si="4"/>
        <v>-2.110163223478629E-2</v>
      </c>
    </row>
    <row r="25" spans="1:23">
      <c r="A25" s="1">
        <v>41856</v>
      </c>
      <c r="B25">
        <v>163.24</v>
      </c>
      <c r="C25">
        <v>8522800</v>
      </c>
      <c r="D25">
        <v>6.8200000000000216</v>
      </c>
      <c r="E25">
        <v>14</v>
      </c>
      <c r="F25">
        <v>0.90189399100694911</v>
      </c>
      <c r="G25">
        <v>0.15812189827253553</v>
      </c>
      <c r="H25">
        <v>3</v>
      </c>
      <c r="I25">
        <v>1</v>
      </c>
      <c r="J25">
        <v>-1.3999999999999773</v>
      </c>
      <c r="K25">
        <v>73.559999999999917</v>
      </c>
      <c r="L25">
        <v>226</v>
      </c>
      <c r="M25">
        <v>-12</v>
      </c>
      <c r="N25">
        <v>0.94693877551020411</v>
      </c>
      <c r="O25">
        <v>0.65853658536585369</v>
      </c>
      <c r="T25" s="10">
        <f t="shared" ca="1" si="1"/>
        <v>1.0161112410719876E-3</v>
      </c>
      <c r="U25" s="150">
        <f t="shared" ca="1" si="2"/>
        <v>1.7248051236581064E-2</v>
      </c>
      <c r="V25" s="10">
        <f t="shared" si="3"/>
        <v>-8.5034013605440797E-3</v>
      </c>
      <c r="W25" s="150">
        <f t="shared" si="4"/>
        <v>-2.9605033595330371E-2</v>
      </c>
    </row>
    <row r="26" spans="1:23">
      <c r="A26" s="1">
        <v>41857</v>
      </c>
      <c r="B26">
        <v>163.52000000000001</v>
      </c>
      <c r="C26">
        <v>4781100</v>
      </c>
      <c r="D26">
        <v>6.5400000000000205</v>
      </c>
      <c r="E26">
        <v>15</v>
      </c>
      <c r="F26">
        <v>0.89083759951725605</v>
      </c>
      <c r="G26">
        <v>0.16379019246921911</v>
      </c>
      <c r="H26">
        <v>3</v>
      </c>
      <c r="I26">
        <v>1</v>
      </c>
      <c r="J26">
        <v>0.28000000000000114</v>
      </c>
      <c r="K26">
        <v>73.839999999999918</v>
      </c>
      <c r="L26">
        <v>225</v>
      </c>
      <c r="M26">
        <v>-11</v>
      </c>
      <c r="N26">
        <v>0.94285714285714284</v>
      </c>
      <c r="O26">
        <v>0.68292682926829273</v>
      </c>
      <c r="T26" s="10">
        <f t="shared" ca="1" si="1"/>
        <v>1.0161112410719876E-3</v>
      </c>
      <c r="U26" s="150">
        <f t="shared" ca="1" si="2"/>
        <v>1.8264162477653053E-2</v>
      </c>
      <c r="V26" s="10">
        <f t="shared" si="3"/>
        <v>1.7152658662092693E-3</v>
      </c>
      <c r="W26" s="150">
        <f t="shared" si="4"/>
        <v>-2.7889767729121103E-2</v>
      </c>
    </row>
    <row r="27" spans="1:23">
      <c r="A27" s="1">
        <v>41858</v>
      </c>
      <c r="B27">
        <v>162.87</v>
      </c>
      <c r="C27">
        <v>4962400</v>
      </c>
      <c r="D27">
        <v>7.1900000000000261</v>
      </c>
      <c r="E27">
        <v>16</v>
      </c>
      <c r="F27">
        <v>0.88230198742530119</v>
      </c>
      <c r="G27">
        <v>0.15332007162829878</v>
      </c>
      <c r="H27">
        <v>3</v>
      </c>
      <c r="I27">
        <v>1</v>
      </c>
      <c r="J27">
        <v>-0.65000000000000568</v>
      </c>
      <c r="K27">
        <v>73.189999999999912</v>
      </c>
      <c r="L27">
        <v>224</v>
      </c>
      <c r="M27">
        <v>-10</v>
      </c>
      <c r="N27">
        <v>0.93877551020408168</v>
      </c>
      <c r="O27">
        <v>0.70731707317073167</v>
      </c>
      <c r="T27" s="10">
        <f t="shared" ca="1" si="1"/>
        <v>1.0161112410719876E-3</v>
      </c>
      <c r="U27" s="150">
        <f t="shared" ca="1" si="2"/>
        <v>1.9280273718725042E-2</v>
      </c>
      <c r="V27" s="10">
        <f t="shared" si="3"/>
        <v>-3.9750489236790951E-3</v>
      </c>
      <c r="W27" s="150">
        <f t="shared" si="4"/>
        <v>-3.18648166528002E-2</v>
      </c>
    </row>
    <row r="28" spans="1:23">
      <c r="A28" s="1">
        <v>41859</v>
      </c>
      <c r="B28">
        <v>164.65</v>
      </c>
      <c r="C28">
        <v>5412300</v>
      </c>
      <c r="D28">
        <v>5.410000000000025</v>
      </c>
      <c r="E28">
        <v>17</v>
      </c>
      <c r="F28">
        <v>0.88083721020769656</v>
      </c>
      <c r="G28">
        <v>0.13511140162356844</v>
      </c>
      <c r="H28">
        <v>4</v>
      </c>
      <c r="I28">
        <v>1</v>
      </c>
      <c r="J28">
        <v>1.7800000000000011</v>
      </c>
      <c r="K28">
        <v>74.969999999999914</v>
      </c>
      <c r="L28">
        <v>223</v>
      </c>
      <c r="M28">
        <v>-11</v>
      </c>
      <c r="N28">
        <v>0.9346938775510204</v>
      </c>
      <c r="O28">
        <v>0.68292682926829273</v>
      </c>
      <c r="T28" s="10">
        <f t="shared" ca="1" si="1"/>
        <v>1.0161112410719876E-3</v>
      </c>
      <c r="U28" s="150">
        <f t="shared" ca="1" si="2"/>
        <v>2.0296384959797031E-2</v>
      </c>
      <c r="V28" s="10">
        <f t="shared" si="3"/>
        <v>1.0928961748633887E-2</v>
      </c>
      <c r="W28" s="150">
        <f t="shared" si="4"/>
        <v>-2.0935854904166315E-2</v>
      </c>
    </row>
    <row r="29" spans="1:23">
      <c r="A29" s="1">
        <v>41862</v>
      </c>
      <c r="B29">
        <v>164.86</v>
      </c>
      <c r="C29">
        <v>5761500</v>
      </c>
      <c r="D29">
        <v>5.2000000000000171</v>
      </c>
      <c r="E29">
        <v>18</v>
      </c>
      <c r="F29">
        <v>0.88208300079808488</v>
      </c>
      <c r="G29">
        <v>0.12738098775178727</v>
      </c>
      <c r="H29">
        <v>2</v>
      </c>
      <c r="I29">
        <v>0</v>
      </c>
      <c r="J29">
        <v>0.21000000000000796</v>
      </c>
      <c r="K29">
        <v>75.179999999999922</v>
      </c>
      <c r="L29">
        <v>224</v>
      </c>
      <c r="M29">
        <v>-12</v>
      </c>
      <c r="N29">
        <v>0.93877551020408168</v>
      </c>
      <c r="O29">
        <v>0.65853658536585369</v>
      </c>
      <c r="T29" s="10">
        <f t="shared" ca="1" si="1"/>
        <v>2.3612067559478037E-3</v>
      </c>
      <c r="U29" s="150">
        <f t="shared" ca="1" si="2"/>
        <v>2.2657591715744836E-2</v>
      </c>
      <c r="V29" s="10">
        <f t="shared" si="3"/>
        <v>1.2754327361069416E-3</v>
      </c>
      <c r="W29" s="150">
        <f t="shared" si="4"/>
        <v>-1.9660422168059372E-2</v>
      </c>
    </row>
    <row r="30" spans="1:23">
      <c r="A30" s="1">
        <v>41863</v>
      </c>
      <c r="B30">
        <v>164.8</v>
      </c>
      <c r="C30">
        <v>3274300</v>
      </c>
      <c r="D30">
        <v>5.2000000000000171</v>
      </c>
      <c r="E30">
        <v>19</v>
      </c>
      <c r="F30">
        <v>0.8844431900025308</v>
      </c>
      <c r="G30">
        <v>0.11763219613741051</v>
      </c>
      <c r="H30">
        <v>2</v>
      </c>
      <c r="I30">
        <v>0</v>
      </c>
      <c r="J30">
        <v>0</v>
      </c>
      <c r="K30">
        <v>75.179999999999922</v>
      </c>
      <c r="L30">
        <v>225</v>
      </c>
      <c r="M30">
        <v>-13</v>
      </c>
      <c r="N30">
        <v>0.94285714285714284</v>
      </c>
      <c r="O30">
        <v>0.63414634146341464</v>
      </c>
      <c r="T30" s="10">
        <f t="shared" ca="1" si="1"/>
        <v>0</v>
      </c>
      <c r="U30" s="150">
        <f t="shared" ca="1" si="2"/>
        <v>2.2657591715744836E-2</v>
      </c>
      <c r="V30" s="10">
        <f t="shared" si="3"/>
        <v>0</v>
      </c>
      <c r="W30" s="150">
        <f t="shared" si="4"/>
        <v>-1.9660422168059372E-2</v>
      </c>
    </row>
    <row r="31" spans="1:23">
      <c r="A31" s="1">
        <v>41864</v>
      </c>
      <c r="B31">
        <v>165.8</v>
      </c>
      <c r="C31">
        <v>2844000</v>
      </c>
      <c r="D31">
        <v>5.2000000000000171</v>
      </c>
      <c r="E31">
        <v>20</v>
      </c>
      <c r="F31">
        <v>0.89039475989332939</v>
      </c>
      <c r="G31">
        <v>9.493484928015633E-2</v>
      </c>
      <c r="H31">
        <v>2</v>
      </c>
      <c r="I31">
        <v>0</v>
      </c>
      <c r="J31">
        <v>0</v>
      </c>
      <c r="K31">
        <v>75.179999999999922</v>
      </c>
      <c r="L31">
        <v>226</v>
      </c>
      <c r="M31">
        <v>-14</v>
      </c>
      <c r="N31">
        <v>0.94693877551020411</v>
      </c>
      <c r="O31">
        <v>0.6097560975609756</v>
      </c>
      <c r="T31" s="10">
        <f t="shared" ca="1" si="1"/>
        <v>0</v>
      </c>
      <c r="U31" s="150">
        <f t="shared" ca="1" si="2"/>
        <v>2.2657591715744836E-2</v>
      </c>
      <c r="V31" s="10">
        <f t="shared" si="3"/>
        <v>0</v>
      </c>
      <c r="W31" s="150">
        <f t="shared" si="4"/>
        <v>-1.9660422168059372E-2</v>
      </c>
    </row>
    <row r="32" spans="1:23">
      <c r="A32" s="1">
        <v>41865</v>
      </c>
      <c r="B32">
        <v>166.4</v>
      </c>
      <c r="C32">
        <v>2752400</v>
      </c>
      <c r="D32">
        <v>5.2000000000000171</v>
      </c>
      <c r="E32">
        <v>21</v>
      </c>
      <c r="F32">
        <v>0.8975239912016042</v>
      </c>
      <c r="G32">
        <v>8.0243101390262445E-2</v>
      </c>
      <c r="H32">
        <v>2</v>
      </c>
      <c r="I32">
        <v>0</v>
      </c>
      <c r="J32">
        <v>0</v>
      </c>
      <c r="K32">
        <v>75.179999999999922</v>
      </c>
      <c r="L32">
        <v>227</v>
      </c>
      <c r="M32">
        <v>-15</v>
      </c>
      <c r="N32">
        <v>0.95102040816326527</v>
      </c>
      <c r="O32">
        <v>0.58536585365853655</v>
      </c>
      <c r="T32" s="10">
        <f t="shared" ca="1" si="1"/>
        <v>0</v>
      </c>
      <c r="U32" s="150">
        <f t="shared" ca="1" si="2"/>
        <v>2.2657591715744836E-2</v>
      </c>
      <c r="V32" s="10">
        <f t="shared" si="3"/>
        <v>0</v>
      </c>
      <c r="W32" s="150">
        <f t="shared" si="4"/>
        <v>-1.9660422168059372E-2</v>
      </c>
    </row>
    <row r="33" spans="1:23">
      <c r="A33" s="1">
        <v>41866</v>
      </c>
      <c r="B33">
        <v>165.95</v>
      </c>
      <c r="C33">
        <v>7032500</v>
      </c>
      <c r="D33">
        <v>5.2000000000000171</v>
      </c>
      <c r="E33">
        <v>22</v>
      </c>
      <c r="F33">
        <v>0.90418118466898956</v>
      </c>
      <c r="G33">
        <v>7.7853211978356804E-2</v>
      </c>
      <c r="H33">
        <v>2</v>
      </c>
      <c r="I33">
        <v>0</v>
      </c>
      <c r="J33">
        <v>0</v>
      </c>
      <c r="K33">
        <v>75.179999999999922</v>
      </c>
      <c r="L33">
        <v>228</v>
      </c>
      <c r="M33">
        <v>-16</v>
      </c>
      <c r="N33">
        <v>0.95510204081632655</v>
      </c>
      <c r="O33">
        <v>0.56097560975609762</v>
      </c>
      <c r="T33" s="10">
        <f t="shared" ca="1" si="1"/>
        <v>0</v>
      </c>
      <c r="U33" s="150">
        <f t="shared" ca="1" si="2"/>
        <v>2.2657591715744836E-2</v>
      </c>
      <c r="V33" s="10">
        <f t="shared" si="3"/>
        <v>0</v>
      </c>
      <c r="W33" s="150">
        <f t="shared" si="4"/>
        <v>-1.9660422168059372E-2</v>
      </c>
    </row>
    <row r="34" spans="1:23">
      <c r="A34" s="1">
        <v>41869</v>
      </c>
      <c r="B34">
        <v>167.66</v>
      </c>
      <c r="C34">
        <v>2975200</v>
      </c>
      <c r="D34">
        <v>5.2000000000000171</v>
      </c>
      <c r="E34">
        <v>23</v>
      </c>
      <c r="F34">
        <v>0.91041500399042297</v>
      </c>
      <c r="G34">
        <v>7.1614739922967047E-2</v>
      </c>
      <c r="H34">
        <v>2</v>
      </c>
      <c r="I34">
        <v>0</v>
      </c>
      <c r="J34">
        <v>0</v>
      </c>
      <c r="K34">
        <v>75.179999999999922</v>
      </c>
      <c r="L34">
        <v>229</v>
      </c>
      <c r="M34">
        <v>-17</v>
      </c>
      <c r="N34">
        <v>0.95918367346938771</v>
      </c>
      <c r="O34">
        <v>0.53658536585365857</v>
      </c>
      <c r="T34" s="10">
        <f t="shared" ca="1" si="1"/>
        <v>0</v>
      </c>
      <c r="U34" s="150">
        <f t="shared" ca="1" si="2"/>
        <v>2.2657591715744836E-2</v>
      </c>
      <c r="V34" s="10">
        <f t="shared" si="3"/>
        <v>0</v>
      </c>
      <c r="W34" s="150">
        <f t="shared" si="4"/>
        <v>-1.9660422168059372E-2</v>
      </c>
    </row>
    <row r="35" spans="1:23">
      <c r="A35" s="1">
        <v>41870</v>
      </c>
      <c r="B35">
        <v>168.49</v>
      </c>
      <c r="C35">
        <v>3057200</v>
      </c>
      <c r="D35">
        <v>5.2000000000000171</v>
      </c>
      <c r="E35">
        <v>24</v>
      </c>
      <c r="F35">
        <v>0.91857103926186912</v>
      </c>
      <c r="G35">
        <v>6.6282468657903174E-2</v>
      </c>
      <c r="H35">
        <v>2</v>
      </c>
      <c r="I35">
        <v>0</v>
      </c>
      <c r="J35">
        <v>0</v>
      </c>
      <c r="K35">
        <v>75.179999999999922</v>
      </c>
      <c r="L35">
        <v>230</v>
      </c>
      <c r="M35">
        <v>-18</v>
      </c>
      <c r="N35">
        <v>0.96326530612244898</v>
      </c>
      <c r="O35">
        <v>0.51219512195121952</v>
      </c>
      <c r="T35" s="10">
        <f t="shared" ca="1" si="1"/>
        <v>0</v>
      </c>
      <c r="U35" s="150">
        <f t="shared" ca="1" si="2"/>
        <v>2.2657591715744836E-2</v>
      </c>
      <c r="V35" s="10">
        <f t="shared" si="3"/>
        <v>0</v>
      </c>
      <c r="W35" s="150">
        <f t="shared" si="4"/>
        <v>-1.9660422168059372E-2</v>
      </c>
    </row>
    <row r="36" spans="1:23">
      <c r="A36" s="1">
        <v>41871</v>
      </c>
      <c r="B36">
        <v>169.19</v>
      </c>
      <c r="C36">
        <v>3108800</v>
      </c>
      <c r="D36">
        <v>5.2000000000000171</v>
      </c>
      <c r="E36">
        <v>25</v>
      </c>
      <c r="F36">
        <v>0.92821131722889472</v>
      </c>
      <c r="G36">
        <v>6.6462506207581512E-2</v>
      </c>
      <c r="H36">
        <v>2</v>
      </c>
      <c r="I36">
        <v>0</v>
      </c>
      <c r="J36">
        <v>0</v>
      </c>
      <c r="K36">
        <v>75.179999999999922</v>
      </c>
      <c r="L36">
        <v>231</v>
      </c>
      <c r="M36">
        <v>-19</v>
      </c>
      <c r="N36">
        <v>0.96734693877551026</v>
      </c>
      <c r="O36">
        <v>0.48780487804878048</v>
      </c>
      <c r="T36" s="10">
        <f t="shared" ca="1" si="1"/>
        <v>0</v>
      </c>
      <c r="U36" s="150">
        <f t="shared" ca="1" si="2"/>
        <v>2.2657591715744836E-2</v>
      </c>
      <c r="V36" s="10">
        <f t="shared" si="3"/>
        <v>0</v>
      </c>
      <c r="W36" s="150">
        <f t="shared" si="4"/>
        <v>-1.9660422168059372E-2</v>
      </c>
    </row>
    <row r="37" spans="1:23">
      <c r="A37" s="1">
        <v>41872</v>
      </c>
      <c r="B37">
        <v>169.77</v>
      </c>
      <c r="C37">
        <v>2652600</v>
      </c>
      <c r="D37">
        <v>5.2000000000000171</v>
      </c>
      <c r="E37">
        <v>26</v>
      </c>
      <c r="F37">
        <v>0.93795865532478173</v>
      </c>
      <c r="G37">
        <v>6.1938930131282391E-2</v>
      </c>
      <c r="H37">
        <v>1</v>
      </c>
      <c r="I37">
        <v>1</v>
      </c>
      <c r="J37">
        <v>0</v>
      </c>
      <c r="K37">
        <v>75.179999999999922</v>
      </c>
      <c r="L37">
        <v>232</v>
      </c>
      <c r="M37">
        <v>-18</v>
      </c>
      <c r="N37">
        <v>0.97142857142857142</v>
      </c>
      <c r="O37">
        <v>0.51219512195121952</v>
      </c>
      <c r="T37" s="10">
        <f t="shared" ca="1" si="1"/>
        <v>0</v>
      </c>
      <c r="U37" s="150">
        <f t="shared" ca="1" si="2"/>
        <v>2.2657591715744836E-2</v>
      </c>
      <c r="V37" s="10">
        <f t="shared" si="3"/>
        <v>0</v>
      </c>
      <c r="W37" s="150">
        <f t="shared" si="4"/>
        <v>-1.9660422168059372E-2</v>
      </c>
    </row>
    <row r="38" spans="1:23">
      <c r="A38" s="1">
        <v>41873</v>
      </c>
      <c r="B38">
        <v>169.46</v>
      </c>
      <c r="C38">
        <v>5152200</v>
      </c>
      <c r="D38">
        <v>5.5100000000000193</v>
      </c>
      <c r="E38">
        <v>27</v>
      </c>
      <c r="F38">
        <v>0.94688844334572653</v>
      </c>
      <c r="G38">
        <v>6.0256693223089519E-2</v>
      </c>
      <c r="H38">
        <v>2</v>
      </c>
      <c r="I38">
        <v>0</v>
      </c>
      <c r="J38">
        <v>-0.31000000000000227</v>
      </c>
      <c r="K38">
        <v>74.869999999999919</v>
      </c>
      <c r="L38">
        <v>233</v>
      </c>
      <c r="M38">
        <v>-19</v>
      </c>
      <c r="N38">
        <v>0.97551020408163269</v>
      </c>
      <c r="O38">
        <v>0.48780487804878048</v>
      </c>
      <c r="T38" s="10">
        <f t="shared" ca="1" si="1"/>
        <v>6.7796058705095431E-4</v>
      </c>
      <c r="U38" s="150">
        <f t="shared" ca="1" si="2"/>
        <v>2.3335552302795791E-2</v>
      </c>
      <c r="V38" s="10">
        <f t="shared" si="3"/>
        <v>-1.8259998821935693E-3</v>
      </c>
      <c r="W38" s="150">
        <f t="shared" si="4"/>
        <v>-2.1486422050252942E-2</v>
      </c>
    </row>
    <row r="39" spans="1:23">
      <c r="A39" s="1">
        <v>41876</v>
      </c>
      <c r="B39">
        <v>170.21</v>
      </c>
      <c r="C39">
        <v>2588500</v>
      </c>
      <c r="D39">
        <v>5.5100000000000193</v>
      </c>
      <c r="E39">
        <v>28</v>
      </c>
      <c r="F39">
        <v>0.95548245187160585</v>
      </c>
      <c r="G39">
        <v>4.9194346703037316E-2</v>
      </c>
      <c r="H39">
        <v>2</v>
      </c>
      <c r="I39">
        <v>0</v>
      </c>
      <c r="J39">
        <v>0</v>
      </c>
      <c r="K39">
        <v>74.869999999999919</v>
      </c>
      <c r="L39">
        <v>234</v>
      </c>
      <c r="M39">
        <v>-20</v>
      </c>
      <c r="N39">
        <v>0.97959183673469385</v>
      </c>
      <c r="O39">
        <v>0.46341463414634149</v>
      </c>
      <c r="T39" s="10">
        <f t="shared" ca="1" si="1"/>
        <v>0</v>
      </c>
      <c r="U39" s="150">
        <f t="shared" ca="1" si="2"/>
        <v>2.3335552302795791E-2</v>
      </c>
      <c r="V39" s="10">
        <f t="shared" si="3"/>
        <v>0</v>
      </c>
      <c r="W39" s="150">
        <f t="shared" si="4"/>
        <v>-2.1486422050252942E-2</v>
      </c>
    </row>
    <row r="40" spans="1:23">
      <c r="A40" s="1">
        <v>41877</v>
      </c>
      <c r="B40">
        <v>170.52</v>
      </c>
      <c r="C40">
        <v>3581400</v>
      </c>
      <c r="D40">
        <v>5.5100000000000193</v>
      </c>
      <c r="E40">
        <v>29</v>
      </c>
      <c r="F40">
        <v>0.96146321997936679</v>
      </c>
      <c r="G40">
        <v>5.2642531495370425E-2</v>
      </c>
      <c r="H40">
        <v>2</v>
      </c>
      <c r="I40">
        <v>0</v>
      </c>
      <c r="J40">
        <v>0</v>
      </c>
      <c r="K40">
        <v>74.869999999999919</v>
      </c>
      <c r="L40">
        <v>235</v>
      </c>
      <c r="M40">
        <v>-21</v>
      </c>
      <c r="N40">
        <v>0.98367346938775513</v>
      </c>
      <c r="O40">
        <v>0.43902439024390244</v>
      </c>
      <c r="T40" s="10">
        <f t="shared" ca="1" si="1"/>
        <v>0</v>
      </c>
      <c r="U40" s="150">
        <f t="shared" ca="1" si="2"/>
        <v>2.3335552302795791E-2</v>
      </c>
      <c r="V40" s="10">
        <f t="shared" si="3"/>
        <v>0</v>
      </c>
      <c r="W40" s="150">
        <f t="shared" si="4"/>
        <v>-2.1486422050252942E-2</v>
      </c>
    </row>
    <row r="41" spans="1:23">
      <c r="A41" s="1">
        <v>41878</v>
      </c>
      <c r="B41">
        <v>170.6</v>
      </c>
      <c r="C41">
        <v>5162400</v>
      </c>
      <c r="D41">
        <v>5.5100000000000193</v>
      </c>
      <c r="E41">
        <v>30</v>
      </c>
      <c r="F41">
        <v>0.96605220641192868</v>
      </c>
      <c r="G41">
        <v>6.1127641081291137E-2</v>
      </c>
      <c r="H41">
        <v>1</v>
      </c>
      <c r="I41">
        <v>1</v>
      </c>
      <c r="J41">
        <v>0</v>
      </c>
      <c r="K41">
        <v>74.869999999999919</v>
      </c>
      <c r="L41">
        <v>236</v>
      </c>
      <c r="M41">
        <v>-20</v>
      </c>
      <c r="N41">
        <v>0.98775510204081629</v>
      </c>
      <c r="O41">
        <v>0.46341463414634149</v>
      </c>
      <c r="T41" s="10">
        <f t="shared" ca="1" si="1"/>
        <v>0</v>
      </c>
      <c r="U41" s="150">
        <f t="shared" ca="1" si="2"/>
        <v>2.3335552302795791E-2</v>
      </c>
      <c r="V41" s="10">
        <f t="shared" si="3"/>
        <v>0</v>
      </c>
      <c r="W41" s="150">
        <f t="shared" si="4"/>
        <v>-2.1486422050252942E-2</v>
      </c>
    </row>
    <row r="42" spans="1:23">
      <c r="A42" s="1">
        <v>41879</v>
      </c>
      <c r="B42">
        <v>170.36</v>
      </c>
      <c r="C42">
        <v>2781900</v>
      </c>
      <c r="D42">
        <v>5.75</v>
      </c>
      <c r="E42">
        <v>31</v>
      </c>
      <c r="F42">
        <v>0.96908395460650587</v>
      </c>
      <c r="G42">
        <v>6.4037599669117623E-2</v>
      </c>
      <c r="H42">
        <v>1</v>
      </c>
      <c r="I42">
        <v>1</v>
      </c>
      <c r="J42">
        <v>-0.23999999999998067</v>
      </c>
      <c r="K42">
        <v>74.629999999999939</v>
      </c>
      <c r="L42">
        <v>237</v>
      </c>
      <c r="M42">
        <v>-19</v>
      </c>
      <c r="N42">
        <v>0.99183673469387756</v>
      </c>
      <c r="O42">
        <v>0.48780487804878048</v>
      </c>
      <c r="T42" s="10">
        <f t="shared" ca="1" si="1"/>
        <v>6.7796058705095431E-4</v>
      </c>
      <c r="U42" s="150">
        <f t="shared" ca="1" si="2"/>
        <v>2.4013512889846746E-2</v>
      </c>
      <c r="V42" s="10">
        <f t="shared" si="3"/>
        <v>-1.4067995310667097E-3</v>
      </c>
      <c r="W42" s="150">
        <f t="shared" si="4"/>
        <v>-2.289322158131965E-2</v>
      </c>
    </row>
    <row r="43" spans="1:23">
      <c r="A43" s="1">
        <v>41880</v>
      </c>
      <c r="B43">
        <v>170.47</v>
      </c>
      <c r="C43">
        <v>3280300</v>
      </c>
      <c r="D43">
        <v>5.6400000000000148</v>
      </c>
      <c r="E43">
        <v>32</v>
      </c>
      <c r="F43">
        <v>0.97117162711930394</v>
      </c>
      <c r="G43">
        <v>6.3703227376460295E-2</v>
      </c>
      <c r="H43">
        <v>1</v>
      </c>
      <c r="I43">
        <v>1</v>
      </c>
      <c r="J43">
        <v>0.10999999999998522</v>
      </c>
      <c r="K43">
        <v>74.739999999999924</v>
      </c>
      <c r="L43">
        <v>238</v>
      </c>
      <c r="M43">
        <v>-18</v>
      </c>
      <c r="N43">
        <v>0.99591836734693873</v>
      </c>
      <c r="O43">
        <v>0.51219512195121952</v>
      </c>
      <c r="T43" s="10">
        <f t="shared" ca="1" si="1"/>
        <v>6.7796058705095431E-4</v>
      </c>
      <c r="U43" s="150">
        <f t="shared" ca="1" si="2"/>
        <v>2.46914734768977E-2</v>
      </c>
      <c r="V43" s="10">
        <f t="shared" si="3"/>
        <v>6.456914768724185E-4</v>
      </c>
      <c r="W43" s="150">
        <f t="shared" si="4"/>
        <v>-2.2247530104447234E-2</v>
      </c>
    </row>
    <row r="44" spans="1:23">
      <c r="A44" s="1">
        <v>41884</v>
      </c>
      <c r="B44">
        <v>170.17</v>
      </c>
      <c r="C44">
        <v>3458700</v>
      </c>
      <c r="D44">
        <v>5.9400000000000261</v>
      </c>
      <c r="E44">
        <v>33</v>
      </c>
      <c r="F44">
        <v>0.97238335312323587</v>
      </c>
      <c r="G44">
        <v>5.8401846640548843E-2</v>
      </c>
      <c r="H44">
        <v>2</v>
      </c>
      <c r="I44">
        <v>0</v>
      </c>
      <c r="J44">
        <v>-0.30000000000001137</v>
      </c>
      <c r="K44">
        <v>74.439999999999912</v>
      </c>
      <c r="L44">
        <v>239</v>
      </c>
      <c r="M44">
        <v>-19</v>
      </c>
      <c r="N44">
        <v>1</v>
      </c>
      <c r="O44">
        <v>0.48780487804878048</v>
      </c>
      <c r="T44" s="10">
        <f t="shared" ca="1" si="1"/>
        <v>6.7796058705095431E-4</v>
      </c>
      <c r="U44" s="150">
        <f t="shared" ca="1" si="2"/>
        <v>2.5369434063948655E-2</v>
      </c>
      <c r="V44" s="10">
        <f t="shared" si="3"/>
        <v>-1.759840441133404E-3</v>
      </c>
      <c r="W44" s="150">
        <f t="shared" si="4"/>
        <v>-2.4007370545580636E-2</v>
      </c>
    </row>
    <row r="45" spans="1:23">
      <c r="A45" s="1">
        <v>41885</v>
      </c>
      <c r="B45">
        <v>170.31</v>
      </c>
      <c r="C45">
        <v>2847400</v>
      </c>
      <c r="D45">
        <v>5.9400000000000261</v>
      </c>
      <c r="E45">
        <v>34</v>
      </c>
      <c r="F45">
        <v>0.97212543554006969</v>
      </c>
      <c r="G45">
        <v>5.6809215847454533E-2</v>
      </c>
      <c r="H45">
        <v>4</v>
      </c>
      <c r="I45">
        <v>1</v>
      </c>
      <c r="J45">
        <v>0</v>
      </c>
      <c r="K45">
        <v>74.439999999999912</v>
      </c>
      <c r="L45">
        <v>238</v>
      </c>
      <c r="M45">
        <v>-20</v>
      </c>
      <c r="N45">
        <v>0.99591836734693873</v>
      </c>
      <c r="O45">
        <v>0.46341463414634149</v>
      </c>
      <c r="T45" s="10">
        <f t="shared" ca="1" si="1"/>
        <v>0</v>
      </c>
      <c r="U45" s="150">
        <f t="shared" ca="1" si="2"/>
        <v>2.5369434063948655E-2</v>
      </c>
      <c r="V45" s="10">
        <f t="shared" si="3"/>
        <v>0</v>
      </c>
      <c r="W45" s="150">
        <f t="shared" si="4"/>
        <v>-2.4007370545580636E-2</v>
      </c>
    </row>
    <row r="46" spans="1:23">
      <c r="A46" s="1">
        <v>41886</v>
      </c>
      <c r="B46">
        <v>170.25</v>
      </c>
      <c r="C46">
        <v>3760900</v>
      </c>
      <c r="D46">
        <v>6.0000000000000284</v>
      </c>
      <c r="E46">
        <v>35</v>
      </c>
      <c r="F46">
        <v>0.97135654916006475</v>
      </c>
      <c r="G46">
        <v>5.2783189515518594E-2</v>
      </c>
      <c r="H46">
        <v>4</v>
      </c>
      <c r="I46">
        <v>1</v>
      </c>
      <c r="J46">
        <v>-6.0000000000002274E-2</v>
      </c>
      <c r="K46">
        <v>74.37999999999991</v>
      </c>
      <c r="L46">
        <v>237</v>
      </c>
      <c r="M46">
        <v>-21</v>
      </c>
      <c r="N46">
        <v>0.99183673469387756</v>
      </c>
      <c r="O46">
        <v>0.43902439024390244</v>
      </c>
      <c r="T46" s="10">
        <f t="shared" ca="1" si="1"/>
        <v>2.3612067559478037E-3</v>
      </c>
      <c r="U46" s="150">
        <f t="shared" ca="1" si="2"/>
        <v>2.7730640819896457E-2</v>
      </c>
      <c r="V46" s="10">
        <f t="shared" si="3"/>
        <v>-3.5229874933945319E-4</v>
      </c>
      <c r="W46" s="150">
        <f t="shared" si="4"/>
        <v>-2.4359669294920089E-2</v>
      </c>
    </row>
    <row r="47" spans="1:23">
      <c r="A47" s="1">
        <v>41887</v>
      </c>
      <c r="B47">
        <v>170.84</v>
      </c>
      <c r="C47">
        <v>3403600</v>
      </c>
      <c r="D47">
        <v>5.410000000000025</v>
      </c>
      <c r="E47">
        <v>36</v>
      </c>
      <c r="F47">
        <v>0.97152200572285063</v>
      </c>
      <c r="G47">
        <v>4.8360302415922346E-2</v>
      </c>
      <c r="H47">
        <v>2</v>
      </c>
      <c r="I47">
        <v>0</v>
      </c>
      <c r="J47">
        <v>0.59000000000000341</v>
      </c>
      <c r="K47">
        <v>74.969999999999914</v>
      </c>
      <c r="L47">
        <v>238</v>
      </c>
      <c r="M47">
        <v>-22</v>
      </c>
      <c r="N47">
        <v>0.99591836734693873</v>
      </c>
      <c r="O47">
        <v>0.41463414634146339</v>
      </c>
      <c r="T47" s="10">
        <f t="shared" ca="1" si="1"/>
        <v>2.3612067559478037E-3</v>
      </c>
      <c r="U47" s="150">
        <f t="shared" ca="1" si="2"/>
        <v>3.0091847575844259E-2</v>
      </c>
      <c r="V47" s="10">
        <f t="shared" si="3"/>
        <v>3.4654919236417232E-3</v>
      </c>
      <c r="W47" s="150">
        <f t="shared" si="4"/>
        <v>-2.0894177371278366E-2</v>
      </c>
    </row>
    <row r="48" spans="1:23">
      <c r="A48" s="1">
        <v>41890</v>
      </c>
      <c r="B48">
        <v>170.65</v>
      </c>
      <c r="C48">
        <v>3139800</v>
      </c>
      <c r="D48">
        <v>5.410000000000025</v>
      </c>
      <c r="E48">
        <v>37</v>
      </c>
      <c r="F48">
        <v>0.97234442216728645</v>
      </c>
      <c r="G48">
        <v>5.0273275070494082E-2</v>
      </c>
      <c r="H48">
        <v>2</v>
      </c>
      <c r="I48">
        <v>0</v>
      </c>
      <c r="J48">
        <v>0</v>
      </c>
      <c r="K48">
        <v>74.969999999999914</v>
      </c>
      <c r="L48">
        <v>239</v>
      </c>
      <c r="M48">
        <v>-23</v>
      </c>
      <c r="N48">
        <v>1</v>
      </c>
      <c r="O48">
        <v>0.3902439024390244</v>
      </c>
      <c r="T48" s="10">
        <f t="shared" ca="1" si="1"/>
        <v>0</v>
      </c>
      <c r="U48" s="150">
        <f t="shared" ca="1" si="2"/>
        <v>3.0091847575844259E-2</v>
      </c>
      <c r="V48" s="10">
        <f t="shared" si="3"/>
        <v>0</v>
      </c>
      <c r="W48" s="150">
        <f t="shared" si="4"/>
        <v>-2.0894177371278366E-2</v>
      </c>
    </row>
    <row r="49" spans="1:23">
      <c r="A49" s="1">
        <v>41891</v>
      </c>
      <c r="B49">
        <v>169.71</v>
      </c>
      <c r="C49">
        <v>4252400</v>
      </c>
      <c r="D49">
        <v>5.410000000000025</v>
      </c>
      <c r="E49">
        <v>38</v>
      </c>
      <c r="F49">
        <v>0.97195997897728403</v>
      </c>
      <c r="G49">
        <v>5.3615465260888208E-2</v>
      </c>
      <c r="H49">
        <v>3</v>
      </c>
      <c r="I49">
        <v>1</v>
      </c>
      <c r="J49">
        <v>0</v>
      </c>
      <c r="K49">
        <v>74.969999999999914</v>
      </c>
      <c r="L49">
        <v>238</v>
      </c>
      <c r="M49">
        <v>-22</v>
      </c>
      <c r="N49">
        <v>0.99591836734693873</v>
      </c>
      <c r="O49">
        <v>0.41463414634146339</v>
      </c>
      <c r="T49" s="10">
        <f t="shared" ca="1" si="1"/>
        <v>0</v>
      </c>
      <c r="U49" s="150">
        <f t="shared" ca="1" si="2"/>
        <v>3.0091847575844259E-2</v>
      </c>
      <c r="V49" s="10">
        <f t="shared" si="3"/>
        <v>0</v>
      </c>
      <c r="W49" s="150">
        <f t="shared" si="4"/>
        <v>-2.0894177371278366E-2</v>
      </c>
    </row>
    <row r="50" spans="1:23">
      <c r="A50" s="1">
        <v>41892</v>
      </c>
      <c r="B50">
        <v>170.26</v>
      </c>
      <c r="C50">
        <v>4595400</v>
      </c>
      <c r="D50">
        <v>4.8600000000000421</v>
      </c>
      <c r="E50">
        <v>39</v>
      </c>
      <c r="F50">
        <v>0.97170206139411763</v>
      </c>
      <c r="G50">
        <v>6.0216842082427245E-2</v>
      </c>
      <c r="H50">
        <v>3</v>
      </c>
      <c r="I50">
        <v>1</v>
      </c>
      <c r="J50">
        <v>0.54999999999998295</v>
      </c>
      <c r="K50">
        <v>75.519999999999897</v>
      </c>
      <c r="L50">
        <v>237</v>
      </c>
      <c r="M50">
        <v>-21</v>
      </c>
      <c r="N50">
        <v>0.99183673469387756</v>
      </c>
      <c r="O50">
        <v>0.43902439024390244</v>
      </c>
      <c r="T50" s="10">
        <f t="shared" ca="1" si="1"/>
        <v>1.0161112410719876E-3</v>
      </c>
      <c r="U50" s="150">
        <f t="shared" ca="1" si="2"/>
        <v>3.1107958816916248E-2</v>
      </c>
      <c r="V50" s="10">
        <f t="shared" si="3"/>
        <v>3.2408225796946729E-3</v>
      </c>
      <c r="W50" s="150">
        <f t="shared" si="4"/>
        <v>-1.7653354791583694E-2</v>
      </c>
    </row>
    <row r="51" spans="1:23">
      <c r="A51" s="1">
        <v>41893</v>
      </c>
      <c r="B51">
        <v>170.1</v>
      </c>
      <c r="C51">
        <v>3026200</v>
      </c>
      <c r="D51">
        <v>5.0200000000000387</v>
      </c>
      <c r="E51">
        <v>40</v>
      </c>
      <c r="F51">
        <v>0.97085531310221318</v>
      </c>
      <c r="G51">
        <v>6.3817828881560054E-2</v>
      </c>
      <c r="H51">
        <v>3</v>
      </c>
      <c r="I51">
        <v>1</v>
      </c>
      <c r="J51">
        <v>-0.15999999999999659</v>
      </c>
      <c r="K51">
        <v>75.3599999999999</v>
      </c>
      <c r="L51">
        <v>236</v>
      </c>
      <c r="M51">
        <v>-20</v>
      </c>
      <c r="N51">
        <v>0.98775510204081629</v>
      </c>
      <c r="O51">
        <v>0.46341463414634149</v>
      </c>
      <c r="T51" s="10">
        <f t="shared" ca="1" si="1"/>
        <v>1.0161112410719876E-3</v>
      </c>
      <c r="U51" s="150">
        <f t="shared" ca="1" si="2"/>
        <v>3.2124070057988237E-2</v>
      </c>
      <c r="V51" s="10">
        <f t="shared" si="3"/>
        <v>-9.3973922236577356E-4</v>
      </c>
      <c r="W51" s="150">
        <f t="shared" si="4"/>
        <v>-1.8593094013949468E-2</v>
      </c>
    </row>
    <row r="52" spans="1:23">
      <c r="A52" s="1">
        <v>41894</v>
      </c>
      <c r="B52">
        <v>169.49</v>
      </c>
      <c r="C52">
        <v>5000800</v>
      </c>
      <c r="D52">
        <v>5.6300000000000239</v>
      </c>
      <c r="E52">
        <v>41</v>
      </c>
      <c r="F52">
        <v>0.96883576976232677</v>
      </c>
      <c r="G52">
        <v>6.9029721405155925E-2</v>
      </c>
      <c r="H52">
        <v>3</v>
      </c>
      <c r="I52">
        <v>1</v>
      </c>
      <c r="J52">
        <v>-0.60999999999998522</v>
      </c>
      <c r="K52">
        <v>74.749999999999915</v>
      </c>
      <c r="L52">
        <v>235</v>
      </c>
      <c r="M52">
        <v>-19</v>
      </c>
      <c r="N52">
        <v>0.98367346938775513</v>
      </c>
      <c r="O52">
        <v>0.48780487804878048</v>
      </c>
      <c r="T52" s="10">
        <f t="shared" ca="1" si="1"/>
        <v>1.0161112410719876E-3</v>
      </c>
      <c r="U52" s="150">
        <f t="shared" ca="1" si="2"/>
        <v>3.3140181299060226E-2</v>
      </c>
      <c r="V52" s="10">
        <f t="shared" si="3"/>
        <v>-3.5861258083479436E-3</v>
      </c>
      <c r="W52" s="150">
        <f t="shared" si="4"/>
        <v>-2.2179219822297411E-2</v>
      </c>
    </row>
    <row r="53" spans="1:23">
      <c r="A53" s="1">
        <v>41897</v>
      </c>
      <c r="B53">
        <v>169.91</v>
      </c>
      <c r="C53">
        <v>5130700</v>
      </c>
      <c r="D53">
        <v>5.2100000000000364</v>
      </c>
      <c r="E53">
        <v>42</v>
      </c>
      <c r="F53">
        <v>0.96653884336129881</v>
      </c>
      <c r="G53">
        <v>7.8081235960726109E-2</v>
      </c>
      <c r="H53">
        <v>3</v>
      </c>
      <c r="I53">
        <v>1</v>
      </c>
      <c r="J53">
        <v>0.41999999999998749</v>
      </c>
      <c r="K53">
        <v>75.169999999999902</v>
      </c>
      <c r="L53">
        <v>234</v>
      </c>
      <c r="M53">
        <v>-18</v>
      </c>
      <c r="N53">
        <v>0.97959183673469385</v>
      </c>
      <c r="O53">
        <v>0.51219512195121952</v>
      </c>
      <c r="T53" s="10">
        <f t="shared" ca="1" si="1"/>
        <v>1.0161112410719876E-3</v>
      </c>
      <c r="U53" s="150">
        <f t="shared" ca="1" si="2"/>
        <v>3.4156292540132215E-2</v>
      </c>
      <c r="V53" s="10">
        <f t="shared" si="3"/>
        <v>2.4780223022006459E-3</v>
      </c>
      <c r="W53" s="150">
        <f t="shared" si="4"/>
        <v>-1.9701197520096764E-2</v>
      </c>
    </row>
    <row r="54" spans="1:23">
      <c r="A54" s="1">
        <v>41898</v>
      </c>
      <c r="B54">
        <v>170.97</v>
      </c>
      <c r="C54">
        <v>5946400</v>
      </c>
      <c r="D54">
        <v>4.1500000000000341</v>
      </c>
      <c r="E54">
        <v>43</v>
      </c>
      <c r="F54">
        <v>0.96682595916142733</v>
      </c>
      <c r="G54">
        <v>9.0557472654807528E-2</v>
      </c>
      <c r="H54">
        <v>1</v>
      </c>
      <c r="I54">
        <v>1</v>
      </c>
      <c r="J54">
        <v>1.0600000000000023</v>
      </c>
      <c r="K54">
        <v>76.229999999999905</v>
      </c>
      <c r="L54">
        <v>235</v>
      </c>
      <c r="M54">
        <v>-17</v>
      </c>
      <c r="N54">
        <v>0.98367346938775513</v>
      </c>
      <c r="O54">
        <v>0.53658536585365857</v>
      </c>
      <c r="T54" s="10">
        <f t="shared" ca="1" si="1"/>
        <v>1.0161112410719876E-3</v>
      </c>
      <c r="U54" s="150">
        <f t="shared" ca="1" si="2"/>
        <v>3.5172403781204203E-2</v>
      </c>
      <c r="V54" s="10">
        <f t="shared" si="3"/>
        <v>6.2385969042434361E-3</v>
      </c>
      <c r="W54" s="150">
        <f t="shared" si="4"/>
        <v>-1.3462600615853328E-2</v>
      </c>
    </row>
    <row r="55" spans="1:23">
      <c r="A55" s="1">
        <v>41899</v>
      </c>
      <c r="B55">
        <v>171.17</v>
      </c>
      <c r="C55">
        <v>8498600</v>
      </c>
      <c r="D55">
        <v>3.9500000000000455</v>
      </c>
      <c r="E55">
        <v>44</v>
      </c>
      <c r="F55">
        <v>0.96955599244739488</v>
      </c>
      <c r="G55">
        <v>0.1112436338392306</v>
      </c>
      <c r="H55">
        <v>1</v>
      </c>
      <c r="I55">
        <v>1</v>
      </c>
      <c r="J55">
        <v>0.19999999999998863</v>
      </c>
      <c r="K55">
        <v>76.429999999999893</v>
      </c>
      <c r="L55">
        <v>236</v>
      </c>
      <c r="M55">
        <v>-16</v>
      </c>
      <c r="N55">
        <v>0.98775510204081629</v>
      </c>
      <c r="O55">
        <v>0.56097560975609762</v>
      </c>
      <c r="T55" s="10">
        <f t="shared" ca="1" si="1"/>
        <v>6.7796058705095431E-4</v>
      </c>
      <c r="U55" s="150">
        <f t="shared" ca="1" si="2"/>
        <v>3.5850364368255158E-2</v>
      </c>
      <c r="V55" s="10">
        <f t="shared" si="3"/>
        <v>1.1697958706205103E-3</v>
      </c>
      <c r="W55" s="150">
        <f t="shared" si="4"/>
        <v>-1.2292804745232817E-2</v>
      </c>
    </row>
    <row r="56" spans="1:23">
      <c r="A56" s="1">
        <v>41900</v>
      </c>
      <c r="B56">
        <v>172.2</v>
      </c>
      <c r="C56">
        <v>6458100</v>
      </c>
      <c r="D56">
        <v>2.9200000000000443</v>
      </c>
      <c r="E56">
        <v>45</v>
      </c>
      <c r="F56">
        <v>0.97414984524945014</v>
      </c>
      <c r="G56">
        <v>0.13185127177015935</v>
      </c>
      <c r="H56">
        <v>1</v>
      </c>
      <c r="I56">
        <v>1</v>
      </c>
      <c r="J56">
        <v>1.0300000000000011</v>
      </c>
      <c r="K56">
        <v>77.459999999999894</v>
      </c>
      <c r="L56">
        <v>237</v>
      </c>
      <c r="M56">
        <v>-15</v>
      </c>
      <c r="N56">
        <v>0.99183673469387756</v>
      </c>
      <c r="O56">
        <v>0.58536585365853655</v>
      </c>
      <c r="T56" s="10">
        <f t="shared" ca="1" si="1"/>
        <v>6.7796058705095431E-4</v>
      </c>
      <c r="U56" s="150">
        <f t="shared" ca="1" si="2"/>
        <v>3.6528324955306113E-2</v>
      </c>
      <c r="V56" s="10">
        <f t="shared" si="3"/>
        <v>6.0174095928024838E-3</v>
      </c>
      <c r="W56" s="150">
        <f t="shared" si="4"/>
        <v>-6.2753951524303336E-3</v>
      </c>
    </row>
    <row r="57" spans="1:23">
      <c r="A57" s="1">
        <v>41901</v>
      </c>
      <c r="B57">
        <v>172.45</v>
      </c>
      <c r="C57">
        <v>9341000</v>
      </c>
      <c r="D57">
        <v>2.6700000000000443</v>
      </c>
      <c r="E57">
        <v>46</v>
      </c>
      <c r="F57">
        <v>0.98083137056430414</v>
      </c>
      <c r="G57">
        <v>0.16159448894095474</v>
      </c>
      <c r="H57">
        <v>1</v>
      </c>
      <c r="I57">
        <v>1</v>
      </c>
      <c r="J57">
        <v>0.25</v>
      </c>
      <c r="K57">
        <v>77.709999999999894</v>
      </c>
      <c r="L57">
        <v>238</v>
      </c>
      <c r="M57">
        <v>-14</v>
      </c>
      <c r="N57">
        <v>0.99591836734693873</v>
      </c>
      <c r="O57">
        <v>0.6097560975609756</v>
      </c>
      <c r="T57" s="10">
        <f t="shared" ca="1" si="1"/>
        <v>6.7796058705095431E-4</v>
      </c>
      <c r="U57" s="150">
        <f t="shared" ca="1" si="2"/>
        <v>3.7206285542357068E-2</v>
      </c>
      <c r="V57" s="10">
        <f t="shared" si="3"/>
        <v>1.4518002322880372E-3</v>
      </c>
      <c r="W57" s="150">
        <f t="shared" si="4"/>
        <v>-4.8235949201422962E-3</v>
      </c>
    </row>
  </sheetData>
  <conditionalFormatting sqref="E3:E6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4.42578125" customWidth="1"/>
  </cols>
  <sheetData>
    <row r="1" spans="1:23">
      <c r="A1">
        <v>50</v>
      </c>
      <c r="B1">
        <v>7.4000000000000057</v>
      </c>
      <c r="C1">
        <v>106</v>
      </c>
      <c r="D1">
        <v>0.74148296593186136</v>
      </c>
      <c r="E1">
        <v>0.31578897161623004</v>
      </c>
      <c r="F1">
        <v>1.8988604544178396</v>
      </c>
      <c r="G1">
        <v>0.19637732994232507</v>
      </c>
      <c r="H1">
        <v>1.1756359070988416</v>
      </c>
      <c r="I1">
        <v>1.08877129853331</v>
      </c>
      <c r="J1">
        <v>2.904557891626486</v>
      </c>
      <c r="K1">
        <v>-2.4048495134905444E-2</v>
      </c>
      <c r="L1">
        <v>-1.6954774539353776E-2</v>
      </c>
      <c r="M1">
        <v>1.3526687088090666E-2</v>
      </c>
      <c r="N1">
        <v>2.0504459374116699E-2</v>
      </c>
      <c r="O1">
        <v>0.10131591968641927</v>
      </c>
      <c r="P1">
        <v>0.28647181628392487</v>
      </c>
      <c r="Q1">
        <v>-0.20763048016701421</v>
      </c>
      <c r="R1">
        <v>0.51983298538622125</v>
      </c>
      <c r="S1">
        <v>1.3797194711175937</v>
      </c>
    </row>
    <row r="2" spans="1:23">
      <c r="A2">
        <v>10</v>
      </c>
      <c r="B2">
        <v>4</v>
      </c>
      <c r="C2">
        <v>3.8543953951822609</v>
      </c>
      <c r="E2">
        <v>0.4</v>
      </c>
    </row>
    <row r="3" spans="1:23">
      <c r="A3">
        <v>7.4039345796184921E-4</v>
      </c>
      <c r="B3">
        <v>7.593707215520492E-3</v>
      </c>
      <c r="C3">
        <v>0.79915444164963101</v>
      </c>
      <c r="D3">
        <v>244</v>
      </c>
      <c r="E3" s="2">
        <f>IF(C3&gt;=$E$2,SIGN(A3),0)</f>
        <v>1</v>
      </c>
      <c r="F3" s="3" t="s">
        <v>0</v>
      </c>
      <c r="G3">
        <f ca="1">OFFSET(B1,($A$1+5),0)</f>
        <v>100.04</v>
      </c>
    </row>
    <row r="4" spans="1:23">
      <c r="A4">
        <v>-7.8588715341816346E-4</v>
      </c>
      <c r="B4">
        <v>9.8507379996086997E-3</v>
      </c>
      <c r="C4">
        <v>0.74179401573123593</v>
      </c>
      <c r="D4">
        <v>314</v>
      </c>
      <c r="E4" s="2">
        <f>IF(C4&gt;=$E$2,SIGN(A4),0)</f>
        <v>-1</v>
      </c>
      <c r="F4" s="4" t="s">
        <v>1</v>
      </c>
      <c r="G4">
        <f ca="1">OFFSET(D1,($A$1+6),0)</f>
        <v>3.4899999999999807</v>
      </c>
    </row>
    <row r="5" spans="1:23">
      <c r="A5">
        <v>2.5726520796061953E-3</v>
      </c>
      <c r="B5">
        <v>1.412263494829093E-2</v>
      </c>
      <c r="C5">
        <v>1.3244727216811707</v>
      </c>
      <c r="D5">
        <v>192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T5">
        <v>0.13938834512170428</v>
      </c>
      <c r="U5">
        <v>-0.46469289231224525</v>
      </c>
    </row>
    <row r="6" spans="1:23">
      <c r="A6">
        <v>1.7279554578151211E-3</v>
      </c>
      <c r="B6">
        <v>1.1523998624037133E-2</v>
      </c>
      <c r="C6">
        <v>0.98897421612022329</v>
      </c>
      <c r="D6">
        <v>158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2</v>
      </c>
      <c r="I6">
        <f t="shared" ca="1" si="0"/>
        <v>-1</v>
      </c>
      <c r="J6">
        <f t="shared" ca="1" si="0"/>
        <v>-6.0000000000002274E-2</v>
      </c>
      <c r="K6">
        <f t="shared" ca="1" si="0"/>
        <v>75.530000000000129</v>
      </c>
      <c r="L6">
        <f t="shared" ca="1" si="0"/>
        <v>230</v>
      </c>
      <c r="M6">
        <f t="shared" ca="1" si="0"/>
        <v>-30</v>
      </c>
      <c r="N6" s="9">
        <f ca="1">OFFSET(F1,($A$1+6),0)</f>
        <v>0.98607330269832649</v>
      </c>
      <c r="O6" s="10">
        <f ca="1">OFFSET(G1,($A$1+6),0)</f>
        <v>0.12775313465898017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95.04</v>
      </c>
      <c r="C8">
        <v>19566300</v>
      </c>
      <c r="D8">
        <v>2.4900000000000091</v>
      </c>
      <c r="E8">
        <v>35</v>
      </c>
      <c r="F8">
        <v>0.89839311818938927</v>
      </c>
      <c r="G8">
        <v>0.10422342107665022</v>
      </c>
      <c r="H8">
        <v>1</v>
      </c>
      <c r="I8">
        <v>1</v>
      </c>
      <c r="J8">
        <v>0.60000000000000853</v>
      </c>
      <c r="K8">
        <v>74.150000000000134</v>
      </c>
      <c r="L8">
        <v>209</v>
      </c>
      <c r="M8">
        <v>-35</v>
      </c>
      <c r="N8">
        <v>0.89711934156378603</v>
      </c>
      <c r="O8">
        <v>0.1276595744680851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95.61</v>
      </c>
      <c r="C9">
        <v>19579000</v>
      </c>
      <c r="D9">
        <v>1.9200000000000159</v>
      </c>
      <c r="E9">
        <v>36</v>
      </c>
      <c r="F9">
        <v>0.90003319763073741</v>
      </c>
      <c r="G9">
        <v>7.6744000177608074E-2</v>
      </c>
      <c r="H9">
        <v>2</v>
      </c>
      <c r="I9">
        <v>-1</v>
      </c>
      <c r="J9">
        <v>0.56999999999999318</v>
      </c>
      <c r="K9">
        <v>74.720000000000127</v>
      </c>
      <c r="L9">
        <v>210</v>
      </c>
      <c r="M9">
        <v>-36</v>
      </c>
      <c r="N9">
        <v>0.90123456790123457</v>
      </c>
      <c r="O9">
        <v>0.10638297872340426</v>
      </c>
      <c r="T9" s="10">
        <f ca="1">OFFSET($A$2,H8,0)*I8</f>
        <v>7.4039345796184921E-4</v>
      </c>
      <c r="U9" s="150">
        <f ca="1">U8+T9</f>
        <v>7.4039345796184921E-4</v>
      </c>
      <c r="V9" s="10">
        <f>J9/B8</f>
        <v>5.9974747474746751E-3</v>
      </c>
      <c r="W9" s="150">
        <f>W8+V9</f>
        <v>5.9974747474746751E-3</v>
      </c>
    </row>
    <row r="10" spans="1:23">
      <c r="A10" s="1">
        <v>41835</v>
      </c>
      <c r="B10">
        <v>95.28</v>
      </c>
      <c r="C10">
        <v>39467500</v>
      </c>
      <c r="D10">
        <v>1.5900000000000176</v>
      </c>
      <c r="E10">
        <v>37</v>
      </c>
      <c r="F10">
        <v>0.90080547935631539</v>
      </c>
      <c r="G10">
        <v>6.9678800750887407E-2</v>
      </c>
      <c r="H10">
        <v>2</v>
      </c>
      <c r="I10">
        <v>-1</v>
      </c>
      <c r="J10">
        <v>0.32999999999999829</v>
      </c>
      <c r="K10">
        <v>75.050000000000125</v>
      </c>
      <c r="L10">
        <v>211</v>
      </c>
      <c r="M10">
        <v>-37</v>
      </c>
      <c r="N10">
        <v>0.90534979423868311</v>
      </c>
      <c r="O10">
        <v>8.5106382978723402E-2</v>
      </c>
      <c r="T10" s="10">
        <f t="shared" ref="T10:T57" ca="1" si="1">OFFSET($A$2,H9,0)*I9</f>
        <v>7.8588715341816346E-4</v>
      </c>
      <c r="U10" s="150">
        <f t="shared" ref="U10:U57" ca="1" si="2">U9+T10</f>
        <v>1.5262806113800127E-3</v>
      </c>
      <c r="V10" s="10">
        <f t="shared" ref="V10:V57" si="3">J10/B9</f>
        <v>3.4515218073423106E-3</v>
      </c>
      <c r="W10" s="150">
        <f t="shared" ref="W10:W57" si="4">W9+V10</f>
        <v>9.4489965548169852E-3</v>
      </c>
    </row>
    <row r="11" spans="1:23">
      <c r="A11" s="1">
        <v>41836</v>
      </c>
      <c r="B11">
        <v>95.66</v>
      </c>
      <c r="C11">
        <v>22052600</v>
      </c>
      <c r="D11">
        <v>1.9700000000000131</v>
      </c>
      <c r="E11">
        <v>38</v>
      </c>
      <c r="F11">
        <v>0.90204485757051589</v>
      </c>
      <c r="G11">
        <v>8.3170797287530199E-2</v>
      </c>
      <c r="H11">
        <v>2</v>
      </c>
      <c r="I11">
        <v>-1</v>
      </c>
      <c r="J11">
        <v>-0.37999999999999545</v>
      </c>
      <c r="K11">
        <v>74.67000000000013</v>
      </c>
      <c r="L11">
        <v>212</v>
      </c>
      <c r="M11">
        <v>-38</v>
      </c>
      <c r="N11">
        <v>0.90946502057613166</v>
      </c>
      <c r="O11">
        <v>6.3829787234042548E-2</v>
      </c>
      <c r="T11" s="10">
        <f t="shared" ca="1" si="1"/>
        <v>7.8588715341816346E-4</v>
      </c>
      <c r="U11" s="150">
        <f t="shared" ca="1" si="2"/>
        <v>2.3121677647981761E-3</v>
      </c>
      <c r="V11" s="10">
        <f t="shared" si="3"/>
        <v>-3.9882451721242173E-3</v>
      </c>
      <c r="W11" s="150">
        <f t="shared" si="4"/>
        <v>5.4607513826927679E-3</v>
      </c>
    </row>
    <row r="12" spans="1:23">
      <c r="A12" s="1">
        <v>41837</v>
      </c>
      <c r="B12">
        <v>94.4</v>
      </c>
      <c r="C12">
        <v>43111500</v>
      </c>
      <c r="D12">
        <v>0.71000000000002217</v>
      </c>
      <c r="E12">
        <v>39</v>
      </c>
      <c r="F12">
        <v>0.90241410841064873</v>
      </c>
      <c r="G12">
        <v>0.10940873782336386</v>
      </c>
      <c r="H12">
        <v>1</v>
      </c>
      <c r="I12">
        <v>1</v>
      </c>
      <c r="J12">
        <v>1.2599999999999909</v>
      </c>
      <c r="K12">
        <v>75.930000000000121</v>
      </c>
      <c r="L12">
        <v>213</v>
      </c>
      <c r="M12">
        <v>-37</v>
      </c>
      <c r="N12">
        <v>0.9135802469135802</v>
      </c>
      <c r="O12">
        <v>8.5106382978723402E-2</v>
      </c>
      <c r="T12" s="10">
        <f t="shared" ca="1" si="1"/>
        <v>7.8588715341816346E-4</v>
      </c>
      <c r="U12" s="150">
        <f t="shared" ca="1" si="2"/>
        <v>3.0980549182163396E-3</v>
      </c>
      <c r="V12" s="10">
        <f t="shared" si="3"/>
        <v>1.317164959230599E-2</v>
      </c>
      <c r="W12" s="150">
        <f t="shared" si="4"/>
        <v>1.8632400974998756E-2</v>
      </c>
    </row>
    <row r="13" spans="1:23">
      <c r="A13" s="1">
        <v>41838</v>
      </c>
      <c r="B13">
        <v>95.89</v>
      </c>
      <c r="C13">
        <v>36682200</v>
      </c>
      <c r="D13">
        <v>0</v>
      </c>
      <c r="E13">
        <v>0</v>
      </c>
      <c r="F13">
        <v>0.90435354894320852</v>
      </c>
      <c r="G13">
        <v>0.11567583568293999</v>
      </c>
      <c r="H13">
        <v>1</v>
      </c>
      <c r="I13">
        <v>1</v>
      </c>
      <c r="J13">
        <v>1.4899999999999949</v>
      </c>
      <c r="K13">
        <v>77.420000000000115</v>
      </c>
      <c r="L13">
        <v>214</v>
      </c>
      <c r="M13">
        <v>-36</v>
      </c>
      <c r="N13">
        <v>0.91769547325102885</v>
      </c>
      <c r="O13">
        <v>0.10638297872340426</v>
      </c>
      <c r="T13" s="10">
        <f t="shared" ca="1" si="1"/>
        <v>7.4039345796184921E-4</v>
      </c>
      <c r="U13" s="150">
        <f t="shared" ca="1" si="2"/>
        <v>3.8384483761781888E-3</v>
      </c>
      <c r="V13" s="10">
        <f t="shared" si="3"/>
        <v>1.5783898305084691E-2</v>
      </c>
      <c r="W13" s="150">
        <f t="shared" si="4"/>
        <v>3.4416299280083447E-2</v>
      </c>
    </row>
    <row r="14" spans="1:23">
      <c r="A14" s="1">
        <v>41841</v>
      </c>
      <c r="B14">
        <v>95.77</v>
      </c>
      <c r="C14">
        <v>29750700</v>
      </c>
      <c r="D14">
        <v>0.12000000000000455</v>
      </c>
      <c r="E14">
        <v>1</v>
      </c>
      <c r="F14">
        <v>0.90726795147321759</v>
      </c>
      <c r="G14">
        <v>0.1238976089514464</v>
      </c>
      <c r="H14">
        <v>1</v>
      </c>
      <c r="I14">
        <v>1</v>
      </c>
      <c r="J14">
        <v>-0.12000000000000455</v>
      </c>
      <c r="K14">
        <v>77.300000000000111</v>
      </c>
      <c r="L14">
        <v>215</v>
      </c>
      <c r="M14">
        <v>-35</v>
      </c>
      <c r="N14">
        <v>0.92181069958847739</v>
      </c>
      <c r="O14">
        <v>0.1276595744680851</v>
      </c>
      <c r="T14" s="10">
        <f t="shared" ca="1" si="1"/>
        <v>7.4039345796184921E-4</v>
      </c>
      <c r="U14" s="150">
        <f t="shared" ca="1" si="2"/>
        <v>4.5788418341400385E-3</v>
      </c>
      <c r="V14" s="10">
        <f t="shared" si="3"/>
        <v>-1.2514339347169106E-3</v>
      </c>
      <c r="W14" s="150">
        <f t="shared" si="4"/>
        <v>3.3164865345366536E-2</v>
      </c>
    </row>
    <row r="15" spans="1:23">
      <c r="A15" s="1">
        <v>41842</v>
      </c>
      <c r="B15">
        <v>96.38</v>
      </c>
      <c r="C15">
        <v>25770400</v>
      </c>
      <c r="D15">
        <v>0</v>
      </c>
      <c r="E15">
        <v>0</v>
      </c>
      <c r="F15">
        <v>0.91019866161130814</v>
      </c>
      <c r="G15">
        <v>9.4811920461188942E-2</v>
      </c>
      <c r="H15">
        <v>1</v>
      </c>
      <c r="I15">
        <v>1</v>
      </c>
      <c r="J15">
        <v>0.60999999999999943</v>
      </c>
      <c r="K15">
        <v>77.91000000000011</v>
      </c>
      <c r="L15">
        <v>216</v>
      </c>
      <c r="M15">
        <v>-34</v>
      </c>
      <c r="N15">
        <v>0.92592592592592593</v>
      </c>
      <c r="O15">
        <v>0.14893617021276595</v>
      </c>
      <c r="T15" s="10">
        <f t="shared" ca="1" si="1"/>
        <v>7.4039345796184921E-4</v>
      </c>
      <c r="U15" s="150">
        <f t="shared" ca="1" si="2"/>
        <v>5.3192352921018881E-3</v>
      </c>
      <c r="V15" s="10">
        <f t="shared" si="3"/>
        <v>6.3694267515923509E-3</v>
      </c>
      <c r="W15" s="150">
        <f t="shared" si="4"/>
        <v>3.9534292096958884E-2</v>
      </c>
    </row>
    <row r="16" spans="1:23">
      <c r="A16" s="1">
        <v>41843</v>
      </c>
      <c r="B16">
        <v>97</v>
      </c>
      <c r="C16">
        <v>28947500</v>
      </c>
      <c r="D16">
        <v>0</v>
      </c>
      <c r="E16">
        <v>0</v>
      </c>
      <c r="F16">
        <v>0.9141346193047134</v>
      </c>
      <c r="G16">
        <v>8.1400340908810584E-2</v>
      </c>
      <c r="H16">
        <v>2</v>
      </c>
      <c r="I16">
        <v>-1</v>
      </c>
      <c r="J16">
        <v>0.62000000000000455</v>
      </c>
      <c r="K16">
        <v>78.530000000000115</v>
      </c>
      <c r="L16">
        <v>217</v>
      </c>
      <c r="M16">
        <v>-35</v>
      </c>
      <c r="N16">
        <v>0.93004115226337447</v>
      </c>
      <c r="O16">
        <v>0.1276595744680851</v>
      </c>
      <c r="T16" s="10">
        <f t="shared" ca="1" si="1"/>
        <v>7.4039345796184921E-4</v>
      </c>
      <c r="U16" s="150">
        <f t="shared" ca="1" si="2"/>
        <v>6.0596287500637377E-3</v>
      </c>
      <c r="V16" s="10">
        <f t="shared" si="3"/>
        <v>6.4328698900187236E-3</v>
      </c>
      <c r="W16" s="150">
        <f t="shared" si="4"/>
        <v>4.596716198697761E-2</v>
      </c>
    </row>
    <row r="17" spans="1:23">
      <c r="A17" s="1">
        <v>41844</v>
      </c>
      <c r="B17">
        <v>96.89</v>
      </c>
      <c r="C17">
        <v>24707200</v>
      </c>
      <c r="D17">
        <v>0</v>
      </c>
      <c r="E17">
        <v>0</v>
      </c>
      <c r="F17">
        <v>0.91806009353578089</v>
      </c>
      <c r="G17">
        <v>7.5503062505704419E-2</v>
      </c>
      <c r="H17">
        <v>2</v>
      </c>
      <c r="I17">
        <v>-1</v>
      </c>
      <c r="J17">
        <v>0.10999999999999943</v>
      </c>
      <c r="K17">
        <v>78.640000000000114</v>
      </c>
      <c r="L17">
        <v>218</v>
      </c>
      <c r="M17">
        <v>-36</v>
      </c>
      <c r="N17">
        <v>0.93415637860082301</v>
      </c>
      <c r="O17">
        <v>0.10638297872340426</v>
      </c>
      <c r="T17" s="10">
        <f t="shared" ca="1" si="1"/>
        <v>7.8588715341816346E-4</v>
      </c>
      <c r="U17" s="150">
        <f t="shared" ca="1" si="2"/>
        <v>6.8455159034819012E-3</v>
      </c>
      <c r="V17" s="10">
        <f t="shared" si="3"/>
        <v>1.1340206185566951E-3</v>
      </c>
      <c r="W17" s="150">
        <f t="shared" si="4"/>
        <v>4.7101182605534309E-2</v>
      </c>
    </row>
    <row r="18" spans="1:23">
      <c r="A18" s="1">
        <v>41845</v>
      </c>
      <c r="B18">
        <v>96.51</v>
      </c>
      <c r="C18">
        <v>29898900</v>
      </c>
      <c r="D18">
        <v>0</v>
      </c>
      <c r="E18">
        <v>0</v>
      </c>
      <c r="F18">
        <v>0.92177473369093577</v>
      </c>
      <c r="G18">
        <v>7.9521543611413295E-2</v>
      </c>
      <c r="H18">
        <v>2</v>
      </c>
      <c r="I18">
        <v>-1</v>
      </c>
      <c r="J18">
        <v>0.37999999999999545</v>
      </c>
      <c r="K18">
        <v>79.02000000000011</v>
      </c>
      <c r="L18">
        <v>219</v>
      </c>
      <c r="M18">
        <v>-37</v>
      </c>
      <c r="N18">
        <v>0.93827160493827155</v>
      </c>
      <c r="O18">
        <v>8.5106382978723402E-2</v>
      </c>
      <c r="T18" s="10">
        <f t="shared" ca="1" si="1"/>
        <v>7.8588715341816346E-4</v>
      </c>
      <c r="U18" s="150">
        <f t="shared" ca="1" si="2"/>
        <v>7.6314030569000647E-3</v>
      </c>
      <c r="V18" s="10">
        <f t="shared" si="3"/>
        <v>3.9219733718649542E-3</v>
      </c>
      <c r="W18" s="150">
        <f t="shared" si="4"/>
        <v>5.1023155977399259E-2</v>
      </c>
    </row>
    <row r="19" spans="1:23">
      <c r="A19" s="1">
        <v>41848</v>
      </c>
      <c r="B19">
        <v>96.54</v>
      </c>
      <c r="C19">
        <v>25603400</v>
      </c>
      <c r="D19">
        <v>3.0000000000001137E-2</v>
      </c>
      <c r="E19">
        <v>1</v>
      </c>
      <c r="F19">
        <v>0.92569787826370542</v>
      </c>
      <c r="G19">
        <v>7.713340585662587E-2</v>
      </c>
      <c r="H19">
        <v>1</v>
      </c>
      <c r="I19">
        <v>1</v>
      </c>
      <c r="J19">
        <v>-3.0000000000001137E-2</v>
      </c>
      <c r="K19">
        <v>78.990000000000109</v>
      </c>
      <c r="L19">
        <v>220</v>
      </c>
      <c r="M19">
        <v>-36</v>
      </c>
      <c r="N19">
        <v>0.9423868312757202</v>
      </c>
      <c r="O19">
        <v>0.10638297872340426</v>
      </c>
      <c r="T19" s="10">
        <f t="shared" ca="1" si="1"/>
        <v>7.8588715341816346E-4</v>
      </c>
      <c r="U19" s="150">
        <f t="shared" ca="1" si="2"/>
        <v>8.417290210318229E-3</v>
      </c>
      <c r="V19" s="10">
        <f t="shared" si="3"/>
        <v>-3.1084861672366732E-4</v>
      </c>
      <c r="W19" s="150">
        <f t="shared" si="4"/>
        <v>5.0712307360675592E-2</v>
      </c>
    </row>
    <row r="20" spans="1:23">
      <c r="A20" s="1">
        <v>41849</v>
      </c>
      <c r="B20">
        <v>96.37</v>
      </c>
      <c r="C20">
        <v>27022200</v>
      </c>
      <c r="D20">
        <v>0.20000000000000284</v>
      </c>
      <c r="E20">
        <v>2</v>
      </c>
      <c r="F20">
        <v>0.92901181719171333</v>
      </c>
      <c r="G20">
        <v>7.8440551867721461E-2</v>
      </c>
      <c r="H20">
        <v>2</v>
      </c>
      <c r="I20">
        <v>-1</v>
      </c>
      <c r="J20">
        <v>-0.17000000000000171</v>
      </c>
      <c r="K20">
        <v>78.820000000000107</v>
      </c>
      <c r="L20">
        <v>221</v>
      </c>
      <c r="M20">
        <v>-37</v>
      </c>
      <c r="N20">
        <v>0.94650205761316875</v>
      </c>
      <c r="O20">
        <v>8.5106382978723402E-2</v>
      </c>
      <c r="T20" s="10">
        <f t="shared" ca="1" si="1"/>
        <v>7.4039345796184921E-4</v>
      </c>
      <c r="U20" s="150">
        <f t="shared" ca="1" si="2"/>
        <v>9.1576836682800786E-3</v>
      </c>
      <c r="V20" s="10">
        <f t="shared" si="3"/>
        <v>-1.7609281126994168E-3</v>
      </c>
      <c r="W20" s="150">
        <f t="shared" si="4"/>
        <v>4.8951379247976178E-2</v>
      </c>
    </row>
    <row r="21" spans="1:23">
      <c r="A21" s="1">
        <v>41850</v>
      </c>
      <c r="B21">
        <v>96.75</v>
      </c>
      <c r="C21">
        <v>35348500</v>
      </c>
      <c r="D21">
        <v>0.57999999999999829</v>
      </c>
      <c r="E21">
        <v>3</v>
      </c>
      <c r="F21">
        <v>0.93234788787354606</v>
      </c>
      <c r="G21">
        <v>8.7206299165982146E-2</v>
      </c>
      <c r="H21">
        <v>1</v>
      </c>
      <c r="I21">
        <v>1</v>
      </c>
      <c r="J21">
        <v>-0.37999999999999545</v>
      </c>
      <c r="K21">
        <v>78.440000000000111</v>
      </c>
      <c r="L21">
        <v>222</v>
      </c>
      <c r="M21">
        <v>-36</v>
      </c>
      <c r="N21">
        <v>0.95061728395061729</v>
      </c>
      <c r="O21">
        <v>0.10638297872340426</v>
      </c>
      <c r="T21" s="10">
        <f t="shared" ca="1" si="1"/>
        <v>7.8588715341816346E-4</v>
      </c>
      <c r="U21" s="150">
        <f t="shared" ca="1" si="2"/>
        <v>9.943570821698243E-3</v>
      </c>
      <c r="V21" s="10">
        <f t="shared" si="3"/>
        <v>-3.9431358306526451E-3</v>
      </c>
      <c r="W21" s="150">
        <f t="shared" si="4"/>
        <v>4.5008243417323533E-2</v>
      </c>
    </row>
    <row r="22" spans="1:23">
      <c r="A22" s="1">
        <v>41851</v>
      </c>
      <c r="B22">
        <v>94.79</v>
      </c>
      <c r="C22">
        <v>50047900</v>
      </c>
      <c r="D22">
        <v>2.539999999999992</v>
      </c>
      <c r="E22">
        <v>4</v>
      </c>
      <c r="F22">
        <v>0.93178294573643394</v>
      </c>
      <c r="G22">
        <v>0.12749362954411464</v>
      </c>
      <c r="H22">
        <v>3</v>
      </c>
      <c r="I22">
        <v>1</v>
      </c>
      <c r="J22">
        <v>-1.9599999999999937</v>
      </c>
      <c r="K22">
        <v>76.480000000000118</v>
      </c>
      <c r="L22">
        <v>221</v>
      </c>
      <c r="M22">
        <v>-35</v>
      </c>
      <c r="N22">
        <v>0.94650205761316875</v>
      </c>
      <c r="O22">
        <v>0.1276595744680851</v>
      </c>
      <c r="T22" s="10">
        <f t="shared" ca="1" si="1"/>
        <v>7.4039345796184921E-4</v>
      </c>
      <c r="U22" s="150">
        <f t="shared" ca="1" si="2"/>
        <v>1.0683964279660093E-2</v>
      </c>
      <c r="V22" s="10">
        <f t="shared" si="3"/>
        <v>-2.0258397932816474E-2</v>
      </c>
      <c r="W22" s="150">
        <f t="shared" si="4"/>
        <v>2.4749845484507059E-2</v>
      </c>
    </row>
    <row r="23" spans="1:23">
      <c r="A23" s="1">
        <v>41852</v>
      </c>
      <c r="B23">
        <v>94.45</v>
      </c>
      <c r="C23">
        <v>60708000</v>
      </c>
      <c r="D23">
        <v>2.8799999999999955</v>
      </c>
      <c r="E23">
        <v>5</v>
      </c>
      <c r="F23">
        <v>0.92877885136197658</v>
      </c>
      <c r="G23">
        <v>0.18460291030546119</v>
      </c>
      <c r="H23">
        <v>3</v>
      </c>
      <c r="I23">
        <v>1</v>
      </c>
      <c r="J23">
        <v>-0.34000000000000341</v>
      </c>
      <c r="K23">
        <v>76.140000000000114</v>
      </c>
      <c r="L23">
        <v>220</v>
      </c>
      <c r="M23">
        <v>-34</v>
      </c>
      <c r="N23">
        <v>0.9423868312757202</v>
      </c>
      <c r="O23">
        <v>0.14893617021276595</v>
      </c>
      <c r="T23" s="10">
        <f t="shared" ca="1" si="1"/>
        <v>2.5726520796061953E-3</v>
      </c>
      <c r="U23" s="150">
        <f t="shared" ca="1" si="2"/>
        <v>1.3256616359266287E-2</v>
      </c>
      <c r="V23" s="10">
        <f t="shared" si="3"/>
        <v>-3.5868762527693152E-3</v>
      </c>
      <c r="W23" s="150">
        <f t="shared" si="4"/>
        <v>2.1162969231737744E-2</v>
      </c>
    </row>
    <row r="24" spans="1:23">
      <c r="A24" s="1">
        <v>41855</v>
      </c>
      <c r="B24">
        <v>95.09</v>
      </c>
      <c r="C24">
        <v>33230500</v>
      </c>
      <c r="D24">
        <v>2.2399999999999949</v>
      </c>
      <c r="E24">
        <v>6</v>
      </c>
      <c r="F24">
        <v>0.92418825968701035</v>
      </c>
      <c r="G24">
        <v>0.18672734942166372</v>
      </c>
      <c r="H24">
        <v>3</v>
      </c>
      <c r="I24">
        <v>1</v>
      </c>
      <c r="J24">
        <v>0.64000000000000057</v>
      </c>
      <c r="K24">
        <v>76.780000000000115</v>
      </c>
      <c r="L24">
        <v>219</v>
      </c>
      <c r="M24">
        <v>-33</v>
      </c>
      <c r="N24">
        <v>0.93827160493827155</v>
      </c>
      <c r="O24">
        <v>0.1702127659574468</v>
      </c>
      <c r="T24" s="10">
        <f t="shared" ca="1" si="1"/>
        <v>2.5726520796061953E-3</v>
      </c>
      <c r="U24" s="150">
        <f t="shared" ca="1" si="2"/>
        <v>1.5829268438872484E-2</v>
      </c>
      <c r="V24" s="10">
        <f t="shared" si="3"/>
        <v>6.7760719957649608E-3</v>
      </c>
      <c r="W24" s="150">
        <f t="shared" si="4"/>
        <v>2.7939041227502705E-2</v>
      </c>
    </row>
    <row r="25" spans="1:23">
      <c r="A25" s="1">
        <v>41856</v>
      </c>
      <c r="B25">
        <v>94.37</v>
      </c>
      <c r="C25">
        <v>50331100</v>
      </c>
      <c r="D25">
        <v>2.9599999999999937</v>
      </c>
      <c r="E25">
        <v>7</v>
      </c>
      <c r="F25">
        <v>0.91819637854617697</v>
      </c>
      <c r="G25">
        <v>0.17359032233396732</v>
      </c>
      <c r="H25">
        <v>3</v>
      </c>
      <c r="I25">
        <v>1</v>
      </c>
      <c r="J25">
        <v>-0.71999999999999886</v>
      </c>
      <c r="K25">
        <v>76.060000000000116</v>
      </c>
      <c r="L25">
        <v>218</v>
      </c>
      <c r="M25">
        <v>-32</v>
      </c>
      <c r="N25">
        <v>0.93415637860082301</v>
      </c>
      <c r="O25">
        <v>0.19148936170212766</v>
      </c>
      <c r="T25" s="10">
        <f t="shared" ca="1" si="1"/>
        <v>2.5726520796061953E-3</v>
      </c>
      <c r="U25" s="150">
        <f t="shared" ca="1" si="2"/>
        <v>1.8401920518478679E-2</v>
      </c>
      <c r="V25" s="10">
        <f t="shared" si="3"/>
        <v>-7.5717741087390766E-3</v>
      </c>
      <c r="W25" s="150">
        <f t="shared" si="4"/>
        <v>2.0367267118763629E-2</v>
      </c>
    </row>
    <row r="26" spans="1:23">
      <c r="A26" s="1">
        <v>41857</v>
      </c>
      <c r="B26">
        <v>94.3</v>
      </c>
      <c r="C26">
        <v>34431900</v>
      </c>
      <c r="D26">
        <v>3.0300000000000011</v>
      </c>
      <c r="E26">
        <v>8</v>
      </c>
      <c r="F26">
        <v>0.9119924985002823</v>
      </c>
      <c r="G26">
        <v>0.14313660773532449</v>
      </c>
      <c r="H26">
        <v>4</v>
      </c>
      <c r="I26">
        <v>1</v>
      </c>
      <c r="J26">
        <v>-7.000000000000739E-2</v>
      </c>
      <c r="K26">
        <v>75.990000000000109</v>
      </c>
      <c r="L26">
        <v>217</v>
      </c>
      <c r="M26">
        <v>-33</v>
      </c>
      <c r="N26">
        <v>0.93004115226337447</v>
      </c>
      <c r="O26">
        <v>0.1702127659574468</v>
      </c>
      <c r="T26" s="10">
        <f t="shared" ca="1" si="1"/>
        <v>2.5726520796061953E-3</v>
      </c>
      <c r="U26" s="150">
        <f t="shared" ca="1" si="2"/>
        <v>2.0974572598084874E-2</v>
      </c>
      <c r="V26" s="10">
        <f t="shared" si="3"/>
        <v>-7.4176115290884169E-4</v>
      </c>
      <c r="W26" s="150">
        <f t="shared" si="4"/>
        <v>1.9625505965854786E-2</v>
      </c>
    </row>
    <row r="27" spans="1:23">
      <c r="A27" s="1">
        <v>41858</v>
      </c>
      <c r="B27">
        <v>94</v>
      </c>
      <c r="C27">
        <v>33274700</v>
      </c>
      <c r="D27">
        <v>3.3299999999999983</v>
      </c>
      <c r="E27">
        <v>9</v>
      </c>
      <c r="F27">
        <v>0.90575017909248146</v>
      </c>
      <c r="G27">
        <v>0.13535806525616259</v>
      </c>
      <c r="H27">
        <v>4</v>
      </c>
      <c r="I27">
        <v>1</v>
      </c>
      <c r="J27">
        <v>-0.29999999999999716</v>
      </c>
      <c r="K27">
        <v>75.690000000000111</v>
      </c>
      <c r="L27">
        <v>216</v>
      </c>
      <c r="M27">
        <v>-34</v>
      </c>
      <c r="N27">
        <v>0.92592592592592593</v>
      </c>
      <c r="O27">
        <v>0.14893617021276595</v>
      </c>
      <c r="T27" s="10">
        <f t="shared" ca="1" si="1"/>
        <v>1.7279554578151211E-3</v>
      </c>
      <c r="U27" s="150">
        <f t="shared" ca="1" si="2"/>
        <v>2.2702528055899996E-2</v>
      </c>
      <c r="V27" s="10">
        <f t="shared" si="3"/>
        <v>-3.181336161187669E-3</v>
      </c>
      <c r="W27" s="150">
        <f t="shared" si="4"/>
        <v>1.6444169804667119E-2</v>
      </c>
    </row>
    <row r="28" spans="1:23">
      <c r="A28" s="1">
        <v>41859</v>
      </c>
      <c r="B28">
        <v>94.67</v>
      </c>
      <c r="C28">
        <v>40236900</v>
      </c>
      <c r="D28">
        <v>2.6599999999999966</v>
      </c>
      <c r="E28">
        <v>10</v>
      </c>
      <c r="F28">
        <v>0.90035818496322051</v>
      </c>
      <c r="G28">
        <v>0.11984705972317808</v>
      </c>
      <c r="H28">
        <v>4</v>
      </c>
      <c r="I28">
        <v>1</v>
      </c>
      <c r="J28">
        <v>0.67000000000000171</v>
      </c>
      <c r="K28">
        <v>76.360000000000113</v>
      </c>
      <c r="L28">
        <v>215</v>
      </c>
      <c r="M28">
        <v>-35</v>
      </c>
      <c r="N28">
        <v>0.92181069958847739</v>
      </c>
      <c r="O28">
        <v>0.1276595744680851</v>
      </c>
      <c r="T28" s="10">
        <f t="shared" ca="1" si="1"/>
        <v>1.7279554578151211E-3</v>
      </c>
      <c r="U28" s="150">
        <f t="shared" ca="1" si="2"/>
        <v>2.4430483513715118E-2</v>
      </c>
      <c r="V28" s="10">
        <f t="shared" si="3"/>
        <v>7.127659574468103E-3</v>
      </c>
      <c r="W28" s="150">
        <f t="shared" si="4"/>
        <v>2.3571829379135222E-2</v>
      </c>
    </row>
    <row r="29" spans="1:23">
      <c r="A29" s="1">
        <v>41862</v>
      </c>
      <c r="B29">
        <v>95.23</v>
      </c>
      <c r="C29">
        <v>28277500</v>
      </c>
      <c r="D29">
        <v>2.0999999999999943</v>
      </c>
      <c r="E29">
        <v>11</v>
      </c>
      <c r="F29">
        <v>0.8968706864920587</v>
      </c>
      <c r="G29">
        <v>0.11417297545308558</v>
      </c>
      <c r="H29">
        <v>4</v>
      </c>
      <c r="I29">
        <v>1</v>
      </c>
      <c r="J29">
        <v>0.56000000000000227</v>
      </c>
      <c r="K29">
        <v>76.920000000000115</v>
      </c>
      <c r="L29">
        <v>214</v>
      </c>
      <c r="M29">
        <v>-36</v>
      </c>
      <c r="N29">
        <v>0.91769547325102885</v>
      </c>
      <c r="O29">
        <v>0.10638297872340426</v>
      </c>
      <c r="T29" s="10">
        <f t="shared" ca="1" si="1"/>
        <v>1.7279554578151211E-3</v>
      </c>
      <c r="U29" s="150">
        <f t="shared" ca="1" si="2"/>
        <v>2.6158438971530241E-2</v>
      </c>
      <c r="V29" s="10">
        <f t="shared" si="3"/>
        <v>5.9152846730749159E-3</v>
      </c>
      <c r="W29" s="150">
        <f t="shared" si="4"/>
        <v>2.9487114052210137E-2</v>
      </c>
    </row>
    <row r="30" spans="1:23">
      <c r="A30" s="1">
        <v>41863</v>
      </c>
      <c r="B30">
        <v>95.19</v>
      </c>
      <c r="C30">
        <v>28152300</v>
      </c>
      <c r="D30">
        <v>2.1400000000000006</v>
      </c>
      <c r="E30">
        <v>12</v>
      </c>
      <c r="F30">
        <v>0.89533311201579513</v>
      </c>
      <c r="G30">
        <v>0.10069124071566184</v>
      </c>
      <c r="H30">
        <v>4</v>
      </c>
      <c r="I30">
        <v>1</v>
      </c>
      <c r="J30">
        <v>-4.0000000000006253E-2</v>
      </c>
      <c r="K30">
        <v>76.880000000000109</v>
      </c>
      <c r="L30">
        <v>213</v>
      </c>
      <c r="M30">
        <v>-37</v>
      </c>
      <c r="N30">
        <v>0.9135802469135802</v>
      </c>
      <c r="O30">
        <v>8.5106382978723402E-2</v>
      </c>
      <c r="T30" s="10">
        <f t="shared" ca="1" si="1"/>
        <v>1.7279554578151211E-3</v>
      </c>
      <c r="U30" s="150">
        <f t="shared" ca="1" si="2"/>
        <v>2.7886394429345363E-2</v>
      </c>
      <c r="V30" s="10">
        <f t="shared" si="3"/>
        <v>-4.2003570303482358E-4</v>
      </c>
      <c r="W30" s="150">
        <f t="shared" si="4"/>
        <v>2.9067078349175313E-2</v>
      </c>
    </row>
    <row r="31" spans="1:23">
      <c r="A31" s="1">
        <v>41864</v>
      </c>
      <c r="B31">
        <v>96.2</v>
      </c>
      <c r="C31">
        <v>27996500</v>
      </c>
      <c r="D31">
        <v>1.1299999999999955</v>
      </c>
      <c r="E31">
        <v>13</v>
      </c>
      <c r="F31">
        <v>0.89756608949382366</v>
      </c>
      <c r="G31">
        <v>8.251285808375701E-2</v>
      </c>
      <c r="H31">
        <v>2</v>
      </c>
      <c r="I31">
        <v>-1</v>
      </c>
      <c r="J31">
        <v>1.0100000000000051</v>
      </c>
      <c r="K31">
        <v>77.890000000000114</v>
      </c>
      <c r="L31">
        <v>214</v>
      </c>
      <c r="M31">
        <v>-38</v>
      </c>
      <c r="N31">
        <v>0.91769547325102885</v>
      </c>
      <c r="O31">
        <v>6.3829787234042548E-2</v>
      </c>
      <c r="T31" s="10">
        <f t="shared" ca="1" si="1"/>
        <v>1.7279554578151211E-3</v>
      </c>
      <c r="U31" s="150">
        <f t="shared" ca="1" si="2"/>
        <v>2.9614349887160486E-2</v>
      </c>
      <c r="V31" s="10">
        <f t="shared" si="3"/>
        <v>1.0610358230906662E-2</v>
      </c>
      <c r="W31" s="150">
        <f t="shared" si="4"/>
        <v>3.9677436580081979E-2</v>
      </c>
    </row>
    <row r="32" spans="1:23">
      <c r="A32" s="1">
        <v>41865</v>
      </c>
      <c r="B32">
        <v>96.7</v>
      </c>
      <c r="C32">
        <v>25006600</v>
      </c>
      <c r="D32">
        <v>1.6299999999999955</v>
      </c>
      <c r="E32">
        <v>14</v>
      </c>
      <c r="F32">
        <v>0.90171055160484337</v>
      </c>
      <c r="G32">
        <v>7.759484147246952E-2</v>
      </c>
      <c r="H32">
        <v>2</v>
      </c>
      <c r="I32">
        <v>-1</v>
      </c>
      <c r="J32">
        <v>-0.5</v>
      </c>
      <c r="K32">
        <v>77.390000000000114</v>
      </c>
      <c r="L32">
        <v>215</v>
      </c>
      <c r="M32">
        <v>-39</v>
      </c>
      <c r="N32">
        <v>0.92181069958847739</v>
      </c>
      <c r="O32">
        <v>4.2553191489361701E-2</v>
      </c>
      <c r="T32" s="10">
        <f t="shared" ca="1" si="1"/>
        <v>7.8588715341816346E-4</v>
      </c>
      <c r="U32" s="150">
        <f t="shared" ca="1" si="2"/>
        <v>3.0400237040578648E-2</v>
      </c>
      <c r="V32" s="10">
        <f t="shared" si="3"/>
        <v>-5.1975051975051969E-3</v>
      </c>
      <c r="W32" s="150">
        <f t="shared" si="4"/>
        <v>3.4479931382576781E-2</v>
      </c>
    </row>
    <row r="33" spans="1:23">
      <c r="A33" s="1">
        <v>41866</v>
      </c>
      <c r="B33">
        <v>97.17</v>
      </c>
      <c r="C33">
        <v>55205500</v>
      </c>
      <c r="D33">
        <v>2.0999999999999943</v>
      </c>
      <c r="E33">
        <v>15</v>
      </c>
      <c r="F33">
        <v>0.90737861024234245</v>
      </c>
      <c r="G33">
        <v>0.11616031101145324</v>
      </c>
      <c r="H33">
        <v>2</v>
      </c>
      <c r="I33">
        <v>-1</v>
      </c>
      <c r="J33">
        <v>-0.46999999999999886</v>
      </c>
      <c r="K33">
        <v>76.920000000000115</v>
      </c>
      <c r="L33">
        <v>216</v>
      </c>
      <c r="M33">
        <v>-40</v>
      </c>
      <c r="N33">
        <v>0.92592592592592593</v>
      </c>
      <c r="O33">
        <v>2.1276595744680851E-2</v>
      </c>
      <c r="T33" s="10">
        <f t="shared" ca="1" si="1"/>
        <v>7.8588715341816346E-4</v>
      </c>
      <c r="U33" s="150">
        <f t="shared" ca="1" si="2"/>
        <v>3.1186124193996811E-2</v>
      </c>
      <c r="V33" s="10">
        <f t="shared" si="3"/>
        <v>-4.860392967942077E-3</v>
      </c>
      <c r="W33" s="150">
        <f t="shared" si="4"/>
        <v>2.9619538414634702E-2</v>
      </c>
    </row>
    <row r="34" spans="1:23">
      <c r="A34" s="1">
        <v>41869</v>
      </c>
      <c r="B34">
        <v>97.92</v>
      </c>
      <c r="C34">
        <v>38938300</v>
      </c>
      <c r="D34">
        <v>2.8499999999999943</v>
      </c>
      <c r="E34">
        <v>16</v>
      </c>
      <c r="F34">
        <v>0.91554289774547304</v>
      </c>
      <c r="G34">
        <v>0.14725371065179693</v>
      </c>
      <c r="H34">
        <v>1</v>
      </c>
      <c r="I34">
        <v>1</v>
      </c>
      <c r="J34">
        <v>-0.75</v>
      </c>
      <c r="K34">
        <v>76.170000000000115</v>
      </c>
      <c r="L34">
        <v>217</v>
      </c>
      <c r="M34">
        <v>-39</v>
      </c>
      <c r="N34">
        <v>0.93004115226337447</v>
      </c>
      <c r="O34">
        <v>4.2553191489361701E-2</v>
      </c>
      <c r="T34" s="10">
        <f t="shared" ca="1" si="1"/>
        <v>7.8588715341816346E-4</v>
      </c>
      <c r="U34" s="150">
        <f t="shared" ca="1" si="2"/>
        <v>3.1972011347414973E-2</v>
      </c>
      <c r="V34" s="10">
        <f t="shared" si="3"/>
        <v>-7.7184316146958936E-3</v>
      </c>
      <c r="W34" s="150">
        <f t="shared" si="4"/>
        <v>2.190110679993881E-2</v>
      </c>
    </row>
    <row r="35" spans="1:23">
      <c r="A35" s="1">
        <v>41870</v>
      </c>
      <c r="B35">
        <v>98.47</v>
      </c>
      <c r="C35">
        <v>21363400</v>
      </c>
      <c r="D35">
        <v>2.2999999999999972</v>
      </c>
      <c r="E35">
        <v>17</v>
      </c>
      <c r="F35">
        <v>0.92519816655891995</v>
      </c>
      <c r="G35">
        <v>0.1338360134883457</v>
      </c>
      <c r="H35">
        <v>1</v>
      </c>
      <c r="I35">
        <v>1</v>
      </c>
      <c r="J35">
        <v>0.54999999999999716</v>
      </c>
      <c r="K35">
        <v>76.720000000000113</v>
      </c>
      <c r="L35">
        <v>218</v>
      </c>
      <c r="M35">
        <v>-38</v>
      </c>
      <c r="N35">
        <v>0.93415637860082301</v>
      </c>
      <c r="O35">
        <v>6.3829787234042548E-2</v>
      </c>
      <c r="T35" s="10">
        <f t="shared" ca="1" si="1"/>
        <v>7.4039345796184921E-4</v>
      </c>
      <c r="U35" s="150">
        <f t="shared" ca="1" si="2"/>
        <v>3.2712404805376821E-2</v>
      </c>
      <c r="V35" s="10">
        <f t="shared" si="3"/>
        <v>5.6168300653594476E-3</v>
      </c>
      <c r="W35" s="150">
        <f t="shared" si="4"/>
        <v>2.7517936865298256E-2</v>
      </c>
    </row>
    <row r="36" spans="1:23">
      <c r="A36" s="1">
        <v>41871</v>
      </c>
      <c r="B36">
        <v>98.47</v>
      </c>
      <c r="C36">
        <v>23435600</v>
      </c>
      <c r="D36">
        <v>2.2999999999999972</v>
      </c>
      <c r="E36">
        <v>18</v>
      </c>
      <c r="F36">
        <v>0.93529956493631294</v>
      </c>
      <c r="G36">
        <v>7.8143749059540635E-2</v>
      </c>
      <c r="H36">
        <v>2</v>
      </c>
      <c r="I36">
        <v>-1</v>
      </c>
      <c r="J36">
        <v>0</v>
      </c>
      <c r="K36">
        <v>76.720000000000113</v>
      </c>
      <c r="L36">
        <v>219</v>
      </c>
      <c r="M36">
        <v>-39</v>
      </c>
      <c r="N36">
        <v>0.93827160493827155</v>
      </c>
      <c r="O36">
        <v>4.2553191489361701E-2</v>
      </c>
      <c r="T36" s="10">
        <f t="shared" ca="1" si="1"/>
        <v>7.4039345796184921E-4</v>
      </c>
      <c r="U36" s="150">
        <f t="shared" ca="1" si="2"/>
        <v>3.3452798263338669E-2</v>
      </c>
      <c r="V36" s="10">
        <f t="shared" si="3"/>
        <v>0</v>
      </c>
      <c r="W36" s="150">
        <f t="shared" si="4"/>
        <v>2.7517936865298256E-2</v>
      </c>
    </row>
    <row r="37" spans="1:23">
      <c r="A37" s="1">
        <v>41872</v>
      </c>
      <c r="B37">
        <v>98.67</v>
      </c>
      <c r="C37">
        <v>19339500</v>
      </c>
      <c r="D37">
        <v>2.5</v>
      </c>
      <c r="E37">
        <v>19</v>
      </c>
      <c r="F37">
        <v>0.94470090099534632</v>
      </c>
      <c r="G37">
        <v>5.0158539864376503E-2</v>
      </c>
      <c r="H37">
        <v>2</v>
      </c>
      <c r="I37">
        <v>-1</v>
      </c>
      <c r="J37">
        <v>-0.20000000000000284</v>
      </c>
      <c r="K37">
        <v>76.52000000000011</v>
      </c>
      <c r="L37">
        <v>220</v>
      </c>
      <c r="M37">
        <v>-40</v>
      </c>
      <c r="N37">
        <v>0.9423868312757202</v>
      </c>
      <c r="O37">
        <v>2.1276595744680851E-2</v>
      </c>
      <c r="T37" s="10">
        <f t="shared" ca="1" si="1"/>
        <v>7.8588715341816346E-4</v>
      </c>
      <c r="U37" s="150">
        <f t="shared" ca="1" si="2"/>
        <v>3.4238685416756835E-2</v>
      </c>
      <c r="V37" s="10">
        <f t="shared" si="3"/>
        <v>-2.031075454453162E-3</v>
      </c>
      <c r="W37" s="150">
        <f t="shared" si="4"/>
        <v>2.5486861410845094E-2</v>
      </c>
    </row>
    <row r="38" spans="1:23">
      <c r="A38" s="1">
        <v>41873</v>
      </c>
      <c r="B38">
        <v>98.81</v>
      </c>
      <c r="C38">
        <v>24692000</v>
      </c>
      <c r="D38">
        <v>2.6400000000000006</v>
      </c>
      <c r="E38">
        <v>20</v>
      </c>
      <c r="F38">
        <v>0.95331947186646393</v>
      </c>
      <c r="G38">
        <v>5.3064257117273125E-2</v>
      </c>
      <c r="H38">
        <v>2</v>
      </c>
      <c r="I38">
        <v>-1</v>
      </c>
      <c r="J38">
        <v>-0.14000000000000057</v>
      </c>
      <c r="K38">
        <v>76.380000000000109</v>
      </c>
      <c r="L38">
        <v>221</v>
      </c>
      <c r="M38">
        <v>-41</v>
      </c>
      <c r="N38">
        <v>0.94650205761316875</v>
      </c>
      <c r="O38">
        <v>0</v>
      </c>
      <c r="T38" s="10">
        <f t="shared" ca="1" si="1"/>
        <v>7.8588715341816346E-4</v>
      </c>
      <c r="U38" s="150">
        <f t="shared" ca="1" si="2"/>
        <v>3.5024572570175001E-2</v>
      </c>
      <c r="V38" s="10">
        <f t="shared" si="3"/>
        <v>-1.4188709840883811E-3</v>
      </c>
      <c r="W38" s="150">
        <f t="shared" si="4"/>
        <v>2.4067990426756711E-2</v>
      </c>
    </row>
    <row r="39" spans="1:23">
      <c r="A39" s="1">
        <v>41876</v>
      </c>
      <c r="B39">
        <v>99.16</v>
      </c>
      <c r="C39">
        <v>24124700</v>
      </c>
      <c r="D39">
        <v>2.9899999999999949</v>
      </c>
      <c r="E39">
        <v>21</v>
      </c>
      <c r="F39">
        <v>0.96127525495197985</v>
      </c>
      <c r="G39">
        <v>5.6724857975218736E-2</v>
      </c>
      <c r="H39">
        <v>1</v>
      </c>
      <c r="I39">
        <v>1</v>
      </c>
      <c r="J39">
        <v>-0.34999999999999432</v>
      </c>
      <c r="K39">
        <v>76.030000000000115</v>
      </c>
      <c r="L39">
        <v>222</v>
      </c>
      <c r="M39">
        <v>-40</v>
      </c>
      <c r="N39">
        <v>0.95061728395061729</v>
      </c>
      <c r="O39">
        <v>2.1276595744680851E-2</v>
      </c>
      <c r="T39" s="10">
        <f t="shared" ca="1" si="1"/>
        <v>7.8588715341816346E-4</v>
      </c>
      <c r="U39" s="150">
        <f t="shared" ca="1" si="2"/>
        <v>3.5810459723593167E-2</v>
      </c>
      <c r="V39" s="10">
        <f t="shared" si="3"/>
        <v>-3.5421516040885972E-3</v>
      </c>
      <c r="W39" s="150">
        <f t="shared" si="4"/>
        <v>2.0525838822668112E-2</v>
      </c>
    </row>
    <row r="40" spans="1:23">
      <c r="A40" s="1">
        <v>41877</v>
      </c>
      <c r="B40">
        <v>99.26</v>
      </c>
      <c r="C40">
        <v>20100400</v>
      </c>
      <c r="D40">
        <v>2.8899999999999864</v>
      </c>
      <c r="E40">
        <v>22</v>
      </c>
      <c r="F40">
        <v>0.96770627668186782</v>
      </c>
      <c r="G40">
        <v>5.7571160397348706E-2</v>
      </c>
      <c r="H40">
        <v>1</v>
      </c>
      <c r="I40">
        <v>1</v>
      </c>
      <c r="J40">
        <v>0.10000000000000853</v>
      </c>
      <c r="K40">
        <v>76.130000000000123</v>
      </c>
      <c r="L40">
        <v>223</v>
      </c>
      <c r="M40">
        <v>-39</v>
      </c>
      <c r="N40">
        <v>0.95473251028806583</v>
      </c>
      <c r="O40">
        <v>4.2553191489361701E-2</v>
      </c>
      <c r="T40" s="10">
        <f t="shared" ca="1" si="1"/>
        <v>7.4039345796184921E-4</v>
      </c>
      <c r="U40" s="150">
        <f t="shared" ca="1" si="2"/>
        <v>3.6550853181555015E-2</v>
      </c>
      <c r="V40" s="10">
        <f t="shared" si="3"/>
        <v>1.0084711577249752E-3</v>
      </c>
      <c r="W40" s="150">
        <f t="shared" si="4"/>
        <v>2.1534309980393088E-2</v>
      </c>
    </row>
    <row r="41" spans="1:23">
      <c r="A41" s="1">
        <v>41878</v>
      </c>
      <c r="B41">
        <v>99.28</v>
      </c>
      <c r="C41">
        <v>15589100</v>
      </c>
      <c r="D41">
        <v>2.8699999999999903</v>
      </c>
      <c r="E41">
        <v>23</v>
      </c>
      <c r="F41">
        <v>0.97297945823796295</v>
      </c>
      <c r="G41">
        <v>4.2112845256507964E-2</v>
      </c>
      <c r="H41">
        <v>1</v>
      </c>
      <c r="I41">
        <v>1</v>
      </c>
      <c r="J41">
        <v>1.9999999999996021E-2</v>
      </c>
      <c r="K41">
        <v>76.150000000000119</v>
      </c>
      <c r="L41">
        <v>224</v>
      </c>
      <c r="M41">
        <v>-38</v>
      </c>
      <c r="N41">
        <v>0.95884773662551437</v>
      </c>
      <c r="O41">
        <v>6.3829787234042548E-2</v>
      </c>
      <c r="T41" s="10">
        <f t="shared" ca="1" si="1"/>
        <v>7.4039345796184921E-4</v>
      </c>
      <c r="U41" s="150">
        <f t="shared" ca="1" si="2"/>
        <v>3.7291246639516863E-2</v>
      </c>
      <c r="V41" s="10">
        <f t="shared" si="3"/>
        <v>2.0149103364896254E-4</v>
      </c>
      <c r="W41" s="150">
        <f t="shared" si="4"/>
        <v>2.1735801014042051E-2</v>
      </c>
    </row>
    <row r="42" spans="1:23">
      <c r="A42" s="1">
        <v>41879</v>
      </c>
      <c r="B42">
        <v>99.17</v>
      </c>
      <c r="C42">
        <v>23563900</v>
      </c>
      <c r="D42">
        <v>2.9799999999999898</v>
      </c>
      <c r="E42">
        <v>24</v>
      </c>
      <c r="F42">
        <v>0.97690260281073282</v>
      </c>
      <c r="G42">
        <v>3.9057147861179566E-2</v>
      </c>
      <c r="H42">
        <v>2</v>
      </c>
      <c r="I42">
        <v>-1</v>
      </c>
      <c r="J42">
        <v>-0.10999999999999943</v>
      </c>
      <c r="K42">
        <v>76.04000000000012</v>
      </c>
      <c r="L42">
        <v>225</v>
      </c>
      <c r="M42">
        <v>-39</v>
      </c>
      <c r="N42">
        <v>0.96296296296296291</v>
      </c>
      <c r="O42">
        <v>4.2553191489361701E-2</v>
      </c>
      <c r="T42" s="10">
        <f t="shared" ca="1" si="1"/>
        <v>7.4039345796184921E-4</v>
      </c>
      <c r="U42" s="150">
        <f t="shared" ca="1" si="2"/>
        <v>3.8031640097478711E-2</v>
      </c>
      <c r="V42" s="10">
        <f t="shared" si="3"/>
        <v>-1.1079774375503568E-3</v>
      </c>
      <c r="W42" s="150">
        <f t="shared" si="4"/>
        <v>2.0627823576491695E-2</v>
      </c>
    </row>
    <row r="43" spans="1:23">
      <c r="A43" s="1">
        <v>41880</v>
      </c>
      <c r="B43">
        <v>99.54</v>
      </c>
      <c r="C43">
        <v>17906300</v>
      </c>
      <c r="D43">
        <v>3.3499999999999943</v>
      </c>
      <c r="E43">
        <v>25</v>
      </c>
      <c r="F43">
        <v>0.97989038957710872</v>
      </c>
      <c r="G43">
        <v>3.9744145717548904E-2</v>
      </c>
      <c r="H43">
        <v>2</v>
      </c>
      <c r="I43">
        <v>-1</v>
      </c>
      <c r="J43">
        <v>-0.37000000000000455</v>
      </c>
      <c r="K43">
        <v>75.670000000000115</v>
      </c>
      <c r="L43">
        <v>226</v>
      </c>
      <c r="M43">
        <v>-40</v>
      </c>
      <c r="N43">
        <v>0.96707818930041156</v>
      </c>
      <c r="O43">
        <v>2.1276595744680851E-2</v>
      </c>
      <c r="T43" s="10">
        <f t="shared" ca="1" si="1"/>
        <v>7.8588715341816346E-4</v>
      </c>
      <c r="U43" s="150">
        <f t="shared" ca="1" si="2"/>
        <v>3.8817527250896877E-2</v>
      </c>
      <c r="V43" s="10">
        <f t="shared" si="3"/>
        <v>-3.730967026318489E-3</v>
      </c>
      <c r="W43" s="150">
        <f t="shared" si="4"/>
        <v>1.6896856550173207E-2</v>
      </c>
    </row>
    <row r="44" spans="1:23">
      <c r="A44" s="1">
        <v>41884</v>
      </c>
      <c r="B44">
        <v>99.83</v>
      </c>
      <c r="C44">
        <v>18326800</v>
      </c>
      <c r="D44">
        <v>3.6399999999999864</v>
      </c>
      <c r="E44">
        <v>26</v>
      </c>
      <c r="F44">
        <v>0.98265569397608599</v>
      </c>
      <c r="G44">
        <v>4.1004916289866224E-2</v>
      </c>
      <c r="H44">
        <v>1</v>
      </c>
      <c r="I44">
        <v>1</v>
      </c>
      <c r="J44">
        <v>-0.28999999999999204</v>
      </c>
      <c r="K44">
        <v>75.380000000000123</v>
      </c>
      <c r="L44">
        <v>227</v>
      </c>
      <c r="M44">
        <v>-39</v>
      </c>
      <c r="N44">
        <v>0.9711934156378601</v>
      </c>
      <c r="O44">
        <v>4.2553191489361701E-2</v>
      </c>
      <c r="T44" s="10">
        <f t="shared" ca="1" si="1"/>
        <v>7.8588715341816346E-4</v>
      </c>
      <c r="U44" s="150">
        <f t="shared" ca="1" si="2"/>
        <v>3.9603414404315043E-2</v>
      </c>
      <c r="V44" s="10">
        <f t="shared" si="3"/>
        <v>-2.9134016475787826E-3</v>
      </c>
      <c r="W44" s="150">
        <f t="shared" si="4"/>
        <v>1.3983454902594426E-2</v>
      </c>
    </row>
    <row r="45" spans="1:23">
      <c r="A45" s="1">
        <v>41885</v>
      </c>
      <c r="B45">
        <v>99.24</v>
      </c>
      <c r="C45">
        <v>25950700</v>
      </c>
      <c r="D45">
        <v>4.2299999999999898</v>
      </c>
      <c r="E45">
        <v>27</v>
      </c>
      <c r="F45">
        <v>0.98483974862986945</v>
      </c>
      <c r="G45">
        <v>4.474499675618606E-2</v>
      </c>
      <c r="H45">
        <v>1</v>
      </c>
      <c r="I45">
        <v>1</v>
      </c>
      <c r="J45">
        <v>-0.59000000000000341</v>
      </c>
      <c r="K45">
        <v>74.79000000000012</v>
      </c>
      <c r="L45">
        <v>228</v>
      </c>
      <c r="M45">
        <v>-38</v>
      </c>
      <c r="N45">
        <v>0.97530864197530864</v>
      </c>
      <c r="O45">
        <v>6.3829787234042548E-2</v>
      </c>
      <c r="T45" s="10">
        <f t="shared" ca="1" si="1"/>
        <v>7.4039345796184921E-4</v>
      </c>
      <c r="U45" s="150">
        <f t="shared" ca="1" si="2"/>
        <v>4.0343807862276891E-2</v>
      </c>
      <c r="V45" s="10">
        <f t="shared" si="3"/>
        <v>-5.9100470800360957E-3</v>
      </c>
      <c r="W45" s="150">
        <f t="shared" si="4"/>
        <v>8.0734078225583299E-3</v>
      </c>
    </row>
    <row r="46" spans="1:23">
      <c r="A46" s="1">
        <v>41886</v>
      </c>
      <c r="B46">
        <v>99.15</v>
      </c>
      <c r="C46">
        <v>24663500</v>
      </c>
      <c r="D46">
        <v>4.319999999999979</v>
      </c>
      <c r="E46">
        <v>28</v>
      </c>
      <c r="F46">
        <v>0.98616881868851869</v>
      </c>
      <c r="G46">
        <v>5.8507401569364584E-2</v>
      </c>
      <c r="H46">
        <v>1</v>
      </c>
      <c r="I46">
        <v>1</v>
      </c>
      <c r="J46">
        <v>-8.99999999999892E-2</v>
      </c>
      <c r="K46">
        <v>74.700000000000131</v>
      </c>
      <c r="L46">
        <v>229</v>
      </c>
      <c r="M46">
        <v>-37</v>
      </c>
      <c r="N46">
        <v>0.97942386831275718</v>
      </c>
      <c r="O46">
        <v>8.5106382978723402E-2</v>
      </c>
      <c r="T46" s="10">
        <f t="shared" ca="1" si="1"/>
        <v>7.4039345796184921E-4</v>
      </c>
      <c r="U46" s="150">
        <f t="shared" ca="1" si="2"/>
        <v>4.1084201320238739E-2</v>
      </c>
      <c r="V46" s="10">
        <f t="shared" si="3"/>
        <v>-9.0689238210388159E-4</v>
      </c>
      <c r="W46" s="150">
        <f t="shared" si="4"/>
        <v>7.1665154404544481E-3</v>
      </c>
    </row>
    <row r="47" spans="1:23">
      <c r="A47" s="1">
        <v>41887</v>
      </c>
      <c r="B47">
        <v>99.65</v>
      </c>
      <c r="C47">
        <v>30798200</v>
      </c>
      <c r="D47">
        <v>3.819999999999979</v>
      </c>
      <c r="E47">
        <v>29</v>
      </c>
      <c r="F47">
        <v>0.98726492291743106</v>
      </c>
      <c r="G47">
        <v>7.6330864087896272E-2</v>
      </c>
      <c r="H47">
        <v>1</v>
      </c>
      <c r="I47">
        <v>1</v>
      </c>
      <c r="J47">
        <v>0.5</v>
      </c>
      <c r="K47">
        <v>75.200000000000131</v>
      </c>
      <c r="L47">
        <v>230</v>
      </c>
      <c r="M47">
        <v>-36</v>
      </c>
      <c r="N47">
        <v>0.98353909465020573</v>
      </c>
      <c r="O47">
        <v>0.10638297872340426</v>
      </c>
      <c r="T47" s="10">
        <f t="shared" ca="1" si="1"/>
        <v>7.4039345796184921E-4</v>
      </c>
      <c r="U47" s="150">
        <f t="shared" ca="1" si="2"/>
        <v>4.1824594778200587E-2</v>
      </c>
      <c r="V47" s="10">
        <f t="shared" si="3"/>
        <v>5.0428643469490669E-3</v>
      </c>
      <c r="W47" s="150">
        <f t="shared" si="4"/>
        <v>1.2209379787403515E-2</v>
      </c>
    </row>
    <row r="48" spans="1:23">
      <c r="A48" s="1">
        <v>41890</v>
      </c>
      <c r="B48">
        <v>99.84</v>
      </c>
      <c r="C48">
        <v>25571300</v>
      </c>
      <c r="D48">
        <v>3.6299999999999812</v>
      </c>
      <c r="E48">
        <v>30</v>
      </c>
      <c r="F48">
        <v>0.98827832427678686</v>
      </c>
      <c r="G48">
        <v>7.8795916001253116E-2</v>
      </c>
      <c r="H48">
        <v>1</v>
      </c>
      <c r="I48">
        <v>1</v>
      </c>
      <c r="J48">
        <v>0.18999999999999773</v>
      </c>
      <c r="K48">
        <v>75.390000000000128</v>
      </c>
      <c r="L48">
        <v>231</v>
      </c>
      <c r="M48">
        <v>-35</v>
      </c>
      <c r="N48">
        <v>0.98765432098765427</v>
      </c>
      <c r="O48">
        <v>0.1276595744680851</v>
      </c>
      <c r="T48" s="10">
        <f t="shared" ca="1" si="1"/>
        <v>7.4039345796184921E-4</v>
      </c>
      <c r="U48" s="150">
        <f t="shared" ca="1" si="2"/>
        <v>4.2564988236162435E-2</v>
      </c>
      <c r="V48" s="10">
        <f t="shared" si="3"/>
        <v>1.9066733567485972E-3</v>
      </c>
      <c r="W48" s="150">
        <f t="shared" si="4"/>
        <v>1.4116053144152112E-2</v>
      </c>
    </row>
    <row r="49" spans="1:23">
      <c r="A49" s="1">
        <v>41891</v>
      </c>
      <c r="B49">
        <v>99.01</v>
      </c>
      <c r="C49">
        <v>36449200</v>
      </c>
      <c r="D49">
        <v>4.4599999999999795</v>
      </c>
      <c r="E49">
        <v>31</v>
      </c>
      <c r="F49">
        <v>0.98854739981013307</v>
      </c>
      <c r="G49">
        <v>9.3660822868024879E-2</v>
      </c>
      <c r="H49">
        <v>1</v>
      </c>
      <c r="I49">
        <v>1</v>
      </c>
      <c r="J49">
        <v>-0.82999999999999829</v>
      </c>
      <c r="K49">
        <v>74.56000000000013</v>
      </c>
      <c r="L49">
        <v>232</v>
      </c>
      <c r="M49">
        <v>-34</v>
      </c>
      <c r="N49">
        <v>0.99176954732510292</v>
      </c>
      <c r="O49">
        <v>0.14893617021276595</v>
      </c>
      <c r="T49" s="10">
        <f t="shared" ca="1" si="1"/>
        <v>7.4039345796184921E-4</v>
      </c>
      <c r="U49" s="150">
        <f t="shared" ca="1" si="2"/>
        <v>4.3305381694124283E-2</v>
      </c>
      <c r="V49" s="10">
        <f t="shared" si="3"/>
        <v>-8.3133012820512647E-3</v>
      </c>
      <c r="W49" s="150">
        <f t="shared" si="4"/>
        <v>5.8027518621008474E-3</v>
      </c>
    </row>
    <row r="50" spans="1:23">
      <c r="A50" s="1">
        <v>41892</v>
      </c>
      <c r="B50">
        <v>99.83</v>
      </c>
      <c r="C50">
        <v>31080100</v>
      </c>
      <c r="D50">
        <v>3.6399999999999864</v>
      </c>
      <c r="E50">
        <v>32</v>
      </c>
      <c r="F50">
        <v>0.98909486951001468</v>
      </c>
      <c r="G50">
        <v>9.9444728123990161E-2</v>
      </c>
      <c r="H50">
        <v>1</v>
      </c>
      <c r="I50">
        <v>1</v>
      </c>
      <c r="J50">
        <v>0.81999999999999318</v>
      </c>
      <c r="K50">
        <v>75.380000000000123</v>
      </c>
      <c r="L50">
        <v>233</v>
      </c>
      <c r="M50">
        <v>-33</v>
      </c>
      <c r="N50">
        <v>0.99588477366255146</v>
      </c>
      <c r="O50">
        <v>0.1702127659574468</v>
      </c>
      <c r="T50" s="10">
        <f t="shared" ca="1" si="1"/>
        <v>7.4039345796184921E-4</v>
      </c>
      <c r="U50" s="150">
        <f t="shared" ca="1" si="2"/>
        <v>4.4045775152086131E-2</v>
      </c>
      <c r="V50" s="10">
        <f t="shared" si="3"/>
        <v>8.2819917180082126E-3</v>
      </c>
      <c r="W50" s="150">
        <f t="shared" si="4"/>
        <v>1.408474358010906E-2</v>
      </c>
    </row>
    <row r="51" spans="1:23">
      <c r="A51" s="1">
        <v>41893</v>
      </c>
      <c r="B51">
        <v>99.75</v>
      </c>
      <c r="C51">
        <v>28691900</v>
      </c>
      <c r="D51">
        <v>3.7199999999999847</v>
      </c>
      <c r="E51">
        <v>33</v>
      </c>
      <c r="F51">
        <v>0.98972970139604766</v>
      </c>
      <c r="G51">
        <v>0.1014145495538831</v>
      </c>
      <c r="H51">
        <v>1</v>
      </c>
      <c r="I51">
        <v>1</v>
      </c>
      <c r="J51">
        <v>-7.9999999999998295E-2</v>
      </c>
      <c r="K51">
        <v>75.300000000000125</v>
      </c>
      <c r="L51">
        <v>234</v>
      </c>
      <c r="M51">
        <v>-32</v>
      </c>
      <c r="N51">
        <v>1</v>
      </c>
      <c r="O51">
        <v>0.19148936170212766</v>
      </c>
      <c r="T51" s="10">
        <f t="shared" ca="1" si="1"/>
        <v>7.4039345796184921E-4</v>
      </c>
      <c r="U51" s="150">
        <f t="shared" ca="1" si="2"/>
        <v>4.4786168610047979E-2</v>
      </c>
      <c r="V51" s="10">
        <f t="shared" si="3"/>
        <v>-8.01362315937076E-4</v>
      </c>
      <c r="W51" s="150">
        <f t="shared" si="4"/>
        <v>1.3283381264171983E-2</v>
      </c>
    </row>
    <row r="52" spans="1:23">
      <c r="A52" s="1">
        <v>41894</v>
      </c>
      <c r="B52">
        <v>99.24</v>
      </c>
      <c r="C52">
        <v>30444400</v>
      </c>
      <c r="D52">
        <v>4.2299999999999898</v>
      </c>
      <c r="E52">
        <v>34</v>
      </c>
      <c r="F52">
        <v>0.98966680062201884</v>
      </c>
      <c r="G52">
        <v>9.134880990263626E-2</v>
      </c>
      <c r="H52">
        <v>3</v>
      </c>
      <c r="I52">
        <v>1</v>
      </c>
      <c r="J52">
        <v>-0.51000000000000512</v>
      </c>
      <c r="K52">
        <v>74.79000000000012</v>
      </c>
      <c r="L52">
        <v>233</v>
      </c>
      <c r="M52">
        <v>-31</v>
      </c>
      <c r="N52">
        <v>0.99588477366255146</v>
      </c>
      <c r="O52">
        <v>0.21276595744680851</v>
      </c>
      <c r="T52" s="10">
        <f t="shared" ca="1" si="1"/>
        <v>7.4039345796184921E-4</v>
      </c>
      <c r="U52" s="150">
        <f t="shared" ca="1" si="2"/>
        <v>4.5526562068009827E-2</v>
      </c>
      <c r="V52" s="10">
        <f t="shared" si="3"/>
        <v>-5.1127819548872694E-3</v>
      </c>
      <c r="W52" s="150">
        <f t="shared" si="4"/>
        <v>8.170599309284713E-3</v>
      </c>
    </row>
    <row r="53" spans="1:23">
      <c r="A53" s="1">
        <v>41897</v>
      </c>
      <c r="B53">
        <v>98.29</v>
      </c>
      <c r="C53">
        <v>32972200</v>
      </c>
      <c r="D53">
        <v>5.1799999999999784</v>
      </c>
      <c r="E53">
        <v>35</v>
      </c>
      <c r="F53">
        <v>0.98836801612123526</v>
      </c>
      <c r="G53">
        <v>9.5013850962167024E-2</v>
      </c>
      <c r="H53">
        <v>4</v>
      </c>
      <c r="I53">
        <v>1</v>
      </c>
      <c r="J53">
        <v>-0.94999999999998863</v>
      </c>
      <c r="K53">
        <v>73.840000000000131</v>
      </c>
      <c r="L53">
        <v>232</v>
      </c>
      <c r="M53">
        <v>-32</v>
      </c>
      <c r="N53">
        <v>0.99176954732510292</v>
      </c>
      <c r="O53">
        <v>0.19148936170212766</v>
      </c>
      <c r="T53" s="10">
        <f t="shared" ca="1" si="1"/>
        <v>2.5726520796061953E-3</v>
      </c>
      <c r="U53" s="150">
        <f t="shared" ca="1" si="2"/>
        <v>4.8099214147616025E-2</v>
      </c>
      <c r="V53" s="10">
        <f t="shared" si="3"/>
        <v>-9.5727529222086726E-3</v>
      </c>
      <c r="W53" s="150">
        <f t="shared" si="4"/>
        <v>-1.4021536129239596E-3</v>
      </c>
    </row>
    <row r="54" spans="1:23">
      <c r="A54" s="1">
        <v>41898</v>
      </c>
      <c r="B54">
        <v>99.14</v>
      </c>
      <c r="C54">
        <v>38166900</v>
      </c>
      <c r="D54">
        <v>4.3299999999999841</v>
      </c>
      <c r="E54">
        <v>36</v>
      </c>
      <c r="F54">
        <v>0.98738722997804274</v>
      </c>
      <c r="G54">
        <v>0.11028459225382164</v>
      </c>
      <c r="H54">
        <v>3</v>
      </c>
      <c r="I54">
        <v>1</v>
      </c>
      <c r="J54">
        <v>0.84999999999999432</v>
      </c>
      <c r="K54">
        <v>74.690000000000126</v>
      </c>
      <c r="L54">
        <v>231</v>
      </c>
      <c r="M54">
        <v>-31</v>
      </c>
      <c r="N54">
        <v>0.98765432098765427</v>
      </c>
      <c r="O54">
        <v>0.21276595744680851</v>
      </c>
      <c r="T54" s="10">
        <f t="shared" ca="1" si="1"/>
        <v>1.7279554578151211E-3</v>
      </c>
      <c r="U54" s="150">
        <f t="shared" ca="1" si="2"/>
        <v>4.9827169605431147E-2</v>
      </c>
      <c r="V54" s="10">
        <f t="shared" si="3"/>
        <v>8.647878726218276E-3</v>
      </c>
      <c r="W54" s="150">
        <f t="shared" si="4"/>
        <v>7.2457251132943164E-3</v>
      </c>
    </row>
    <row r="55" spans="1:23">
      <c r="A55" s="1">
        <v>41899</v>
      </c>
      <c r="B55">
        <v>99.29</v>
      </c>
      <c r="C55">
        <v>37196500</v>
      </c>
      <c r="D55">
        <v>4.1799999999999784</v>
      </c>
      <c r="E55">
        <v>37</v>
      </c>
      <c r="F55">
        <v>0.9862864664325357</v>
      </c>
      <c r="G55">
        <v>0.12284098898089976</v>
      </c>
      <c r="H55">
        <v>3</v>
      </c>
      <c r="I55">
        <v>1</v>
      </c>
      <c r="J55">
        <v>0.15000000000000568</v>
      </c>
      <c r="K55">
        <v>74.840000000000131</v>
      </c>
      <c r="L55">
        <v>230</v>
      </c>
      <c r="M55">
        <v>-30</v>
      </c>
      <c r="N55">
        <v>0.98353909465020573</v>
      </c>
      <c r="O55">
        <v>0.23404255319148937</v>
      </c>
      <c r="T55" s="10">
        <f t="shared" ca="1" si="1"/>
        <v>2.5726520796061953E-3</v>
      </c>
      <c r="U55" s="150">
        <f t="shared" ca="1" si="2"/>
        <v>5.2399821685037345E-2</v>
      </c>
      <c r="V55" s="10">
        <f t="shared" si="3"/>
        <v>1.5130119023603558E-3</v>
      </c>
      <c r="W55" s="150">
        <f t="shared" si="4"/>
        <v>8.7587370156546728E-3</v>
      </c>
    </row>
    <row r="56" spans="1:23">
      <c r="A56" s="1">
        <v>41900</v>
      </c>
      <c r="B56">
        <v>100.04</v>
      </c>
      <c r="C56">
        <v>30196700</v>
      </c>
      <c r="D56">
        <v>3.4299999999999784</v>
      </c>
      <c r="E56">
        <v>38</v>
      </c>
      <c r="F56">
        <v>0.98572501878287011</v>
      </c>
      <c r="G56">
        <v>0.11825431007901092</v>
      </c>
      <c r="H56">
        <v>3</v>
      </c>
      <c r="I56">
        <v>1</v>
      </c>
      <c r="J56">
        <v>0.75</v>
      </c>
      <c r="K56">
        <v>75.590000000000131</v>
      </c>
      <c r="L56">
        <v>229</v>
      </c>
      <c r="M56">
        <v>-29</v>
      </c>
      <c r="N56">
        <v>0.97942386831275718</v>
      </c>
      <c r="O56">
        <v>0.25531914893617019</v>
      </c>
      <c r="T56" s="10">
        <f t="shared" ca="1" si="1"/>
        <v>2.5726520796061953E-3</v>
      </c>
      <c r="U56" s="150">
        <f t="shared" ca="1" si="2"/>
        <v>5.4972473764643544E-2</v>
      </c>
      <c r="V56" s="10">
        <f t="shared" si="3"/>
        <v>7.5536307785275449E-3</v>
      </c>
      <c r="W56" s="150">
        <f t="shared" si="4"/>
        <v>1.6312367794182218E-2</v>
      </c>
    </row>
    <row r="57" spans="1:23">
      <c r="A57" s="1">
        <v>41901</v>
      </c>
      <c r="B57">
        <v>99.98</v>
      </c>
      <c r="C57">
        <v>46918000</v>
      </c>
      <c r="D57">
        <v>3.4899999999999807</v>
      </c>
      <c r="E57">
        <v>39</v>
      </c>
      <c r="F57">
        <v>0.98607330269832649</v>
      </c>
      <c r="G57">
        <v>0.12775313465898017</v>
      </c>
      <c r="H57">
        <v>2</v>
      </c>
      <c r="I57">
        <v>-1</v>
      </c>
      <c r="J57">
        <v>-6.0000000000002274E-2</v>
      </c>
      <c r="K57">
        <v>75.530000000000129</v>
      </c>
      <c r="L57">
        <v>230</v>
      </c>
      <c r="M57">
        <v>-30</v>
      </c>
      <c r="N57">
        <v>0.98353909465020573</v>
      </c>
      <c r="O57">
        <v>0.23404255319148937</v>
      </c>
      <c r="T57" s="10">
        <f t="shared" ca="1" si="1"/>
        <v>2.5726520796061953E-3</v>
      </c>
      <c r="U57" s="150">
        <f t="shared" ca="1" si="2"/>
        <v>5.7545125844249742E-2</v>
      </c>
      <c r="V57" s="10">
        <f t="shared" si="3"/>
        <v>-5.9976009596163801E-4</v>
      </c>
      <c r="W57" s="150">
        <f t="shared" si="4"/>
        <v>1.5712607698220579E-2</v>
      </c>
    </row>
  </sheetData>
  <conditionalFormatting sqref="E3:E6">
    <cfRule type="cellIs" dxfId="77" priority="1" operator="lessThan">
      <formula>0</formula>
    </cfRule>
    <cfRule type="cellIs" dxfId="76" priority="2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1.140625" customWidth="1"/>
  </cols>
  <sheetData>
    <row r="1" spans="1:23">
      <c r="A1">
        <v>50</v>
      </c>
      <c r="B1">
        <v>14.140000000000008</v>
      </c>
      <c r="C1">
        <v>88</v>
      </c>
      <c r="D1">
        <v>0.68574199806013747</v>
      </c>
      <c r="E1">
        <v>0.38498734207505603</v>
      </c>
      <c r="F1">
        <v>1.8439069268759392</v>
      </c>
      <c r="G1">
        <v>0.15465886880568142</v>
      </c>
      <c r="H1">
        <v>0.73654926460361347</v>
      </c>
      <c r="I1">
        <v>-1.163400559576748</v>
      </c>
      <c r="J1">
        <v>-0.3932512843282201</v>
      </c>
      <c r="K1">
        <v>-2.9888553842922293E-2</v>
      </c>
      <c r="L1">
        <v>-2.0204363383641594E-2</v>
      </c>
      <c r="M1">
        <v>1.5564692149035175E-2</v>
      </c>
      <c r="N1">
        <v>2.3100379391012123E-2</v>
      </c>
      <c r="O1">
        <v>0.12274613740701253</v>
      </c>
      <c r="P1">
        <v>0.4574321503131531</v>
      </c>
      <c r="Q1">
        <v>-0.3356680584551151</v>
      </c>
      <c r="R1">
        <v>0.55845511482254695</v>
      </c>
      <c r="S1">
        <v>1.3627515004509136</v>
      </c>
    </row>
    <row r="2" spans="1:23">
      <c r="A2">
        <v>7</v>
      </c>
      <c r="B2">
        <v>10</v>
      </c>
      <c r="C2">
        <v>3.9495540267058549</v>
      </c>
      <c r="E2">
        <v>0.4</v>
      </c>
      <c r="I2">
        <f>A3/B3</f>
        <v>6.2652113516118199E-2</v>
      </c>
    </row>
    <row r="3" spans="1:23">
      <c r="A3">
        <v>8.0322253126957946E-4</v>
      </c>
      <c r="B3">
        <v>1.2820358104326973E-2</v>
      </c>
      <c r="C3">
        <v>0.49530844733588486</v>
      </c>
      <c r="D3">
        <v>227</v>
      </c>
      <c r="E3" s="2">
        <f>IF(C3&gt;=$E$2,SIGN(A3),0)</f>
        <v>1</v>
      </c>
      <c r="F3" s="3" t="s">
        <v>0</v>
      </c>
      <c r="G3">
        <f ca="1">OFFSET(B1,($A$1+5),0)</f>
        <v>115.43</v>
      </c>
      <c r="I3">
        <f t="shared" ref="I3:I5" si="0">A4/B4</f>
        <v>-0.12976412347633695</v>
      </c>
    </row>
    <row r="4" spans="1:23">
      <c r="A4">
        <v>-1.4493649765232378E-3</v>
      </c>
      <c r="B4">
        <v>1.1169227192349014E-2</v>
      </c>
      <c r="C4">
        <v>1.200775759669062</v>
      </c>
      <c r="D4">
        <v>311</v>
      </c>
      <c r="E4" s="2">
        <f>IF(C4&gt;=$E$2,SIGN(A4),0)</f>
        <v>-1</v>
      </c>
      <c r="F4" s="4" t="s">
        <v>1</v>
      </c>
      <c r="G4">
        <f ca="1">OFFSET(D1,($A$1+6),0)</f>
        <v>7.9899999999999949</v>
      </c>
      <c r="I4">
        <f t="shared" si="0"/>
        <v>0.10484916583203183</v>
      </c>
    </row>
    <row r="5" spans="1:23">
      <c r="A5">
        <v>1.6320861801576935E-3</v>
      </c>
      <c r="B5">
        <v>1.5566038768227233E-2</v>
      </c>
      <c r="C5">
        <v>0.81044197572281329</v>
      </c>
      <c r="D5">
        <v>217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r</v>
      </c>
      <c r="I5">
        <f t="shared" si="0"/>
        <v>0.22233196974708583</v>
      </c>
      <c r="T5">
        <v>0.1132004546293639</v>
      </c>
      <c r="U5">
        <v>-0.81997672975127134</v>
      </c>
    </row>
    <row r="6" spans="1:23">
      <c r="A6">
        <v>3.3679010072607232E-3</v>
      </c>
      <c r="B6">
        <v>1.514807344662077E-2</v>
      </c>
      <c r="C6">
        <v>1.4430278439780948</v>
      </c>
      <c r="D6">
        <v>153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3</v>
      </c>
      <c r="I6">
        <f t="shared" ca="1" si="1"/>
        <v>1</v>
      </c>
      <c r="J6">
        <f t="shared" ca="1" si="1"/>
        <v>-1.460000000000008</v>
      </c>
      <c r="K6">
        <f t="shared" ca="1" si="1"/>
        <v>116.65000000000009</v>
      </c>
      <c r="L6">
        <f t="shared" ca="1" si="1"/>
        <v>162</v>
      </c>
      <c r="M6">
        <f t="shared" ca="1" si="1"/>
        <v>-24</v>
      </c>
      <c r="N6" s="9">
        <f ca="1">OFFSET(F1,($A$1+6),0)</f>
        <v>0.91626816472445338</v>
      </c>
      <c r="O6" s="10">
        <f ca="1">OFFSET(G1,($A$1+6),0)</f>
        <v>0.13745699036439515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115.1</v>
      </c>
      <c r="C8">
        <v>33923700</v>
      </c>
      <c r="D8">
        <v>4.7399999999999949</v>
      </c>
      <c r="E8">
        <v>8</v>
      </c>
      <c r="F8">
        <v>0.94886020706625174</v>
      </c>
      <c r="G8">
        <v>0.1377276037002782</v>
      </c>
      <c r="H8">
        <v>3</v>
      </c>
      <c r="I8">
        <v>1</v>
      </c>
      <c r="J8">
        <v>-0.15000000000000568</v>
      </c>
      <c r="K8">
        <v>119.90000000000009</v>
      </c>
      <c r="L8">
        <v>167</v>
      </c>
      <c r="M8">
        <v>-19</v>
      </c>
      <c r="N8">
        <v>0.9719101123595506</v>
      </c>
      <c r="O8">
        <v>0.23809523809523808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115.69</v>
      </c>
      <c r="C9">
        <v>28823400</v>
      </c>
      <c r="D9">
        <v>4.1499999999999915</v>
      </c>
      <c r="E9">
        <v>9</v>
      </c>
      <c r="F9">
        <v>0.93793815868889008</v>
      </c>
      <c r="G9">
        <v>0.13420372491730273</v>
      </c>
      <c r="H9">
        <v>4</v>
      </c>
      <c r="I9">
        <v>1</v>
      </c>
      <c r="J9">
        <v>0.59000000000000341</v>
      </c>
      <c r="K9">
        <v>120.49000000000009</v>
      </c>
      <c r="L9">
        <v>166</v>
      </c>
      <c r="M9">
        <v>-20</v>
      </c>
      <c r="N9">
        <v>0.9662921348314607</v>
      </c>
      <c r="O9">
        <v>0.21428571428571427</v>
      </c>
      <c r="T9" s="10">
        <f ca="1">OFFSET($A$2,H8,0)*I8</f>
        <v>1.6320861801576935E-3</v>
      </c>
      <c r="U9" s="150">
        <f ca="1">U8+T9</f>
        <v>1.6320861801576935E-3</v>
      </c>
      <c r="V9" s="10">
        <f>J9/B8</f>
        <v>5.1259774109470328E-3</v>
      </c>
      <c r="W9" s="150">
        <f>W8+V9</f>
        <v>5.1259774109470328E-3</v>
      </c>
    </row>
    <row r="10" spans="1:23">
      <c r="A10" s="1">
        <v>41835</v>
      </c>
      <c r="B10">
        <v>114.55</v>
      </c>
      <c r="C10">
        <v>49534700</v>
      </c>
      <c r="D10">
        <v>5.289999999999992</v>
      </c>
      <c r="E10">
        <v>10</v>
      </c>
      <c r="F10">
        <v>0.93077092715539267</v>
      </c>
      <c r="G10">
        <v>0.13301986512237118</v>
      </c>
      <c r="H10">
        <v>4</v>
      </c>
      <c r="I10">
        <v>1</v>
      </c>
      <c r="J10">
        <v>-1.1400000000000006</v>
      </c>
      <c r="K10">
        <v>119.35000000000009</v>
      </c>
      <c r="L10">
        <v>165</v>
      </c>
      <c r="M10">
        <v>-21</v>
      </c>
      <c r="N10">
        <v>0.9606741573033708</v>
      </c>
      <c r="O10">
        <v>0.19047619047619047</v>
      </c>
      <c r="T10" s="10">
        <f t="shared" ref="T10:T57" ca="1" si="2">OFFSET($A$2,H9,0)*I9</f>
        <v>3.3679010072607232E-3</v>
      </c>
      <c r="U10" s="150">
        <f t="shared" ref="U10:U57" ca="1" si="3">U9+T10</f>
        <v>4.9999871874184167E-3</v>
      </c>
      <c r="V10" s="10">
        <f t="shared" ref="V10:V57" si="4">J10/B9</f>
        <v>-9.8539199585098158E-3</v>
      </c>
      <c r="W10" s="150">
        <f t="shared" ref="W10:W57" si="5">W9+V10</f>
        <v>-4.727942547562783E-3</v>
      </c>
    </row>
    <row r="11" spans="1:23">
      <c r="A11" s="1">
        <v>41836</v>
      </c>
      <c r="B11">
        <v>114.24</v>
      </c>
      <c r="C11">
        <v>63433000</v>
      </c>
      <c r="D11">
        <v>5.5999999999999943</v>
      </c>
      <c r="E11">
        <v>11</v>
      </c>
      <c r="F11">
        <v>0.92511838989739537</v>
      </c>
      <c r="G11">
        <v>0.14769162877332212</v>
      </c>
      <c r="H11">
        <v>4</v>
      </c>
      <c r="I11">
        <v>1</v>
      </c>
      <c r="J11">
        <v>-0.31000000000000227</v>
      </c>
      <c r="K11">
        <v>119.04000000000009</v>
      </c>
      <c r="L11">
        <v>164</v>
      </c>
      <c r="M11">
        <v>-22</v>
      </c>
      <c r="N11">
        <v>0.9550561797752809</v>
      </c>
      <c r="O11">
        <v>0.16666666666666666</v>
      </c>
      <c r="T11" s="10">
        <f t="shared" ca="1" si="2"/>
        <v>3.3679010072607232E-3</v>
      </c>
      <c r="U11" s="150">
        <f t="shared" ca="1" si="3"/>
        <v>8.3678881946791395E-3</v>
      </c>
      <c r="V11" s="10">
        <f t="shared" si="4"/>
        <v>-2.70624181580098E-3</v>
      </c>
      <c r="W11" s="150">
        <f t="shared" si="5"/>
        <v>-7.4341843633637626E-3</v>
      </c>
    </row>
    <row r="12" spans="1:23">
      <c r="A12" s="1">
        <v>41837</v>
      </c>
      <c r="B12">
        <v>112.48</v>
      </c>
      <c r="C12">
        <v>62221500</v>
      </c>
      <c r="D12">
        <v>7.3599999999999852</v>
      </c>
      <c r="E12">
        <v>12</v>
      </c>
      <c r="F12">
        <v>0.91664538743674273</v>
      </c>
      <c r="G12">
        <v>0.16624868453553149</v>
      </c>
      <c r="H12">
        <v>3</v>
      </c>
      <c r="I12">
        <v>1</v>
      </c>
      <c r="J12">
        <v>-1.7599999999999909</v>
      </c>
      <c r="K12">
        <v>117.2800000000001</v>
      </c>
      <c r="L12">
        <v>163</v>
      </c>
      <c r="M12">
        <v>-21</v>
      </c>
      <c r="N12">
        <v>0.949438202247191</v>
      </c>
      <c r="O12">
        <v>0.19047619047619047</v>
      </c>
      <c r="T12" s="10">
        <f t="shared" ca="1" si="2"/>
        <v>3.3679010072607232E-3</v>
      </c>
      <c r="U12" s="150">
        <f t="shared" ca="1" si="3"/>
        <v>1.1735789201939862E-2</v>
      </c>
      <c r="V12" s="10">
        <f t="shared" si="4"/>
        <v>-1.5406162464985915E-2</v>
      </c>
      <c r="W12" s="150">
        <f t="shared" si="5"/>
        <v>-2.2840346828349678E-2</v>
      </c>
    </row>
    <row r="13" spans="1:23">
      <c r="A13" s="1">
        <v>41838</v>
      </c>
      <c r="B13">
        <v>114.23</v>
      </c>
      <c r="C13">
        <v>46164100</v>
      </c>
      <c r="D13">
        <v>5.6099999999999852</v>
      </c>
      <c r="E13">
        <v>13</v>
      </c>
      <c r="F13">
        <v>0.9109870467524025</v>
      </c>
      <c r="G13">
        <v>0.17732587908575451</v>
      </c>
      <c r="H13">
        <v>3</v>
      </c>
      <c r="I13">
        <v>1</v>
      </c>
      <c r="J13">
        <v>1.75</v>
      </c>
      <c r="K13">
        <v>119.0300000000001</v>
      </c>
      <c r="L13">
        <v>162</v>
      </c>
      <c r="M13">
        <v>-20</v>
      </c>
      <c r="N13">
        <v>0.9438202247191011</v>
      </c>
      <c r="O13">
        <v>0.21428571428571427</v>
      </c>
      <c r="T13" s="10">
        <f t="shared" ca="1" si="2"/>
        <v>1.6320861801576935E-3</v>
      </c>
      <c r="U13" s="150">
        <f t="shared" ca="1" si="3"/>
        <v>1.3367875382097556E-2</v>
      </c>
      <c r="V13" s="10">
        <f t="shared" si="4"/>
        <v>1.555832147937411E-2</v>
      </c>
      <c r="W13" s="150">
        <f t="shared" si="5"/>
        <v>-7.2820253489755682E-3</v>
      </c>
    </row>
    <row r="14" spans="1:23">
      <c r="A14" s="1">
        <v>41841</v>
      </c>
      <c r="B14">
        <v>113.77</v>
      </c>
      <c r="C14">
        <v>32720500</v>
      </c>
      <c r="D14">
        <v>6.0699999999999932</v>
      </c>
      <c r="E14">
        <v>14</v>
      </c>
      <c r="F14">
        <v>0.90577556989646657</v>
      </c>
      <c r="G14">
        <v>0.18087244177786441</v>
      </c>
      <c r="H14">
        <v>3</v>
      </c>
      <c r="I14">
        <v>1</v>
      </c>
      <c r="J14">
        <v>-0.46000000000000796</v>
      </c>
      <c r="K14">
        <v>118.57000000000009</v>
      </c>
      <c r="L14">
        <v>161</v>
      </c>
      <c r="M14">
        <v>-19</v>
      </c>
      <c r="N14">
        <v>0.9382022471910112</v>
      </c>
      <c r="O14">
        <v>0.23809523809523808</v>
      </c>
      <c r="T14" s="10">
        <f t="shared" ca="1" si="2"/>
        <v>1.6320861801576935E-3</v>
      </c>
      <c r="U14" s="150">
        <f t="shared" ca="1" si="3"/>
        <v>1.499996156225525E-2</v>
      </c>
      <c r="V14" s="10">
        <f t="shared" si="4"/>
        <v>-4.0269631445330294E-3</v>
      </c>
      <c r="W14" s="150">
        <f t="shared" si="5"/>
        <v>-1.1308988493508598E-2</v>
      </c>
    </row>
    <row r="15" spans="1:23">
      <c r="A15" s="1">
        <v>41842</v>
      </c>
      <c r="B15">
        <v>114.73</v>
      </c>
      <c r="C15">
        <v>31326500</v>
      </c>
      <c r="D15">
        <v>5.1099999999999852</v>
      </c>
      <c r="E15">
        <v>15</v>
      </c>
      <c r="F15">
        <v>0.90319304517387056</v>
      </c>
      <c r="G15">
        <v>0.18330604951233584</v>
      </c>
      <c r="H15">
        <v>3</v>
      </c>
      <c r="I15">
        <v>1</v>
      </c>
      <c r="J15">
        <v>0.96000000000000796</v>
      </c>
      <c r="K15">
        <v>119.5300000000001</v>
      </c>
      <c r="L15">
        <v>160</v>
      </c>
      <c r="M15">
        <v>-18</v>
      </c>
      <c r="N15">
        <v>0.93258426966292129</v>
      </c>
      <c r="O15">
        <v>0.26190476190476192</v>
      </c>
      <c r="T15" s="10">
        <f t="shared" ca="1" si="2"/>
        <v>1.6320861801576935E-3</v>
      </c>
      <c r="U15" s="150">
        <f t="shared" ca="1" si="3"/>
        <v>1.6632047742412944E-2</v>
      </c>
      <c r="V15" s="10">
        <f t="shared" si="4"/>
        <v>8.4380768216578E-3</v>
      </c>
      <c r="W15" s="150">
        <f t="shared" si="5"/>
        <v>-2.8709116718507975E-3</v>
      </c>
    </row>
    <row r="16" spans="1:23">
      <c r="A16" s="1">
        <v>41843</v>
      </c>
      <c r="B16">
        <v>114.87</v>
      </c>
      <c r="C16">
        <v>26417600</v>
      </c>
      <c r="D16">
        <v>4.9699999999999847</v>
      </c>
      <c r="E16">
        <v>16</v>
      </c>
      <c r="F16">
        <v>0.90506755188263166</v>
      </c>
      <c r="G16">
        <v>0.17626464478935103</v>
      </c>
      <c r="H16">
        <v>1</v>
      </c>
      <c r="I16">
        <v>1</v>
      </c>
      <c r="J16">
        <v>0.14000000000000057</v>
      </c>
      <c r="K16">
        <v>119.6700000000001</v>
      </c>
      <c r="L16">
        <v>161</v>
      </c>
      <c r="M16">
        <v>-17</v>
      </c>
      <c r="N16">
        <v>0.9382022471910112</v>
      </c>
      <c r="O16">
        <v>0.2857142857142857</v>
      </c>
      <c r="T16" s="10">
        <f t="shared" ca="1" si="2"/>
        <v>1.6320861801576935E-3</v>
      </c>
      <c r="U16" s="150">
        <f t="shared" ca="1" si="3"/>
        <v>1.8264133922570636E-2</v>
      </c>
      <c r="V16" s="10">
        <f t="shared" si="4"/>
        <v>1.2202562538133057E-3</v>
      </c>
      <c r="W16" s="150">
        <f t="shared" si="5"/>
        <v>-1.6506554180374918E-3</v>
      </c>
    </row>
    <row r="17" spans="1:23">
      <c r="A17" s="1">
        <v>41844</v>
      </c>
      <c r="B17">
        <v>114.64</v>
      </c>
      <c r="C17">
        <v>31905100</v>
      </c>
      <c r="D17">
        <v>5.1999999999999886</v>
      </c>
      <c r="E17">
        <v>17</v>
      </c>
      <c r="F17">
        <v>0.90882817215283929</v>
      </c>
      <c r="G17">
        <v>0.16908608853037571</v>
      </c>
      <c r="H17">
        <v>2</v>
      </c>
      <c r="I17">
        <v>-1</v>
      </c>
      <c r="J17">
        <v>-0.23000000000000398</v>
      </c>
      <c r="K17">
        <v>119.4400000000001</v>
      </c>
      <c r="L17">
        <v>162</v>
      </c>
      <c r="M17">
        <v>-18</v>
      </c>
      <c r="N17">
        <v>0.9438202247191011</v>
      </c>
      <c r="O17">
        <v>0.26190476190476192</v>
      </c>
      <c r="T17" s="10">
        <f t="shared" ca="1" si="2"/>
        <v>8.0322253126957946E-4</v>
      </c>
      <c r="U17" s="150">
        <f t="shared" ca="1" si="3"/>
        <v>1.9067356453840216E-2</v>
      </c>
      <c r="V17" s="10">
        <f t="shared" si="4"/>
        <v>-2.0022634282232435E-3</v>
      </c>
      <c r="W17" s="150">
        <f t="shared" si="5"/>
        <v>-3.6529188462607353E-3</v>
      </c>
    </row>
    <row r="18" spans="1:23">
      <c r="A18" s="1">
        <v>41845</v>
      </c>
      <c r="B18">
        <v>113.6</v>
      </c>
      <c r="C18">
        <v>46514500</v>
      </c>
      <c r="D18">
        <v>4.1599999999999824</v>
      </c>
      <c r="E18">
        <v>18</v>
      </c>
      <c r="F18">
        <v>0.91189238126189698</v>
      </c>
      <c r="G18">
        <v>0.16125940744799588</v>
      </c>
      <c r="H18">
        <v>2</v>
      </c>
      <c r="I18">
        <v>-1</v>
      </c>
      <c r="J18">
        <v>1.0400000000000063</v>
      </c>
      <c r="K18">
        <v>120.4800000000001</v>
      </c>
      <c r="L18">
        <v>163</v>
      </c>
      <c r="M18">
        <v>-19</v>
      </c>
      <c r="N18">
        <v>0.949438202247191</v>
      </c>
      <c r="O18">
        <v>0.23809523809523808</v>
      </c>
      <c r="T18" s="10">
        <f t="shared" ca="1" si="2"/>
        <v>1.4493649765232378E-3</v>
      </c>
      <c r="U18" s="150">
        <f t="shared" ca="1" si="3"/>
        <v>2.0516721430363455E-2</v>
      </c>
      <c r="V18" s="10">
        <f t="shared" si="4"/>
        <v>9.0718771807397607E-3</v>
      </c>
      <c r="W18" s="150">
        <f t="shared" si="5"/>
        <v>5.4189583344790258E-3</v>
      </c>
    </row>
    <row r="19" spans="1:23">
      <c r="A19" s="1">
        <v>41848</v>
      </c>
      <c r="B19">
        <v>113.03</v>
      </c>
      <c r="C19">
        <v>37373400</v>
      </c>
      <c r="D19">
        <v>3.5899999999999892</v>
      </c>
      <c r="E19">
        <v>19</v>
      </c>
      <c r="F19">
        <v>0.90955360044570321</v>
      </c>
      <c r="G19">
        <v>0.14777235860557394</v>
      </c>
      <c r="H19">
        <v>4</v>
      </c>
      <c r="I19">
        <v>1</v>
      </c>
      <c r="J19">
        <v>0.56999999999999318</v>
      </c>
      <c r="K19">
        <v>121.0500000000001</v>
      </c>
      <c r="L19">
        <v>162</v>
      </c>
      <c r="M19">
        <v>-20</v>
      </c>
      <c r="N19">
        <v>0.9438202247191011</v>
      </c>
      <c r="O19">
        <v>0.21428571428571427</v>
      </c>
      <c r="T19" s="10">
        <f t="shared" ca="1" si="2"/>
        <v>1.4493649765232378E-3</v>
      </c>
      <c r="U19" s="150">
        <f t="shared" ca="1" si="3"/>
        <v>2.1966086406886694E-2</v>
      </c>
      <c r="V19" s="10">
        <f t="shared" si="4"/>
        <v>5.0176056338027573E-3</v>
      </c>
      <c r="W19" s="150">
        <f t="shared" si="5"/>
        <v>1.0436563968281784E-2</v>
      </c>
    </row>
    <row r="20" spans="1:23">
      <c r="A20" s="1">
        <v>41849</v>
      </c>
      <c r="B20">
        <v>113.34</v>
      </c>
      <c r="C20">
        <v>30574500</v>
      </c>
      <c r="D20">
        <v>3.2799999999999869</v>
      </c>
      <c r="E20">
        <v>20</v>
      </c>
      <c r="F20">
        <v>0.90609475834532704</v>
      </c>
      <c r="G20">
        <v>0.13320751455821536</v>
      </c>
      <c r="H20">
        <v>4</v>
      </c>
      <c r="I20">
        <v>1</v>
      </c>
      <c r="J20">
        <v>0.31000000000000227</v>
      </c>
      <c r="K20">
        <v>121.3600000000001</v>
      </c>
      <c r="L20">
        <v>161</v>
      </c>
      <c r="M20">
        <v>-21</v>
      </c>
      <c r="N20">
        <v>0.9382022471910112</v>
      </c>
      <c r="O20">
        <v>0.19047619047619047</v>
      </c>
      <c r="T20" s="10">
        <f t="shared" ca="1" si="2"/>
        <v>3.3679010072607232E-3</v>
      </c>
      <c r="U20" s="150">
        <f t="shared" ca="1" si="3"/>
        <v>2.5333987414147417E-2</v>
      </c>
      <c r="V20" s="10">
        <f t="shared" si="4"/>
        <v>2.7426346987525635E-3</v>
      </c>
      <c r="W20" s="150">
        <f t="shared" si="5"/>
        <v>1.3179198667034348E-2</v>
      </c>
    </row>
    <row r="21" spans="1:23">
      <c r="A21" s="1">
        <v>41850</v>
      </c>
      <c r="B21">
        <v>113.79</v>
      </c>
      <c r="C21">
        <v>30219000</v>
      </c>
      <c r="D21">
        <v>2.8299999999999841</v>
      </c>
      <c r="E21">
        <v>21</v>
      </c>
      <c r="F21">
        <v>0.90174799201448541</v>
      </c>
      <c r="G21">
        <v>0.12331406641402395</v>
      </c>
      <c r="H21">
        <v>4</v>
      </c>
      <c r="I21">
        <v>1</v>
      </c>
      <c r="J21">
        <v>0.45000000000000284</v>
      </c>
      <c r="K21">
        <v>121.8100000000001</v>
      </c>
      <c r="L21">
        <v>160</v>
      </c>
      <c r="M21">
        <v>-22</v>
      </c>
      <c r="N21">
        <v>0.93258426966292129</v>
      </c>
      <c r="O21">
        <v>0.16666666666666666</v>
      </c>
      <c r="T21" s="10">
        <f t="shared" ca="1" si="2"/>
        <v>3.3679010072607232E-3</v>
      </c>
      <c r="U21" s="150">
        <f t="shared" ca="1" si="3"/>
        <v>2.8701888421408139E-2</v>
      </c>
      <c r="V21" s="10">
        <f t="shared" si="4"/>
        <v>3.9703546850185529E-3</v>
      </c>
      <c r="W21" s="150">
        <f t="shared" si="5"/>
        <v>1.7149553352052899E-2</v>
      </c>
    </row>
    <row r="22" spans="1:23">
      <c r="A22" s="1">
        <v>41851</v>
      </c>
      <c r="B22">
        <v>111.19</v>
      </c>
      <c r="C22">
        <v>61507700</v>
      </c>
      <c r="D22">
        <v>5.4299999999999926</v>
      </c>
      <c r="E22">
        <v>22</v>
      </c>
      <c r="F22">
        <v>0.89420353776869865</v>
      </c>
      <c r="G22">
        <v>0.12834910664869612</v>
      </c>
      <c r="H22">
        <v>4</v>
      </c>
      <c r="I22">
        <v>1</v>
      </c>
      <c r="J22">
        <v>-2.6000000000000085</v>
      </c>
      <c r="K22">
        <v>119.21000000000009</v>
      </c>
      <c r="L22">
        <v>159</v>
      </c>
      <c r="M22">
        <v>-23</v>
      </c>
      <c r="N22">
        <v>0.9269662921348315</v>
      </c>
      <c r="O22">
        <v>0.14285714285714285</v>
      </c>
      <c r="T22" s="10">
        <f t="shared" ca="1" si="2"/>
        <v>3.3679010072607232E-3</v>
      </c>
      <c r="U22" s="150">
        <f t="shared" ca="1" si="3"/>
        <v>3.2069789428668866E-2</v>
      </c>
      <c r="V22" s="10">
        <f t="shared" si="4"/>
        <v>-2.2849108005975994E-2</v>
      </c>
      <c r="W22" s="150">
        <f t="shared" si="5"/>
        <v>-5.6995546539230953E-3</v>
      </c>
    </row>
    <row r="23" spans="1:23">
      <c r="A23" s="1">
        <v>41852</v>
      </c>
      <c r="B23">
        <v>110.68</v>
      </c>
      <c r="C23">
        <v>67805300</v>
      </c>
      <c r="D23">
        <v>5.9399999999999835</v>
      </c>
      <c r="E23">
        <v>23</v>
      </c>
      <c r="F23">
        <v>0.88495287617809548</v>
      </c>
      <c r="G23">
        <v>0.14468034749713921</v>
      </c>
      <c r="H23">
        <v>3</v>
      </c>
      <c r="I23">
        <v>1</v>
      </c>
      <c r="J23">
        <v>-0.50999999999999091</v>
      </c>
      <c r="K23">
        <v>118.7000000000001</v>
      </c>
      <c r="L23">
        <v>158</v>
      </c>
      <c r="M23">
        <v>-22</v>
      </c>
      <c r="N23">
        <v>0.9213483146067416</v>
      </c>
      <c r="O23">
        <v>0.16666666666666666</v>
      </c>
      <c r="T23" s="10">
        <f t="shared" ca="1" si="2"/>
        <v>3.3679010072607232E-3</v>
      </c>
      <c r="U23" s="150">
        <f t="shared" ca="1" si="3"/>
        <v>3.5437690435929592E-2</v>
      </c>
      <c r="V23" s="10">
        <f t="shared" si="4"/>
        <v>-4.5867434121772722E-3</v>
      </c>
      <c r="W23" s="150">
        <f t="shared" si="5"/>
        <v>-1.0286298066100368E-2</v>
      </c>
    </row>
    <row r="24" spans="1:23">
      <c r="A24" s="1">
        <v>41855</v>
      </c>
      <c r="B24">
        <v>111.66</v>
      </c>
      <c r="C24">
        <v>34646200</v>
      </c>
      <c r="D24">
        <v>4.9599999999999937</v>
      </c>
      <c r="E24">
        <v>24</v>
      </c>
      <c r="F24">
        <v>0.87759993500162514</v>
      </c>
      <c r="G24">
        <v>0.15730386631632565</v>
      </c>
      <c r="H24">
        <v>3</v>
      </c>
      <c r="I24">
        <v>1</v>
      </c>
      <c r="J24">
        <v>0.97999999999998977</v>
      </c>
      <c r="K24">
        <v>119.68000000000009</v>
      </c>
      <c r="L24">
        <v>157</v>
      </c>
      <c r="M24">
        <v>-21</v>
      </c>
      <c r="N24">
        <v>0.9157303370786517</v>
      </c>
      <c r="O24">
        <v>0.19047619047619047</v>
      </c>
      <c r="T24" s="10">
        <f t="shared" ca="1" si="2"/>
        <v>1.6320861801576935E-3</v>
      </c>
      <c r="U24" s="150">
        <f t="shared" ca="1" si="3"/>
        <v>3.7069776616087284E-2</v>
      </c>
      <c r="V24" s="10">
        <f t="shared" si="4"/>
        <v>8.8543548970002692E-3</v>
      </c>
      <c r="W24" s="150">
        <f t="shared" si="5"/>
        <v>-1.4319431691000983E-3</v>
      </c>
    </row>
    <row r="25" spans="1:23">
      <c r="A25" s="1">
        <v>41856</v>
      </c>
      <c r="B25">
        <v>111.38</v>
      </c>
      <c r="C25">
        <v>44375000</v>
      </c>
      <c r="D25">
        <v>5.2399999999999949</v>
      </c>
      <c r="E25">
        <v>25</v>
      </c>
      <c r="F25">
        <v>0.87097242211801851</v>
      </c>
      <c r="G25">
        <v>0.16831502255826195</v>
      </c>
      <c r="H25">
        <v>3</v>
      </c>
      <c r="I25">
        <v>1</v>
      </c>
      <c r="J25">
        <v>-0.28000000000000114</v>
      </c>
      <c r="K25">
        <v>119.40000000000009</v>
      </c>
      <c r="L25">
        <v>156</v>
      </c>
      <c r="M25">
        <v>-20</v>
      </c>
      <c r="N25">
        <v>0.9101123595505618</v>
      </c>
      <c r="O25">
        <v>0.21428571428571427</v>
      </c>
      <c r="T25" s="10">
        <f t="shared" ca="1" si="2"/>
        <v>1.6320861801576935E-3</v>
      </c>
      <c r="U25" s="150">
        <f t="shared" ca="1" si="3"/>
        <v>3.8701862796244976E-2</v>
      </c>
      <c r="V25" s="10">
        <f t="shared" si="4"/>
        <v>-2.5076123947698472E-3</v>
      </c>
      <c r="W25" s="150">
        <f t="shared" si="5"/>
        <v>-3.9395555638699455E-3</v>
      </c>
    </row>
    <row r="26" spans="1:23">
      <c r="A26" s="1">
        <v>41857</v>
      </c>
      <c r="B26">
        <v>111.73</v>
      </c>
      <c r="C26">
        <v>33658300</v>
      </c>
      <c r="D26">
        <v>4.8899999999999864</v>
      </c>
      <c r="E26">
        <v>26</v>
      </c>
      <c r="F26">
        <v>0.8656448767352245</v>
      </c>
      <c r="G26">
        <v>0.17230347405202279</v>
      </c>
      <c r="H26">
        <v>3</v>
      </c>
      <c r="I26">
        <v>1</v>
      </c>
      <c r="J26">
        <v>0.35000000000000853</v>
      </c>
      <c r="K26">
        <v>119.7500000000001</v>
      </c>
      <c r="L26">
        <v>155</v>
      </c>
      <c r="M26">
        <v>-19</v>
      </c>
      <c r="N26">
        <v>0.9044943820224719</v>
      </c>
      <c r="O26">
        <v>0.23809523809523808</v>
      </c>
      <c r="T26" s="10">
        <f t="shared" ca="1" si="2"/>
        <v>1.6320861801576935E-3</v>
      </c>
      <c r="U26" s="150">
        <f t="shared" ca="1" si="3"/>
        <v>4.0333948976402668E-2</v>
      </c>
      <c r="V26" s="10">
        <f t="shared" si="4"/>
        <v>3.1423954031245156E-3</v>
      </c>
      <c r="W26" s="150">
        <f t="shared" si="5"/>
        <v>-7.9716016074542987E-4</v>
      </c>
    </row>
    <row r="27" spans="1:23">
      <c r="A27" s="1">
        <v>41858</v>
      </c>
      <c r="B27">
        <v>111.19</v>
      </c>
      <c r="C27">
        <v>40852200</v>
      </c>
      <c r="D27">
        <v>5.4299999999999926</v>
      </c>
      <c r="E27">
        <v>27</v>
      </c>
      <c r="F27">
        <v>0.86215121407679074</v>
      </c>
      <c r="G27">
        <v>0.17265943245484516</v>
      </c>
      <c r="H27">
        <v>3</v>
      </c>
      <c r="I27">
        <v>1</v>
      </c>
      <c r="J27">
        <v>-0.54000000000000625</v>
      </c>
      <c r="K27">
        <v>119.21000000000009</v>
      </c>
      <c r="L27">
        <v>154</v>
      </c>
      <c r="M27">
        <v>-18</v>
      </c>
      <c r="N27">
        <v>0.898876404494382</v>
      </c>
      <c r="O27">
        <v>0.26190476190476192</v>
      </c>
      <c r="T27" s="10">
        <f t="shared" ca="1" si="2"/>
        <v>1.6320861801576935E-3</v>
      </c>
      <c r="U27" s="150">
        <f t="shared" ca="1" si="3"/>
        <v>4.1966035156560361E-2</v>
      </c>
      <c r="V27" s="10">
        <f t="shared" si="4"/>
        <v>-4.8330797458158619E-3</v>
      </c>
      <c r="W27" s="150">
        <f t="shared" si="5"/>
        <v>-5.6302399065612917E-3</v>
      </c>
    </row>
    <row r="28" spans="1:23">
      <c r="A28" s="1">
        <v>41859</v>
      </c>
      <c r="B28">
        <v>112.27</v>
      </c>
      <c r="C28">
        <v>32667200</v>
      </c>
      <c r="D28">
        <v>4.3499999999999943</v>
      </c>
      <c r="E28">
        <v>28</v>
      </c>
      <c r="F28">
        <v>0.86466409768327224</v>
      </c>
      <c r="G28">
        <v>0.17150186662645955</v>
      </c>
      <c r="H28">
        <v>1</v>
      </c>
      <c r="I28">
        <v>1</v>
      </c>
      <c r="J28">
        <v>1.0799999999999983</v>
      </c>
      <c r="K28">
        <v>120.29000000000009</v>
      </c>
      <c r="L28">
        <v>155</v>
      </c>
      <c r="M28">
        <v>-17</v>
      </c>
      <c r="N28">
        <v>0.9044943820224719</v>
      </c>
      <c r="O28">
        <v>0.2857142857142857</v>
      </c>
      <c r="T28" s="10">
        <f t="shared" ca="1" si="2"/>
        <v>1.6320861801576935E-3</v>
      </c>
      <c r="U28" s="150">
        <f t="shared" ca="1" si="3"/>
        <v>4.3598121336718053E-2</v>
      </c>
      <c r="V28" s="10">
        <f t="shared" si="4"/>
        <v>9.7131036963755586E-3</v>
      </c>
      <c r="W28" s="150">
        <f t="shared" si="5"/>
        <v>4.0828637898142669E-3</v>
      </c>
    </row>
    <row r="29" spans="1:23">
      <c r="A29" s="1">
        <v>41862</v>
      </c>
      <c r="B29">
        <v>113.34</v>
      </c>
      <c r="C29">
        <v>31000700</v>
      </c>
      <c r="D29">
        <v>3.2799999999999869</v>
      </c>
      <c r="E29">
        <v>29</v>
      </c>
      <c r="F29">
        <v>0.86989298481823685</v>
      </c>
      <c r="G29">
        <v>0.166138372458633</v>
      </c>
      <c r="H29">
        <v>2</v>
      </c>
      <c r="I29">
        <v>-1</v>
      </c>
      <c r="J29">
        <v>1.0700000000000074</v>
      </c>
      <c r="K29">
        <v>121.3600000000001</v>
      </c>
      <c r="L29">
        <v>156</v>
      </c>
      <c r="M29">
        <v>-18</v>
      </c>
      <c r="N29">
        <v>0.9101123595505618</v>
      </c>
      <c r="O29">
        <v>0.26190476190476192</v>
      </c>
      <c r="T29" s="10">
        <f t="shared" ca="1" si="2"/>
        <v>8.0322253126957946E-4</v>
      </c>
      <c r="U29" s="150">
        <f t="shared" ca="1" si="3"/>
        <v>4.4401343867987629E-2</v>
      </c>
      <c r="V29" s="10">
        <f t="shared" si="4"/>
        <v>9.5305958849203481E-3</v>
      </c>
      <c r="W29" s="150">
        <f t="shared" si="5"/>
        <v>1.3613459674734615E-2</v>
      </c>
    </row>
    <row r="30" spans="1:23">
      <c r="A30" s="1">
        <v>41863</v>
      </c>
      <c r="B30">
        <v>112.56</v>
      </c>
      <c r="C30">
        <v>31188400</v>
      </c>
      <c r="D30">
        <v>2.4999999999999858</v>
      </c>
      <c r="E30">
        <v>30</v>
      </c>
      <c r="F30">
        <v>0.8740482380797624</v>
      </c>
      <c r="G30">
        <v>0.15471938698896082</v>
      </c>
      <c r="H30">
        <v>2</v>
      </c>
      <c r="I30">
        <v>-1</v>
      </c>
      <c r="J30">
        <v>0.78000000000000114</v>
      </c>
      <c r="K30">
        <v>122.1400000000001</v>
      </c>
      <c r="L30">
        <v>157</v>
      </c>
      <c r="M30">
        <v>-19</v>
      </c>
      <c r="N30">
        <v>0.9157303370786517</v>
      </c>
      <c r="O30">
        <v>0.23809523809523808</v>
      </c>
      <c r="T30" s="10">
        <f t="shared" ca="1" si="2"/>
        <v>1.4493649765232378E-3</v>
      </c>
      <c r="U30" s="150">
        <f t="shared" ca="1" si="3"/>
        <v>4.5850708844510868E-2</v>
      </c>
      <c r="V30" s="10">
        <f t="shared" si="4"/>
        <v>6.8819481206987918E-3</v>
      </c>
      <c r="W30" s="150">
        <f t="shared" si="5"/>
        <v>2.0495407795433407E-2</v>
      </c>
    </row>
    <row r="31" spans="1:23">
      <c r="A31" s="1">
        <v>41864</v>
      </c>
      <c r="B31">
        <v>113.44</v>
      </c>
      <c r="C31">
        <v>23122900</v>
      </c>
      <c r="D31">
        <v>3.3799999999999812</v>
      </c>
      <c r="E31">
        <v>31</v>
      </c>
      <c r="F31">
        <v>0.87984586099633222</v>
      </c>
      <c r="G31">
        <v>0.13486289136791754</v>
      </c>
      <c r="H31">
        <v>2</v>
      </c>
      <c r="I31">
        <v>-1</v>
      </c>
      <c r="J31">
        <v>-0.87999999999999545</v>
      </c>
      <c r="K31">
        <v>121.2600000000001</v>
      </c>
      <c r="L31">
        <v>158</v>
      </c>
      <c r="M31">
        <v>-20</v>
      </c>
      <c r="N31">
        <v>0.9213483146067416</v>
      </c>
      <c r="O31">
        <v>0.21428571428571427</v>
      </c>
      <c r="T31" s="10">
        <f t="shared" ca="1" si="2"/>
        <v>1.4493649765232378E-3</v>
      </c>
      <c r="U31" s="150">
        <f t="shared" ca="1" si="3"/>
        <v>4.7300073821034107E-2</v>
      </c>
      <c r="V31" s="10">
        <f t="shared" si="4"/>
        <v>-7.8180525941719571E-3</v>
      </c>
      <c r="W31" s="150">
        <f t="shared" si="5"/>
        <v>1.267735520126145E-2</v>
      </c>
    </row>
    <row r="32" spans="1:23">
      <c r="A32" s="1">
        <v>41865</v>
      </c>
      <c r="B32">
        <v>113.61</v>
      </c>
      <c r="C32">
        <v>20868900</v>
      </c>
      <c r="D32">
        <v>3.5499999999999829</v>
      </c>
      <c r="E32">
        <v>32</v>
      </c>
      <c r="F32">
        <v>0.88589883467199038</v>
      </c>
      <c r="G32">
        <v>0.11692962471951569</v>
      </c>
      <c r="H32">
        <v>2</v>
      </c>
      <c r="I32">
        <v>-1</v>
      </c>
      <c r="J32">
        <v>-0.17000000000000171</v>
      </c>
      <c r="K32">
        <v>121.0900000000001</v>
      </c>
      <c r="L32">
        <v>159</v>
      </c>
      <c r="M32">
        <v>-21</v>
      </c>
      <c r="N32">
        <v>0.9269662921348315</v>
      </c>
      <c r="O32">
        <v>0.19047619047619047</v>
      </c>
      <c r="T32" s="10">
        <f t="shared" ca="1" si="2"/>
        <v>1.4493649765232378E-3</v>
      </c>
      <c r="U32" s="150">
        <f t="shared" ca="1" si="3"/>
        <v>4.8749438797557346E-2</v>
      </c>
      <c r="V32" s="10">
        <f t="shared" si="4"/>
        <v>-1.498589562764472E-3</v>
      </c>
      <c r="W32" s="150">
        <f t="shared" si="5"/>
        <v>1.1178765638496978E-2</v>
      </c>
    </row>
    <row r="33" spans="1:23">
      <c r="A33" s="1">
        <v>41866</v>
      </c>
      <c r="B33">
        <v>113.39</v>
      </c>
      <c r="C33">
        <v>53713800</v>
      </c>
      <c r="D33">
        <v>3.3299999999999841</v>
      </c>
      <c r="E33">
        <v>33</v>
      </c>
      <c r="F33">
        <v>0.89134244858164258</v>
      </c>
      <c r="G33">
        <v>0.11459230561311831</v>
      </c>
      <c r="H33">
        <v>2</v>
      </c>
      <c r="I33">
        <v>-1</v>
      </c>
      <c r="J33">
        <v>0.21999999999999886</v>
      </c>
      <c r="K33">
        <v>121.3100000000001</v>
      </c>
      <c r="L33">
        <v>160</v>
      </c>
      <c r="M33">
        <v>-22</v>
      </c>
      <c r="N33">
        <v>0.93258426966292129</v>
      </c>
      <c r="O33">
        <v>0.16666666666666666</v>
      </c>
      <c r="T33" s="10">
        <f t="shared" ca="1" si="2"/>
        <v>1.4493649765232378E-3</v>
      </c>
      <c r="U33" s="150">
        <f t="shared" ca="1" si="3"/>
        <v>5.0198803774080585E-2</v>
      </c>
      <c r="V33" s="10">
        <f t="shared" si="4"/>
        <v>1.9364492562274347E-3</v>
      </c>
      <c r="W33" s="150">
        <f t="shared" si="5"/>
        <v>1.3115214894724413E-2</v>
      </c>
    </row>
    <row r="34" spans="1:23">
      <c r="A34" s="1">
        <v>41869</v>
      </c>
      <c r="B34">
        <v>115.04</v>
      </c>
      <c r="C34">
        <v>33287300</v>
      </c>
      <c r="D34">
        <v>4.9799999999999898</v>
      </c>
      <c r="E34">
        <v>34</v>
      </c>
      <c r="F34">
        <v>0.89683248990203845</v>
      </c>
      <c r="G34">
        <v>0.11190276687303446</v>
      </c>
      <c r="H34">
        <v>2</v>
      </c>
      <c r="I34">
        <v>-1</v>
      </c>
      <c r="J34">
        <v>-1.6500000000000057</v>
      </c>
      <c r="K34">
        <v>119.6600000000001</v>
      </c>
      <c r="L34">
        <v>161</v>
      </c>
      <c r="M34">
        <v>-23</v>
      </c>
      <c r="N34">
        <v>0.9382022471910112</v>
      </c>
      <c r="O34">
        <v>0.14285714285714285</v>
      </c>
      <c r="T34" s="10">
        <f t="shared" ca="1" si="2"/>
        <v>1.4493649765232378E-3</v>
      </c>
      <c r="U34" s="150">
        <f t="shared" ca="1" si="3"/>
        <v>5.1648168750603823E-2</v>
      </c>
      <c r="V34" s="10">
        <f t="shared" si="4"/>
        <v>-1.4551547755534048E-2</v>
      </c>
      <c r="W34" s="150">
        <f t="shared" si="5"/>
        <v>-1.4363328608096356E-3</v>
      </c>
    </row>
    <row r="35" spans="1:23">
      <c r="A35" s="1">
        <v>41870</v>
      </c>
      <c r="B35">
        <v>115.44</v>
      </c>
      <c r="C35">
        <v>22692600</v>
      </c>
      <c r="D35">
        <v>5.3799999999999812</v>
      </c>
      <c r="E35">
        <v>35</v>
      </c>
      <c r="F35">
        <v>0.90333813083244341</v>
      </c>
      <c r="G35">
        <v>0.10930176341191492</v>
      </c>
      <c r="H35">
        <v>2</v>
      </c>
      <c r="I35">
        <v>-1</v>
      </c>
      <c r="J35">
        <v>-0.39999999999999147</v>
      </c>
      <c r="K35">
        <v>119.2600000000001</v>
      </c>
      <c r="L35">
        <v>162</v>
      </c>
      <c r="M35">
        <v>-24</v>
      </c>
      <c r="N35">
        <v>0.9438202247191011</v>
      </c>
      <c r="O35">
        <v>0.11904761904761904</v>
      </c>
      <c r="T35" s="10">
        <f t="shared" ca="1" si="2"/>
        <v>1.4493649765232378E-3</v>
      </c>
      <c r="U35" s="150">
        <f t="shared" ca="1" si="3"/>
        <v>5.3097533727127062E-2</v>
      </c>
      <c r="V35" s="10">
        <f t="shared" si="4"/>
        <v>-3.4770514603615389E-3</v>
      </c>
      <c r="W35" s="150">
        <f t="shared" si="5"/>
        <v>-4.9133843211711745E-3</v>
      </c>
    </row>
    <row r="36" spans="1:23">
      <c r="A36" s="1">
        <v>41871</v>
      </c>
      <c r="B36">
        <v>114.95</v>
      </c>
      <c r="C36">
        <v>26255800</v>
      </c>
      <c r="D36">
        <v>4.8899999999999864</v>
      </c>
      <c r="E36">
        <v>36</v>
      </c>
      <c r="F36">
        <v>0.91065044802451378</v>
      </c>
      <c r="G36">
        <v>0.1054883843797903</v>
      </c>
      <c r="H36">
        <v>2</v>
      </c>
      <c r="I36">
        <v>-1</v>
      </c>
      <c r="J36">
        <v>0.48999999999999488</v>
      </c>
      <c r="K36">
        <v>119.7500000000001</v>
      </c>
      <c r="L36">
        <v>163</v>
      </c>
      <c r="M36">
        <v>-25</v>
      </c>
      <c r="N36">
        <v>0.949438202247191</v>
      </c>
      <c r="O36">
        <v>9.5238095238095233E-2</v>
      </c>
      <c r="T36" s="10">
        <f t="shared" ca="1" si="2"/>
        <v>1.4493649765232378E-3</v>
      </c>
      <c r="U36" s="150">
        <f t="shared" ca="1" si="3"/>
        <v>5.4546898703650301E-2</v>
      </c>
      <c r="V36" s="10">
        <f t="shared" si="4"/>
        <v>4.2446292446292003E-3</v>
      </c>
      <c r="W36" s="150">
        <f t="shared" si="5"/>
        <v>-6.6875507654197419E-4</v>
      </c>
    </row>
    <row r="37" spans="1:23">
      <c r="A37" s="1">
        <v>41872</v>
      </c>
      <c r="B37">
        <v>115.2</v>
      </c>
      <c r="C37">
        <v>33018200</v>
      </c>
      <c r="D37">
        <v>5.1399999999999864</v>
      </c>
      <c r="E37">
        <v>37</v>
      </c>
      <c r="F37">
        <v>0.91645967779376947</v>
      </c>
      <c r="G37">
        <v>0.10520656086562925</v>
      </c>
      <c r="H37">
        <v>2</v>
      </c>
      <c r="I37">
        <v>-1</v>
      </c>
      <c r="J37">
        <v>-0.25</v>
      </c>
      <c r="K37">
        <v>119.5000000000001</v>
      </c>
      <c r="L37">
        <v>164</v>
      </c>
      <c r="M37">
        <v>-26</v>
      </c>
      <c r="N37">
        <v>0.9550561797752809</v>
      </c>
      <c r="O37">
        <v>7.1428571428571425E-2</v>
      </c>
      <c r="T37" s="10">
        <f t="shared" ca="1" si="2"/>
        <v>1.4493649765232378E-3</v>
      </c>
      <c r="U37" s="150">
        <f t="shared" ca="1" si="3"/>
        <v>5.599626368017354E-2</v>
      </c>
      <c r="V37" s="10">
        <f t="shared" si="4"/>
        <v>-2.1748586341887779E-3</v>
      </c>
      <c r="W37" s="150">
        <f t="shared" si="5"/>
        <v>-2.8436137107307521E-3</v>
      </c>
    </row>
    <row r="38" spans="1:23">
      <c r="A38" s="1">
        <v>41873</v>
      </c>
      <c r="B38">
        <v>115.21</v>
      </c>
      <c r="C38">
        <v>30100100</v>
      </c>
      <c r="D38">
        <v>5.1499999999999773</v>
      </c>
      <c r="E38">
        <v>38</v>
      </c>
      <c r="F38">
        <v>0.92129393193741582</v>
      </c>
      <c r="G38">
        <v>0.1053724243098447</v>
      </c>
      <c r="H38">
        <v>2</v>
      </c>
      <c r="I38">
        <v>-1</v>
      </c>
      <c r="J38">
        <v>-9.9999999999909051E-3</v>
      </c>
      <c r="K38">
        <v>119.49000000000011</v>
      </c>
      <c r="L38">
        <v>165</v>
      </c>
      <c r="M38">
        <v>-27</v>
      </c>
      <c r="N38">
        <v>0.9606741573033708</v>
      </c>
      <c r="O38">
        <v>4.7619047619047616E-2</v>
      </c>
      <c r="T38" s="10">
        <f t="shared" ca="1" si="2"/>
        <v>1.4493649765232378E-3</v>
      </c>
      <c r="U38" s="150">
        <f t="shared" ca="1" si="3"/>
        <v>5.7445628656696779E-2</v>
      </c>
      <c r="V38" s="10">
        <f t="shared" si="4"/>
        <v>-8.6805555555476602E-5</v>
      </c>
      <c r="W38" s="150">
        <f t="shared" si="5"/>
        <v>-2.9304192662862288E-3</v>
      </c>
    </row>
    <row r="39" spans="1:23">
      <c r="A39" s="1">
        <v>41876</v>
      </c>
      <c r="B39">
        <v>115.75</v>
      </c>
      <c r="C39">
        <v>27808600</v>
      </c>
      <c r="D39">
        <v>5.6899999999999835</v>
      </c>
      <c r="E39">
        <v>39</v>
      </c>
      <c r="F39">
        <v>0.92546079205162735</v>
      </c>
      <c r="G39">
        <v>0.10494951435840577</v>
      </c>
      <c r="H39">
        <v>1</v>
      </c>
      <c r="I39">
        <v>1</v>
      </c>
      <c r="J39">
        <v>-0.54000000000000625</v>
      </c>
      <c r="K39">
        <v>118.9500000000001</v>
      </c>
      <c r="L39">
        <v>166</v>
      </c>
      <c r="M39">
        <v>-26</v>
      </c>
      <c r="N39">
        <v>0.9662921348314607</v>
      </c>
      <c r="O39">
        <v>7.1428571428571425E-2</v>
      </c>
      <c r="T39" s="10">
        <f t="shared" ca="1" si="2"/>
        <v>1.4493649765232378E-3</v>
      </c>
      <c r="U39" s="150">
        <f t="shared" ca="1" si="3"/>
        <v>5.8894993633220018E-2</v>
      </c>
      <c r="V39" s="10">
        <f t="shared" si="4"/>
        <v>-4.6870931342765931E-3</v>
      </c>
      <c r="W39" s="150">
        <f t="shared" si="5"/>
        <v>-7.6175124005628224E-3</v>
      </c>
    </row>
    <row r="40" spans="1:23">
      <c r="A40" s="1">
        <v>41877</v>
      </c>
      <c r="B40">
        <v>116.8</v>
      </c>
      <c r="C40">
        <v>34831700</v>
      </c>
      <c r="D40">
        <v>4.6399999999999864</v>
      </c>
      <c r="E40">
        <v>40</v>
      </c>
      <c r="F40">
        <v>0.92903570267886149</v>
      </c>
      <c r="G40">
        <v>0.10613380012785366</v>
      </c>
      <c r="H40">
        <v>2</v>
      </c>
      <c r="I40">
        <v>-1</v>
      </c>
      <c r="J40">
        <v>1.0499999999999972</v>
      </c>
      <c r="K40">
        <v>120.0000000000001</v>
      </c>
      <c r="L40">
        <v>167</v>
      </c>
      <c r="M40">
        <v>-27</v>
      </c>
      <c r="N40">
        <v>0.9719101123595506</v>
      </c>
      <c r="O40">
        <v>4.7619047619047616E-2</v>
      </c>
      <c r="T40" s="10">
        <f t="shared" ca="1" si="2"/>
        <v>8.0322253126957946E-4</v>
      </c>
      <c r="U40" s="150">
        <f t="shared" ca="1" si="3"/>
        <v>5.9698216164489594E-2</v>
      </c>
      <c r="V40" s="10">
        <f t="shared" si="4"/>
        <v>9.0712742980561308E-3</v>
      </c>
      <c r="W40" s="150">
        <f t="shared" si="5"/>
        <v>1.4537618974933084E-3</v>
      </c>
    </row>
    <row r="41" spans="1:23">
      <c r="A41" s="1">
        <v>41878</v>
      </c>
      <c r="B41">
        <v>116.51</v>
      </c>
      <c r="C41">
        <v>19070100</v>
      </c>
      <c r="D41">
        <v>4.3499999999999943</v>
      </c>
      <c r="E41">
        <v>41</v>
      </c>
      <c r="F41">
        <v>0.93336505873067455</v>
      </c>
      <c r="G41">
        <v>0.1016358616606387</v>
      </c>
      <c r="H41">
        <v>1</v>
      </c>
      <c r="I41">
        <v>1</v>
      </c>
      <c r="J41">
        <v>0.28999999999999204</v>
      </c>
      <c r="K41">
        <v>120.29000000000009</v>
      </c>
      <c r="L41">
        <v>168</v>
      </c>
      <c r="M41">
        <v>-26</v>
      </c>
      <c r="N41">
        <v>0.97752808988764039</v>
      </c>
      <c r="O41">
        <v>7.1428571428571425E-2</v>
      </c>
      <c r="T41" s="10">
        <f t="shared" ca="1" si="2"/>
        <v>1.4493649765232378E-3</v>
      </c>
      <c r="U41" s="150">
        <f t="shared" ca="1" si="3"/>
        <v>6.1147581141012833E-2</v>
      </c>
      <c r="V41" s="10">
        <f t="shared" si="4"/>
        <v>2.4828767123286992E-3</v>
      </c>
      <c r="W41" s="150">
        <f t="shared" si="5"/>
        <v>3.9366386098220081E-3</v>
      </c>
    </row>
    <row r="42" spans="1:23">
      <c r="A42" s="1">
        <v>41879</v>
      </c>
      <c r="B42">
        <v>115.91</v>
      </c>
      <c r="C42">
        <v>22817800</v>
      </c>
      <c r="D42">
        <v>4.9500000000000028</v>
      </c>
      <c r="E42">
        <v>42</v>
      </c>
      <c r="F42">
        <v>0.93747968800779991</v>
      </c>
      <c r="G42">
        <v>9.1977928390925737E-2</v>
      </c>
      <c r="H42">
        <v>2</v>
      </c>
      <c r="I42">
        <v>-1</v>
      </c>
      <c r="J42">
        <v>-0.60000000000000853</v>
      </c>
      <c r="K42">
        <v>119.69000000000008</v>
      </c>
      <c r="L42">
        <v>169</v>
      </c>
      <c r="M42">
        <v>-27</v>
      </c>
      <c r="N42">
        <v>0.9831460674157303</v>
      </c>
      <c r="O42">
        <v>4.7619047619047616E-2</v>
      </c>
      <c r="T42" s="10">
        <f t="shared" ca="1" si="2"/>
        <v>8.0322253126957946E-4</v>
      </c>
      <c r="U42" s="150">
        <f t="shared" ca="1" si="3"/>
        <v>6.1950803672282409E-2</v>
      </c>
      <c r="V42" s="10">
        <f t="shared" si="4"/>
        <v>-5.1497725517123723E-3</v>
      </c>
      <c r="W42" s="150">
        <f t="shared" si="5"/>
        <v>-1.2131339418903642E-3</v>
      </c>
    </row>
    <row r="43" spans="1:23">
      <c r="A43" s="1">
        <v>41880</v>
      </c>
      <c r="B43">
        <v>116.56</v>
      </c>
      <c r="C43">
        <v>26231100</v>
      </c>
      <c r="D43">
        <v>5.6000000000000085</v>
      </c>
      <c r="E43">
        <v>43</v>
      </c>
      <c r="F43">
        <v>0.94110102604577739</v>
      </c>
      <c r="G43">
        <v>8.9054060762966347E-2</v>
      </c>
      <c r="H43">
        <v>2</v>
      </c>
      <c r="I43">
        <v>-1</v>
      </c>
      <c r="J43">
        <v>-0.65000000000000568</v>
      </c>
      <c r="K43">
        <v>119.04000000000008</v>
      </c>
      <c r="L43">
        <v>170</v>
      </c>
      <c r="M43">
        <v>-28</v>
      </c>
      <c r="N43">
        <v>0.9887640449438202</v>
      </c>
      <c r="O43">
        <v>2.3809523809523808E-2</v>
      </c>
      <c r="T43" s="10">
        <f t="shared" ca="1" si="2"/>
        <v>1.4493649765232378E-3</v>
      </c>
      <c r="U43" s="150">
        <f t="shared" ca="1" si="3"/>
        <v>6.3400168648805641E-2</v>
      </c>
      <c r="V43" s="10">
        <f t="shared" si="4"/>
        <v>-5.6077991545164848E-3</v>
      </c>
      <c r="W43" s="150">
        <f t="shared" si="5"/>
        <v>-6.820933096406849E-3</v>
      </c>
    </row>
    <row r="44" spans="1:23">
      <c r="A44" s="1">
        <v>41884</v>
      </c>
      <c r="B44">
        <v>117.2</v>
      </c>
      <c r="C44">
        <v>38816400</v>
      </c>
      <c r="D44">
        <v>6.2400000000000091</v>
      </c>
      <c r="E44">
        <v>44</v>
      </c>
      <c r="F44">
        <v>0.94498932169552918</v>
      </c>
      <c r="G44">
        <v>9.1134054486737476E-2</v>
      </c>
      <c r="H44">
        <v>2</v>
      </c>
      <c r="I44">
        <v>-1</v>
      </c>
      <c r="J44">
        <v>-0.64000000000000057</v>
      </c>
      <c r="K44">
        <v>118.40000000000008</v>
      </c>
      <c r="L44">
        <v>171</v>
      </c>
      <c r="M44">
        <v>-29</v>
      </c>
      <c r="N44">
        <v>0.9943820224719101</v>
      </c>
      <c r="O44">
        <v>0</v>
      </c>
      <c r="T44" s="10">
        <f t="shared" ca="1" si="2"/>
        <v>1.4493649765232378E-3</v>
      </c>
      <c r="U44" s="150">
        <f t="shared" ca="1" si="3"/>
        <v>6.4849533625328873E-2</v>
      </c>
      <c r="V44" s="10">
        <f t="shared" si="4"/>
        <v>-5.4907343857240956E-3</v>
      </c>
      <c r="W44" s="150">
        <f t="shared" si="5"/>
        <v>-1.2311667482130945E-2</v>
      </c>
    </row>
    <row r="45" spans="1:23">
      <c r="A45" s="1">
        <v>41885</v>
      </c>
      <c r="B45">
        <v>116.46</v>
      </c>
      <c r="C45">
        <v>33266600</v>
      </c>
      <c r="D45">
        <v>5.5</v>
      </c>
      <c r="E45">
        <v>45</v>
      </c>
      <c r="F45">
        <v>0.94671874274571699</v>
      </c>
      <c r="G45">
        <v>9.2776832870277604E-2</v>
      </c>
      <c r="H45">
        <v>1</v>
      </c>
      <c r="I45">
        <v>1</v>
      </c>
      <c r="J45">
        <v>0.74000000000000909</v>
      </c>
      <c r="K45">
        <v>119.14000000000009</v>
      </c>
      <c r="L45">
        <v>172</v>
      </c>
      <c r="M45">
        <v>-28</v>
      </c>
      <c r="N45">
        <v>1</v>
      </c>
      <c r="O45">
        <v>2.3809523809523808E-2</v>
      </c>
      <c r="T45" s="10">
        <f t="shared" ca="1" si="2"/>
        <v>1.4493649765232378E-3</v>
      </c>
      <c r="U45" s="150">
        <f t="shared" ca="1" si="3"/>
        <v>6.6298898601852105E-2</v>
      </c>
      <c r="V45" s="10">
        <f t="shared" si="4"/>
        <v>6.3139931740615112E-3</v>
      </c>
      <c r="W45" s="150">
        <f t="shared" si="5"/>
        <v>-5.9976743080694334E-3</v>
      </c>
    </row>
    <row r="46" spans="1:23">
      <c r="A46" s="1">
        <v>41886</v>
      </c>
      <c r="B46">
        <v>116.01</v>
      </c>
      <c r="C46">
        <v>26523500</v>
      </c>
      <c r="D46">
        <v>5.9499999999999886</v>
      </c>
      <c r="E46">
        <v>46</v>
      </c>
      <c r="F46">
        <v>0.94603393843725347</v>
      </c>
      <c r="G46">
        <v>9.2675644002983643E-2</v>
      </c>
      <c r="H46">
        <v>3</v>
      </c>
      <c r="I46">
        <v>1</v>
      </c>
      <c r="J46">
        <v>-0.44999999999998863</v>
      </c>
      <c r="K46">
        <v>118.6900000000001</v>
      </c>
      <c r="L46">
        <v>171</v>
      </c>
      <c r="M46">
        <v>-27</v>
      </c>
      <c r="N46">
        <v>0.9943820224719101</v>
      </c>
      <c r="O46">
        <v>4.7619047619047616E-2</v>
      </c>
      <c r="T46" s="10">
        <f t="shared" ca="1" si="2"/>
        <v>8.0322253126957946E-4</v>
      </c>
      <c r="U46" s="150">
        <f t="shared" ca="1" si="3"/>
        <v>6.7102121133121681E-2</v>
      </c>
      <c r="V46" s="10">
        <f t="shared" si="4"/>
        <v>-3.8639876352394697E-3</v>
      </c>
      <c r="W46" s="150">
        <f t="shared" si="5"/>
        <v>-9.8616619433089039E-3</v>
      </c>
    </row>
    <row r="47" spans="1:23">
      <c r="A47" s="1">
        <v>41887</v>
      </c>
      <c r="B47">
        <v>116.38</v>
      </c>
      <c r="C47">
        <v>26935300</v>
      </c>
      <c r="D47">
        <v>5.5799999999999983</v>
      </c>
      <c r="E47">
        <v>47</v>
      </c>
      <c r="F47">
        <v>0.94586563907330901</v>
      </c>
      <c r="G47">
        <v>9.3207278586720774E-2</v>
      </c>
      <c r="H47">
        <v>4</v>
      </c>
      <c r="I47">
        <v>1</v>
      </c>
      <c r="J47">
        <v>0.36999999999999034</v>
      </c>
      <c r="K47">
        <v>119.06000000000009</v>
      </c>
      <c r="L47">
        <v>170</v>
      </c>
      <c r="M47">
        <v>-28</v>
      </c>
      <c r="N47">
        <v>0.9887640449438202</v>
      </c>
      <c r="O47">
        <v>2.3809523809523808E-2</v>
      </c>
      <c r="T47" s="10">
        <f t="shared" ca="1" si="2"/>
        <v>1.6320861801576935E-3</v>
      </c>
      <c r="U47" s="150">
        <f t="shared" ca="1" si="3"/>
        <v>6.873420731327938E-2</v>
      </c>
      <c r="V47" s="10">
        <f t="shared" si="4"/>
        <v>3.1893802258425165E-3</v>
      </c>
      <c r="W47" s="150">
        <f t="shared" si="5"/>
        <v>-6.672281717466387E-3</v>
      </c>
    </row>
    <row r="48" spans="1:23">
      <c r="A48" s="1">
        <v>41890</v>
      </c>
      <c r="B48">
        <v>116.56</v>
      </c>
      <c r="C48">
        <v>20347300</v>
      </c>
      <c r="D48">
        <v>5.3999999999999915</v>
      </c>
      <c r="E48">
        <v>48</v>
      </c>
      <c r="F48">
        <v>0.94609777612702539</v>
      </c>
      <c r="G48">
        <v>9.1943825913102406E-2</v>
      </c>
      <c r="H48">
        <v>1</v>
      </c>
      <c r="I48">
        <v>1</v>
      </c>
      <c r="J48">
        <v>0.18000000000000682</v>
      </c>
      <c r="K48">
        <v>119.24000000000009</v>
      </c>
      <c r="L48">
        <v>171</v>
      </c>
      <c r="M48">
        <v>-27</v>
      </c>
      <c r="N48">
        <v>0.9943820224719101</v>
      </c>
      <c r="O48">
        <v>4.7619047619047616E-2</v>
      </c>
      <c r="T48" s="10">
        <f t="shared" ca="1" si="2"/>
        <v>3.3679010072607232E-3</v>
      </c>
      <c r="U48" s="150">
        <f t="shared" ca="1" si="3"/>
        <v>7.2102108320540106E-2</v>
      </c>
      <c r="V48" s="10">
        <f t="shared" si="4"/>
        <v>1.5466575012889399E-3</v>
      </c>
      <c r="W48" s="150">
        <f t="shared" si="5"/>
        <v>-5.1256242161774471E-3</v>
      </c>
    </row>
    <row r="49" spans="1:23">
      <c r="A49" s="1">
        <v>41891</v>
      </c>
      <c r="B49">
        <v>115.18</v>
      </c>
      <c r="C49">
        <v>36390100</v>
      </c>
      <c r="D49">
        <v>6.7799999999999869</v>
      </c>
      <c r="E49">
        <v>49</v>
      </c>
      <c r="F49">
        <v>0.94290589163842331</v>
      </c>
      <c r="G49">
        <v>9.3135356313892359E-2</v>
      </c>
      <c r="H49">
        <v>4</v>
      </c>
      <c r="I49">
        <v>1</v>
      </c>
      <c r="J49">
        <v>-1.3799999999999955</v>
      </c>
      <c r="K49">
        <v>117.8600000000001</v>
      </c>
      <c r="L49">
        <v>170</v>
      </c>
      <c r="M49">
        <v>-28</v>
      </c>
      <c r="N49">
        <v>0.9887640449438202</v>
      </c>
      <c r="O49">
        <v>2.3809523809523808E-2</v>
      </c>
      <c r="T49" s="10">
        <f t="shared" ca="1" si="2"/>
        <v>8.0322253126957946E-4</v>
      </c>
      <c r="U49" s="150">
        <f t="shared" ca="1" si="3"/>
        <v>7.2905330851809683E-2</v>
      </c>
      <c r="V49" s="10">
        <f t="shared" si="4"/>
        <v>-1.1839396019217531E-2</v>
      </c>
      <c r="W49" s="150">
        <f t="shared" si="5"/>
        <v>-1.6965020235394979E-2</v>
      </c>
    </row>
    <row r="50" spans="1:23">
      <c r="A50" s="1">
        <v>41892</v>
      </c>
      <c r="B50">
        <v>115.86</v>
      </c>
      <c r="C50">
        <v>23060600</v>
      </c>
      <c r="D50">
        <v>6.0999999999999943</v>
      </c>
      <c r="E50">
        <v>50</v>
      </c>
      <c r="F50">
        <v>0.93940642555364684</v>
      </c>
      <c r="G50">
        <v>9.4946979963261999E-2</v>
      </c>
      <c r="H50">
        <v>3</v>
      </c>
      <c r="I50">
        <v>1</v>
      </c>
      <c r="J50">
        <v>0.67999999999999261</v>
      </c>
      <c r="K50">
        <v>118.54000000000009</v>
      </c>
      <c r="L50">
        <v>169</v>
      </c>
      <c r="M50">
        <v>-27</v>
      </c>
      <c r="N50">
        <v>0.9831460674157303</v>
      </c>
      <c r="O50">
        <v>4.7619047619047616E-2</v>
      </c>
      <c r="T50" s="10">
        <f t="shared" ca="1" si="2"/>
        <v>3.3679010072607232E-3</v>
      </c>
      <c r="U50" s="150">
        <f t="shared" ca="1" si="3"/>
        <v>7.6273231859070409E-2</v>
      </c>
      <c r="V50" s="10">
        <f t="shared" si="4"/>
        <v>5.9038027435317983E-3</v>
      </c>
      <c r="W50" s="150">
        <f t="shared" si="5"/>
        <v>-1.106121749186318E-2</v>
      </c>
    </row>
    <row r="51" spans="1:23">
      <c r="A51" s="1">
        <v>41893</v>
      </c>
      <c r="B51">
        <v>116.61</v>
      </c>
      <c r="C51">
        <v>27075600</v>
      </c>
      <c r="D51">
        <v>5.3499999999999943</v>
      </c>
      <c r="E51">
        <v>51</v>
      </c>
      <c r="F51">
        <v>0.93879706578764111</v>
      </c>
      <c r="G51">
        <v>9.38942743508792E-2</v>
      </c>
      <c r="H51">
        <v>3</v>
      </c>
      <c r="I51">
        <v>1</v>
      </c>
      <c r="J51">
        <v>0.75</v>
      </c>
      <c r="K51">
        <v>119.29000000000009</v>
      </c>
      <c r="L51">
        <v>168</v>
      </c>
      <c r="M51">
        <v>-26</v>
      </c>
      <c r="N51">
        <v>0.97752808988764039</v>
      </c>
      <c r="O51">
        <v>7.1428571428571425E-2</v>
      </c>
      <c r="T51" s="10">
        <f t="shared" ca="1" si="2"/>
        <v>1.6320861801576935E-3</v>
      </c>
      <c r="U51" s="150">
        <f t="shared" ca="1" si="3"/>
        <v>7.7905318039228108E-2</v>
      </c>
      <c r="V51" s="10">
        <f t="shared" si="4"/>
        <v>6.47332988089073E-3</v>
      </c>
      <c r="W51" s="150">
        <f t="shared" si="5"/>
        <v>-4.5878876109724503E-3</v>
      </c>
    </row>
    <row r="52" spans="1:23">
      <c r="A52" s="1">
        <v>41894</v>
      </c>
      <c r="B52">
        <v>115.37</v>
      </c>
      <c r="C52">
        <v>32892900</v>
      </c>
      <c r="D52">
        <v>6.5899999999999892</v>
      </c>
      <c r="E52">
        <v>52</v>
      </c>
      <c r="F52">
        <v>0.93754352569757204</v>
      </c>
      <c r="G52">
        <v>9.2354404055522574E-2</v>
      </c>
      <c r="H52">
        <v>4</v>
      </c>
      <c r="I52">
        <v>1</v>
      </c>
      <c r="J52">
        <v>-1.2399999999999949</v>
      </c>
      <c r="K52">
        <v>118.0500000000001</v>
      </c>
      <c r="L52">
        <v>167</v>
      </c>
      <c r="M52">
        <v>-27</v>
      </c>
      <c r="N52">
        <v>0.9719101123595506</v>
      </c>
      <c r="O52">
        <v>4.7619047619047616E-2</v>
      </c>
      <c r="T52" s="10">
        <f t="shared" ca="1" si="2"/>
        <v>1.6320861801576935E-3</v>
      </c>
      <c r="U52" s="150">
        <f t="shared" ca="1" si="3"/>
        <v>7.9537404219385807E-2</v>
      </c>
      <c r="V52" s="10">
        <f t="shared" si="4"/>
        <v>-1.0633736386244704E-2</v>
      </c>
      <c r="W52" s="150">
        <f t="shared" si="5"/>
        <v>-1.5221623997217154E-2</v>
      </c>
    </row>
    <row r="53" spans="1:23">
      <c r="A53" s="1">
        <v>41897</v>
      </c>
      <c r="B53">
        <v>114.11</v>
      </c>
      <c r="C53">
        <v>41644400</v>
      </c>
      <c r="D53">
        <v>7.8499999999999943</v>
      </c>
      <c r="E53">
        <v>53</v>
      </c>
      <c r="F53">
        <v>0.93304006685547147</v>
      </c>
      <c r="G53">
        <v>9.3274242393596773E-2</v>
      </c>
      <c r="H53">
        <v>4</v>
      </c>
      <c r="I53">
        <v>1</v>
      </c>
      <c r="J53">
        <v>-1.2600000000000051</v>
      </c>
      <c r="K53">
        <v>116.79000000000009</v>
      </c>
      <c r="L53">
        <v>166</v>
      </c>
      <c r="M53">
        <v>-28</v>
      </c>
      <c r="N53">
        <v>0.9662921348314607</v>
      </c>
      <c r="O53">
        <v>2.3809523809523808E-2</v>
      </c>
      <c r="T53" s="10">
        <f t="shared" ca="1" si="2"/>
        <v>3.3679010072607232E-3</v>
      </c>
      <c r="U53" s="150">
        <f t="shared" ca="1" si="3"/>
        <v>8.2905305226646533E-2</v>
      </c>
      <c r="V53" s="10">
        <f t="shared" si="4"/>
        <v>-1.0921383375227573E-2</v>
      </c>
      <c r="W53" s="150">
        <f t="shared" si="5"/>
        <v>-2.6143007372444727E-2</v>
      </c>
    </row>
    <row r="54" spans="1:23">
      <c r="A54" s="1">
        <v>41898</v>
      </c>
      <c r="B54">
        <v>114.43</v>
      </c>
      <c r="C54">
        <v>51365900</v>
      </c>
      <c r="D54">
        <v>7.5299999999999869</v>
      </c>
      <c r="E54">
        <v>54</v>
      </c>
      <c r="F54">
        <v>0.92780537629416415</v>
      </c>
      <c r="G54">
        <v>0.102632914775064</v>
      </c>
      <c r="H54">
        <v>3</v>
      </c>
      <c r="I54">
        <v>1</v>
      </c>
      <c r="J54">
        <v>0.32000000000000739</v>
      </c>
      <c r="K54">
        <v>117.1100000000001</v>
      </c>
      <c r="L54">
        <v>165</v>
      </c>
      <c r="M54">
        <v>-27</v>
      </c>
      <c r="N54">
        <v>0.9606741573033708</v>
      </c>
      <c r="O54">
        <v>4.7619047619047616E-2</v>
      </c>
      <c r="T54" s="10">
        <f t="shared" ca="1" si="2"/>
        <v>3.3679010072607232E-3</v>
      </c>
      <c r="U54" s="150">
        <f t="shared" ca="1" si="3"/>
        <v>8.627320623390726E-2</v>
      </c>
      <c r="V54" s="10">
        <f t="shared" si="4"/>
        <v>2.8043116291298518E-3</v>
      </c>
      <c r="W54" s="150">
        <f t="shared" si="5"/>
        <v>-2.3338695743314875E-2</v>
      </c>
    </row>
    <row r="55" spans="1:23">
      <c r="A55" s="1">
        <v>41899</v>
      </c>
      <c r="B55">
        <v>114.73</v>
      </c>
      <c r="C55">
        <v>45543000</v>
      </c>
      <c r="D55">
        <v>7.2299999999999898</v>
      </c>
      <c r="E55">
        <v>55</v>
      </c>
      <c r="F55">
        <v>0.92391127721806954</v>
      </c>
      <c r="G55">
        <v>0.11618437770639384</v>
      </c>
      <c r="H55">
        <v>3</v>
      </c>
      <c r="I55">
        <v>1</v>
      </c>
      <c r="J55">
        <v>0.29999999999999716</v>
      </c>
      <c r="K55">
        <v>117.4100000000001</v>
      </c>
      <c r="L55">
        <v>164</v>
      </c>
      <c r="M55">
        <v>-26</v>
      </c>
      <c r="N55">
        <v>0.9550561797752809</v>
      </c>
      <c r="O55">
        <v>7.1428571428571425E-2</v>
      </c>
      <c r="T55" s="10">
        <f t="shared" ca="1" si="2"/>
        <v>1.6320861801576935E-3</v>
      </c>
      <c r="U55" s="150">
        <f t="shared" ca="1" si="3"/>
        <v>8.7905292414064959E-2</v>
      </c>
      <c r="V55" s="10">
        <f t="shared" si="4"/>
        <v>2.621690116228237E-3</v>
      </c>
      <c r="W55" s="150">
        <f t="shared" si="5"/>
        <v>-2.0717005627086636E-2</v>
      </c>
    </row>
    <row r="56" spans="1:23">
      <c r="A56" s="1">
        <v>41900</v>
      </c>
      <c r="B56">
        <v>115.43</v>
      </c>
      <c r="C56">
        <v>24714600</v>
      </c>
      <c r="D56">
        <v>6.5299999999999869</v>
      </c>
      <c r="E56">
        <v>56</v>
      </c>
      <c r="F56">
        <v>0.92043502483866479</v>
      </c>
      <c r="G56">
        <v>0.12515838284137873</v>
      </c>
      <c r="H56">
        <v>3</v>
      </c>
      <c r="I56">
        <v>1</v>
      </c>
      <c r="J56">
        <v>0.70000000000000284</v>
      </c>
      <c r="K56">
        <v>118.1100000000001</v>
      </c>
      <c r="L56">
        <v>163</v>
      </c>
      <c r="M56">
        <v>-25</v>
      </c>
      <c r="N56">
        <v>0.949438202247191</v>
      </c>
      <c r="O56">
        <v>9.5238095238095233E-2</v>
      </c>
      <c r="T56" s="10">
        <f t="shared" ca="1" si="2"/>
        <v>1.6320861801576935E-3</v>
      </c>
      <c r="U56" s="150">
        <f t="shared" ca="1" si="3"/>
        <v>8.9537378594222658E-2</v>
      </c>
      <c r="V56" s="10">
        <f t="shared" si="4"/>
        <v>6.1012812690665287E-3</v>
      </c>
      <c r="W56" s="150">
        <f t="shared" si="5"/>
        <v>-1.4615724358020107E-2</v>
      </c>
    </row>
    <row r="57" spans="1:23">
      <c r="A57" s="1">
        <v>41901</v>
      </c>
      <c r="B57">
        <v>113.97</v>
      </c>
      <c r="C57">
        <v>52459600</v>
      </c>
      <c r="D57">
        <v>7.9899999999999949</v>
      </c>
      <c r="E57">
        <v>57</v>
      </c>
      <c r="F57">
        <v>0.91626816472445338</v>
      </c>
      <c r="G57">
        <v>0.13745699036439515</v>
      </c>
      <c r="H57">
        <v>3</v>
      </c>
      <c r="I57">
        <v>1</v>
      </c>
      <c r="J57">
        <v>-1.460000000000008</v>
      </c>
      <c r="K57">
        <v>116.65000000000009</v>
      </c>
      <c r="L57">
        <v>162</v>
      </c>
      <c r="M57">
        <v>-24</v>
      </c>
      <c r="N57">
        <v>0.9438202247191011</v>
      </c>
      <c r="O57">
        <v>0.11904761904761904</v>
      </c>
      <c r="T57" s="10">
        <f t="shared" ca="1" si="2"/>
        <v>1.6320861801576935E-3</v>
      </c>
      <c r="U57" s="150">
        <f t="shared" ca="1" si="3"/>
        <v>9.1169464774380357E-2</v>
      </c>
      <c r="V57" s="10">
        <f t="shared" si="4"/>
        <v>-1.2648358312397192E-2</v>
      </c>
      <c r="W57" s="150">
        <f t="shared" si="5"/>
        <v>-2.72640826704173E-2</v>
      </c>
    </row>
  </sheetData>
  <conditionalFormatting sqref="E3:E6">
    <cfRule type="cellIs" dxfId="75" priority="1" operator="lessThan">
      <formula>0</formula>
    </cfRule>
    <cfRule type="cellIs" dxfId="74" priority="2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2" customWidth="1"/>
  </cols>
  <sheetData>
    <row r="1" spans="1:23">
      <c r="A1">
        <v>50</v>
      </c>
      <c r="B1">
        <v>20.189999999999927</v>
      </c>
      <c r="C1">
        <v>412</v>
      </c>
      <c r="D1">
        <v>0.39791091840756615</v>
      </c>
      <c r="E1">
        <v>0.16350036566255965</v>
      </c>
      <c r="F1">
        <v>1.2565291735394977</v>
      </c>
      <c r="G1">
        <v>8.2855607654128707E-2</v>
      </c>
      <c r="H1">
        <v>0.54367424128578234</v>
      </c>
      <c r="I1">
        <v>-1.879207958557549</v>
      </c>
      <c r="J1">
        <v>0.99066038623826314</v>
      </c>
      <c r="K1">
        <v>-1.9131462637266908E-2</v>
      </c>
      <c r="L1">
        <v>-1.4915285192218092E-2</v>
      </c>
      <c r="M1">
        <v>1.2225913500127052E-2</v>
      </c>
      <c r="N1">
        <v>1.8008315226170947E-2</v>
      </c>
      <c r="O1">
        <v>8.3960497527915179E-2</v>
      </c>
      <c r="P1">
        <v>0.31919624217119047</v>
      </c>
      <c r="Q1">
        <v>-0.25276617954070957</v>
      </c>
      <c r="R1">
        <v>0.39248434237995827</v>
      </c>
      <c r="S1">
        <v>1.2628123064216425</v>
      </c>
    </row>
    <row r="2" spans="1:23">
      <c r="A2">
        <v>7</v>
      </c>
      <c r="B2">
        <v>3</v>
      </c>
      <c r="C2">
        <v>2.3723919558343853</v>
      </c>
      <c r="E2">
        <v>0.4</v>
      </c>
      <c r="I2">
        <f>A3/B3</f>
        <v>4.715400002503943E-2</v>
      </c>
    </row>
    <row r="3" spans="1:23">
      <c r="A3">
        <v>4.6844858571204896E-4</v>
      </c>
      <c r="B3">
        <v>9.9344400361219883E-3</v>
      </c>
      <c r="C3">
        <v>0.37767964566774043</v>
      </c>
      <c r="D3">
        <v>233</v>
      </c>
      <c r="E3" s="2">
        <f>IF(C3&gt;=$E$2,SIGN(A3),0)</f>
        <v>0</v>
      </c>
      <c r="F3" s="3" t="s">
        <v>0</v>
      </c>
      <c r="G3">
        <f ca="1">OFFSET(B1,($A$1+5),0)</f>
        <v>113.16</v>
      </c>
      <c r="I3">
        <f t="shared" ref="I3:I5" si="0">A4/B4</f>
        <v>-9.4148772819350135E-2</v>
      </c>
    </row>
    <row r="4" spans="1:23">
      <c r="A4">
        <v>-9.4460183283318088E-4</v>
      </c>
      <c r="B4">
        <v>1.003307642305285E-2</v>
      </c>
      <c r="C4">
        <v>0.77483511997591092</v>
      </c>
      <c r="D4">
        <v>246</v>
      </c>
      <c r="E4" s="2">
        <f>IF(C4&gt;=$E$2,SIGN(A4),0)</f>
        <v>-1</v>
      </c>
      <c r="F4" s="4" t="s">
        <v>1</v>
      </c>
      <c r="G4">
        <f ca="1">OFFSET(D1,($A$1+6),0)</f>
        <v>6.730000000000004</v>
      </c>
      <c r="I4">
        <f t="shared" si="0"/>
        <v>7.1258948873152497E-2</v>
      </c>
    </row>
    <row r="5" spans="1:23">
      <c r="A5">
        <v>6.7899826064162373E-4</v>
      </c>
      <c r="B5">
        <v>9.5286033737363041E-3</v>
      </c>
      <c r="C5">
        <v>0.53535692216150055</v>
      </c>
      <c r="D5">
        <v>205</v>
      </c>
      <c r="E5" s="2">
        <f>IF(C5&gt;=$E$2,SIGN(A5),0)</f>
        <v>1</v>
      </c>
      <c r="F5" s="5" t="s">
        <v>2</v>
      </c>
      <c r="G5" s="6" t="str">
        <f ca="1">IF(OFFSET(G1,A1+5,0)-OFFSET(G1,A1+4,0)&gt;0,"r","f")</f>
        <v>f</v>
      </c>
      <c r="I5">
        <f t="shared" si="0"/>
        <v>0.13525557423457216</v>
      </c>
      <c r="T5">
        <v>-0.32925704394166022</v>
      </c>
      <c r="U5">
        <v>-0.94668426330967315</v>
      </c>
    </row>
    <row r="6" spans="1:23">
      <c r="A6">
        <v>1.2791432862596446E-3</v>
      </c>
      <c r="B6">
        <v>9.4572315669684826E-3</v>
      </c>
      <c r="C6">
        <v>1.062199913696974</v>
      </c>
      <c r="D6">
        <v>224</v>
      </c>
      <c r="E6" s="2">
        <f>IF(C6&gt;=$E$2,SIGN(A6),0)</f>
        <v>1</v>
      </c>
      <c r="F6" s="7" t="s">
        <v>3</v>
      </c>
      <c r="G6" s="8" t="str">
        <f ca="1">IF(OFFSET(G1,A1+6,0)-OFFSET(G1,A1+5,0)&gt;0,"r","f")</f>
        <v>r</v>
      </c>
      <c r="H6">
        <f t="shared" ref="H6:M6" ca="1" si="1">OFFSET(H1,($A$1+6),0)</f>
        <v>4</v>
      </c>
      <c r="I6">
        <f t="shared" ca="1" si="1"/>
        <v>1</v>
      </c>
      <c r="J6">
        <f t="shared" ca="1" si="1"/>
        <v>1.4399999999999977</v>
      </c>
      <c r="K6">
        <f t="shared" ca="1" si="1"/>
        <v>63.640000000000157</v>
      </c>
      <c r="L6">
        <f t="shared" ca="1" si="1"/>
        <v>60</v>
      </c>
      <c r="M6">
        <f t="shared" ca="1" si="1"/>
        <v>-30</v>
      </c>
      <c r="N6" s="9">
        <f ca="1">OFFSET(F1,($A$1+6),0)</f>
        <v>0.75611885361940401</v>
      </c>
      <c r="O6" s="10">
        <f ca="1">OFFSET(G1,($A$1+6),0)</f>
        <v>0.2022127258819732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113.02</v>
      </c>
      <c r="C8">
        <v>4676500</v>
      </c>
      <c r="D8">
        <v>0</v>
      </c>
      <c r="E8">
        <v>0</v>
      </c>
      <c r="F8">
        <v>0.72443923616572792</v>
      </c>
      <c r="G8">
        <v>0.10942038917800403</v>
      </c>
      <c r="H8">
        <v>1</v>
      </c>
      <c r="I8">
        <v>0</v>
      </c>
      <c r="J8">
        <v>0</v>
      </c>
      <c r="K8">
        <v>67.350000000000151</v>
      </c>
      <c r="L8">
        <v>51</v>
      </c>
      <c r="M8">
        <v>-31</v>
      </c>
      <c r="N8">
        <v>0.77777777777777779</v>
      </c>
      <c r="O8">
        <v>0.21052631578947367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112.54</v>
      </c>
      <c r="C9">
        <v>4743300</v>
      </c>
      <c r="D9">
        <v>0</v>
      </c>
      <c r="E9">
        <v>0</v>
      </c>
      <c r="F9">
        <v>0.73346808443703382</v>
      </c>
      <c r="G9">
        <v>8.2299077238702043E-2</v>
      </c>
      <c r="H9">
        <v>2</v>
      </c>
      <c r="I9">
        <v>-1</v>
      </c>
      <c r="J9">
        <v>0</v>
      </c>
      <c r="K9">
        <v>67.350000000000151</v>
      </c>
      <c r="L9">
        <v>52</v>
      </c>
      <c r="M9">
        <v>-32</v>
      </c>
      <c r="N9">
        <v>0.78787878787878785</v>
      </c>
      <c r="O9">
        <v>0.18421052631578946</v>
      </c>
      <c r="T9" s="10">
        <f ca="1">OFFSET($A$2,H8,0)*I8</f>
        <v>0</v>
      </c>
      <c r="U9" s="150">
        <f ca="1">U8+T9</f>
        <v>0</v>
      </c>
      <c r="V9" s="10">
        <f>J9/B8</f>
        <v>0</v>
      </c>
      <c r="W9" s="150">
        <f>W8+V9</f>
        <v>0</v>
      </c>
    </row>
    <row r="10" spans="1:23">
      <c r="A10" s="1">
        <v>41835</v>
      </c>
      <c r="B10">
        <v>112.31</v>
      </c>
      <c r="C10">
        <v>7720000</v>
      </c>
      <c r="D10">
        <v>0</v>
      </c>
      <c r="E10">
        <v>0</v>
      </c>
      <c r="F10">
        <v>0.73783307641488649</v>
      </c>
      <c r="G10">
        <v>0.11594095565705292</v>
      </c>
      <c r="H10">
        <v>2</v>
      </c>
      <c r="I10">
        <v>-1</v>
      </c>
      <c r="J10">
        <v>0.23000000000000398</v>
      </c>
      <c r="K10">
        <v>67.580000000000155</v>
      </c>
      <c r="L10">
        <v>53</v>
      </c>
      <c r="M10">
        <v>-33</v>
      </c>
      <c r="N10">
        <v>0.79797979797979801</v>
      </c>
      <c r="O10">
        <v>0.15789473684210525</v>
      </c>
      <c r="T10" s="10">
        <f t="shared" ref="T10:T57" ca="1" si="2">OFFSET($A$2,H9,0)*I9</f>
        <v>9.4460183283318088E-4</v>
      </c>
      <c r="U10" s="150">
        <f t="shared" ref="U10:U57" ca="1" si="3">U9+T10</f>
        <v>9.4460183283318088E-4</v>
      </c>
      <c r="V10" s="10">
        <f t="shared" ref="V10:V57" si="4">J10/B9</f>
        <v>2.0437177892305312E-3</v>
      </c>
      <c r="W10" s="150">
        <f t="shared" ref="W10:W57" si="5">W9+V10</f>
        <v>2.0437177892305312E-3</v>
      </c>
    </row>
    <row r="11" spans="1:23">
      <c r="A11" s="1">
        <v>41836</v>
      </c>
      <c r="B11">
        <v>112.9</v>
      </c>
      <c r="C11">
        <v>4615800</v>
      </c>
      <c r="D11">
        <v>0.59000000000000341</v>
      </c>
      <c r="E11">
        <v>1</v>
      </c>
      <c r="F11">
        <v>0.73973637021423877</v>
      </c>
      <c r="G11">
        <v>0.11453161131720085</v>
      </c>
      <c r="H11">
        <v>1</v>
      </c>
      <c r="I11">
        <v>0</v>
      </c>
      <c r="J11">
        <v>-0.59000000000000341</v>
      </c>
      <c r="K11">
        <v>66.990000000000151</v>
      </c>
      <c r="L11">
        <v>54</v>
      </c>
      <c r="M11">
        <v>-32</v>
      </c>
      <c r="N11">
        <v>0.80808080808080807</v>
      </c>
      <c r="O11">
        <v>0.18421052631578946</v>
      </c>
      <c r="T11" s="10">
        <f t="shared" ca="1" si="2"/>
        <v>9.4460183283318088E-4</v>
      </c>
      <c r="U11" s="150">
        <f t="shared" ca="1" si="3"/>
        <v>1.8892036656663618E-3</v>
      </c>
      <c r="V11" s="10">
        <f t="shared" si="4"/>
        <v>-5.2533167126703178E-3</v>
      </c>
      <c r="W11" s="150">
        <f t="shared" si="5"/>
        <v>-3.2095989234397866E-3</v>
      </c>
    </row>
    <row r="12" spans="1:23">
      <c r="A12" s="1">
        <v>41837</v>
      </c>
      <c r="B12">
        <v>114.33</v>
      </c>
      <c r="C12">
        <v>10901000</v>
      </c>
      <c r="D12">
        <v>0.59000000000000341</v>
      </c>
      <c r="E12">
        <v>2</v>
      </c>
      <c r="F12">
        <v>0.74494290118601936</v>
      </c>
      <c r="G12">
        <v>0.14969337088637258</v>
      </c>
      <c r="H12">
        <v>2</v>
      </c>
      <c r="I12">
        <v>-1</v>
      </c>
      <c r="J12">
        <v>0</v>
      </c>
      <c r="K12">
        <v>66.990000000000151</v>
      </c>
      <c r="L12">
        <v>55</v>
      </c>
      <c r="M12">
        <v>-33</v>
      </c>
      <c r="N12">
        <v>0.81818181818181823</v>
      </c>
      <c r="O12">
        <v>0.15789473684210525</v>
      </c>
      <c r="T12" s="10">
        <f t="shared" ca="1" si="2"/>
        <v>0</v>
      </c>
      <c r="U12" s="150">
        <f t="shared" ca="1" si="3"/>
        <v>1.8892036656663618E-3</v>
      </c>
      <c r="V12" s="10">
        <f t="shared" si="4"/>
        <v>0</v>
      </c>
      <c r="W12" s="150">
        <f t="shared" si="5"/>
        <v>-3.2095989234397866E-3</v>
      </c>
    </row>
    <row r="13" spans="1:23">
      <c r="A13" s="1">
        <v>41838</v>
      </c>
      <c r="B13">
        <v>113.96</v>
      </c>
      <c r="C13">
        <v>6677900</v>
      </c>
      <c r="D13">
        <v>0.21999999999999886</v>
      </c>
      <c r="E13">
        <v>3</v>
      </c>
      <c r="F13">
        <v>0.75117972756158191</v>
      </c>
      <c r="G13">
        <v>0.17248716667624653</v>
      </c>
      <c r="H13">
        <v>1</v>
      </c>
      <c r="I13">
        <v>0</v>
      </c>
      <c r="J13">
        <v>0.37000000000000455</v>
      </c>
      <c r="K13">
        <v>67.360000000000156</v>
      </c>
      <c r="L13">
        <v>56</v>
      </c>
      <c r="M13">
        <v>-32</v>
      </c>
      <c r="N13">
        <v>0.82828282828282829</v>
      </c>
      <c r="O13">
        <v>0.18421052631578946</v>
      </c>
      <c r="T13" s="10">
        <f t="shared" ca="1" si="2"/>
        <v>9.4460183283318088E-4</v>
      </c>
      <c r="U13" s="150">
        <f t="shared" ca="1" si="3"/>
        <v>2.8338054984995429E-3</v>
      </c>
      <c r="V13" s="10">
        <f t="shared" si="4"/>
        <v>3.2362459546925963E-3</v>
      </c>
      <c r="W13" s="150">
        <f t="shared" si="5"/>
        <v>2.6647031252809671E-5</v>
      </c>
    </row>
    <row r="14" spans="1:23">
      <c r="A14" s="1">
        <v>41841</v>
      </c>
      <c r="B14">
        <v>114.53</v>
      </c>
      <c r="C14">
        <v>5724100</v>
      </c>
      <c r="D14">
        <v>0.21999999999999886</v>
      </c>
      <c r="E14">
        <v>4</v>
      </c>
      <c r="F14">
        <v>0.75856482209708376</v>
      </c>
      <c r="G14">
        <v>0.11526336500581423</v>
      </c>
      <c r="H14">
        <v>1</v>
      </c>
      <c r="I14">
        <v>0</v>
      </c>
      <c r="J14">
        <v>0</v>
      </c>
      <c r="K14">
        <v>67.360000000000156</v>
      </c>
      <c r="L14">
        <v>57</v>
      </c>
      <c r="M14">
        <v>-31</v>
      </c>
      <c r="N14">
        <v>0.83838383838383834</v>
      </c>
      <c r="O14">
        <v>0.21052631578947367</v>
      </c>
      <c r="T14" s="10">
        <f t="shared" ca="1" si="2"/>
        <v>0</v>
      </c>
      <c r="U14" s="150">
        <f t="shared" ca="1" si="3"/>
        <v>2.8338054984995429E-3</v>
      </c>
      <c r="V14" s="10">
        <f t="shared" si="4"/>
        <v>0</v>
      </c>
      <c r="W14" s="150">
        <f t="shared" si="5"/>
        <v>2.6647031252809671E-5</v>
      </c>
    </row>
    <row r="15" spans="1:23">
      <c r="A15" s="1">
        <v>41842</v>
      </c>
      <c r="B15">
        <v>114.76</v>
      </c>
      <c r="C15">
        <v>5753200</v>
      </c>
      <c r="D15">
        <v>0.21999999999999886</v>
      </c>
      <c r="E15">
        <v>5</v>
      </c>
      <c r="F15">
        <v>0.76812848019630664</v>
      </c>
      <c r="G15">
        <v>0.10504202609553034</v>
      </c>
      <c r="H15">
        <v>2</v>
      </c>
      <c r="I15">
        <v>-1</v>
      </c>
      <c r="J15">
        <v>0</v>
      </c>
      <c r="K15">
        <v>67.360000000000156</v>
      </c>
      <c r="L15">
        <v>58</v>
      </c>
      <c r="M15">
        <v>-32</v>
      </c>
      <c r="N15">
        <v>0.84848484848484851</v>
      </c>
      <c r="O15">
        <v>0.18421052631578946</v>
      </c>
      <c r="T15" s="10">
        <f t="shared" ca="1" si="2"/>
        <v>0</v>
      </c>
      <c r="U15" s="150">
        <f t="shared" ca="1" si="3"/>
        <v>2.8338054984995429E-3</v>
      </c>
      <c r="V15" s="10">
        <f t="shared" si="4"/>
        <v>0</v>
      </c>
      <c r="W15" s="150">
        <f t="shared" si="5"/>
        <v>2.6647031252809671E-5</v>
      </c>
    </row>
    <row r="16" spans="1:23">
      <c r="A16" s="1">
        <v>41843</v>
      </c>
      <c r="B16">
        <v>114.62</v>
      </c>
      <c r="C16">
        <v>3489600</v>
      </c>
      <c r="D16">
        <v>7.9999999999998295E-2</v>
      </c>
      <c r="E16">
        <v>6</v>
      </c>
      <c r="F16">
        <v>0.77666184289174811</v>
      </c>
      <c r="G16">
        <v>8.0342575684554482E-2</v>
      </c>
      <c r="H16">
        <v>2</v>
      </c>
      <c r="I16">
        <v>-1</v>
      </c>
      <c r="J16">
        <v>0.14000000000000057</v>
      </c>
      <c r="K16">
        <v>67.500000000000156</v>
      </c>
      <c r="L16">
        <v>59</v>
      </c>
      <c r="M16">
        <v>-33</v>
      </c>
      <c r="N16">
        <v>0.85858585858585856</v>
      </c>
      <c r="O16">
        <v>0.15789473684210525</v>
      </c>
      <c r="T16" s="10">
        <f t="shared" ca="1" si="2"/>
        <v>9.4460183283318088E-4</v>
      </c>
      <c r="U16" s="150">
        <f t="shared" ca="1" si="3"/>
        <v>3.7784073313327235E-3</v>
      </c>
      <c r="V16" s="10">
        <f t="shared" si="4"/>
        <v>1.2199372603694716E-3</v>
      </c>
      <c r="W16" s="150">
        <f t="shared" si="5"/>
        <v>1.2465842916222812E-3</v>
      </c>
    </row>
    <row r="17" spans="1:23">
      <c r="A17" s="1">
        <v>41844</v>
      </c>
      <c r="B17">
        <v>113.76</v>
      </c>
      <c r="C17">
        <v>6609000</v>
      </c>
      <c r="D17">
        <v>0</v>
      </c>
      <c r="E17">
        <v>0</v>
      </c>
      <c r="F17">
        <v>0.77977632365432414</v>
      </c>
      <c r="G17">
        <v>8.9802315967263402E-2</v>
      </c>
      <c r="H17">
        <v>2</v>
      </c>
      <c r="I17">
        <v>-1</v>
      </c>
      <c r="J17">
        <v>0.85999999999999943</v>
      </c>
      <c r="K17">
        <v>68.360000000000156</v>
      </c>
      <c r="L17">
        <v>60</v>
      </c>
      <c r="M17">
        <v>-34</v>
      </c>
      <c r="N17">
        <v>0.86868686868686873</v>
      </c>
      <c r="O17">
        <v>0.13157894736842105</v>
      </c>
      <c r="T17" s="10">
        <f t="shared" ca="1" si="2"/>
        <v>9.4460183283318088E-4</v>
      </c>
      <c r="U17" s="150">
        <f t="shared" ca="1" si="3"/>
        <v>4.7230091641659042E-3</v>
      </c>
      <c r="V17" s="10">
        <f t="shared" si="4"/>
        <v>7.5030535683126799E-3</v>
      </c>
      <c r="W17" s="150">
        <f t="shared" si="5"/>
        <v>8.7496378599349611E-3</v>
      </c>
    </row>
    <row r="18" spans="1:23">
      <c r="A18" s="1">
        <v>41845</v>
      </c>
      <c r="B18">
        <v>115.1</v>
      </c>
      <c r="C18">
        <v>7041800</v>
      </c>
      <c r="D18">
        <v>1.3399999999999892</v>
      </c>
      <c r="E18">
        <v>1</v>
      </c>
      <c r="F18">
        <v>0.78134929373643314</v>
      </c>
      <c r="G18">
        <v>0.12906720195959656</v>
      </c>
      <c r="H18">
        <v>1</v>
      </c>
      <c r="I18">
        <v>0</v>
      </c>
      <c r="J18">
        <v>-1.3399999999999892</v>
      </c>
      <c r="K18">
        <v>67.020000000000167</v>
      </c>
      <c r="L18">
        <v>61</v>
      </c>
      <c r="M18">
        <v>-33</v>
      </c>
      <c r="N18">
        <v>0.87878787878787878</v>
      </c>
      <c r="O18">
        <v>0.15789473684210525</v>
      </c>
      <c r="T18" s="10">
        <f t="shared" ca="1" si="2"/>
        <v>9.4460183283318088E-4</v>
      </c>
      <c r="U18" s="150">
        <f t="shared" ca="1" si="3"/>
        <v>5.6676109969990849E-3</v>
      </c>
      <c r="V18" s="10">
        <f t="shared" si="4"/>
        <v>-1.1779184247538583E-2</v>
      </c>
      <c r="W18" s="150">
        <f t="shared" si="5"/>
        <v>-3.0295463876036221E-3</v>
      </c>
    </row>
    <row r="19" spans="1:23">
      <c r="A19" s="1">
        <v>41848</v>
      </c>
      <c r="B19">
        <v>114.94</v>
      </c>
      <c r="C19">
        <v>5138300</v>
      </c>
      <c r="D19">
        <v>1.3399999999999892</v>
      </c>
      <c r="E19">
        <v>2</v>
      </c>
      <c r="F19">
        <v>0.78377166766288087</v>
      </c>
      <c r="G19">
        <v>0.11281055317041681</v>
      </c>
      <c r="H19">
        <v>1</v>
      </c>
      <c r="I19">
        <v>0</v>
      </c>
      <c r="J19">
        <v>0</v>
      </c>
      <c r="K19">
        <v>67.020000000000167</v>
      </c>
      <c r="L19">
        <v>62</v>
      </c>
      <c r="M19">
        <v>-32</v>
      </c>
      <c r="N19">
        <v>0.88888888888888884</v>
      </c>
      <c r="O19">
        <v>0.18421052631578946</v>
      </c>
      <c r="T19" s="10">
        <f t="shared" ca="1" si="2"/>
        <v>0</v>
      </c>
      <c r="U19" s="150">
        <f t="shared" ca="1" si="3"/>
        <v>5.6676109969990849E-3</v>
      </c>
      <c r="V19" s="10">
        <f t="shared" si="4"/>
        <v>0</v>
      </c>
      <c r="W19" s="150">
        <f t="shared" si="5"/>
        <v>-3.0295463876036221E-3</v>
      </c>
    </row>
    <row r="20" spans="1:23">
      <c r="A20" s="1">
        <v>41849</v>
      </c>
      <c r="B20">
        <v>115.36</v>
      </c>
      <c r="C20">
        <v>6579300</v>
      </c>
      <c r="D20">
        <v>1.3399999999999892</v>
      </c>
      <c r="E20">
        <v>3</v>
      </c>
      <c r="F20">
        <v>0.78639066284959258</v>
      </c>
      <c r="G20">
        <v>0.10769822566311033</v>
      </c>
      <c r="H20">
        <v>2</v>
      </c>
      <c r="I20">
        <v>-1</v>
      </c>
      <c r="J20">
        <v>0</v>
      </c>
      <c r="K20">
        <v>67.020000000000167</v>
      </c>
      <c r="L20">
        <v>63</v>
      </c>
      <c r="M20">
        <v>-33</v>
      </c>
      <c r="N20">
        <v>0.89898989898989901</v>
      </c>
      <c r="O20">
        <v>0.15789473684210525</v>
      </c>
      <c r="T20" s="10">
        <f t="shared" ca="1" si="2"/>
        <v>0</v>
      </c>
      <c r="U20" s="150">
        <f t="shared" ca="1" si="3"/>
        <v>5.6676109969990849E-3</v>
      </c>
      <c r="V20" s="10">
        <f t="shared" si="4"/>
        <v>0</v>
      </c>
      <c r="W20" s="150">
        <f t="shared" si="5"/>
        <v>-3.0295463876036221E-3</v>
      </c>
    </row>
    <row r="21" spans="1:23">
      <c r="A21" s="1">
        <v>41850</v>
      </c>
      <c r="B21">
        <v>113.76</v>
      </c>
      <c r="C21">
        <v>12251200</v>
      </c>
      <c r="D21">
        <v>0</v>
      </c>
      <c r="E21">
        <v>0</v>
      </c>
      <c r="F21">
        <v>0.78612325793563398</v>
      </c>
      <c r="G21">
        <v>0.18632195393710013</v>
      </c>
      <c r="H21">
        <v>4</v>
      </c>
      <c r="I21">
        <v>1</v>
      </c>
      <c r="J21">
        <v>1.5999999999999943</v>
      </c>
      <c r="K21">
        <v>68.620000000000161</v>
      </c>
      <c r="L21">
        <v>62</v>
      </c>
      <c r="M21">
        <v>-34</v>
      </c>
      <c r="N21">
        <v>0.88888888888888884</v>
      </c>
      <c r="O21">
        <v>0.13157894736842105</v>
      </c>
      <c r="T21" s="10">
        <f t="shared" ca="1" si="2"/>
        <v>9.4460183283318088E-4</v>
      </c>
      <c r="U21" s="150">
        <f t="shared" ca="1" si="3"/>
        <v>6.6122128298322655E-3</v>
      </c>
      <c r="V21" s="10">
        <f t="shared" si="4"/>
        <v>1.3869625520110907E-2</v>
      </c>
      <c r="W21" s="150">
        <f t="shared" si="5"/>
        <v>1.0840079132507285E-2</v>
      </c>
    </row>
    <row r="22" spans="1:23">
      <c r="A22" s="1">
        <v>41851</v>
      </c>
      <c r="B22">
        <v>113.42</v>
      </c>
      <c r="C22">
        <v>18254000</v>
      </c>
      <c r="D22">
        <v>0.34000000000000341</v>
      </c>
      <c r="E22">
        <v>1</v>
      </c>
      <c r="F22">
        <v>0.78349639789851189</v>
      </c>
      <c r="G22">
        <v>0.31537036463883206</v>
      </c>
      <c r="H22">
        <v>3</v>
      </c>
      <c r="I22">
        <v>1</v>
      </c>
      <c r="J22">
        <v>-0.34000000000000341</v>
      </c>
      <c r="K22">
        <v>68.280000000000157</v>
      </c>
      <c r="L22">
        <v>61</v>
      </c>
      <c r="M22">
        <v>-33</v>
      </c>
      <c r="N22">
        <v>0.87878787878787878</v>
      </c>
      <c r="O22">
        <v>0.15789473684210525</v>
      </c>
      <c r="T22" s="10">
        <f t="shared" ca="1" si="2"/>
        <v>1.2791432862596446E-3</v>
      </c>
      <c r="U22" s="150">
        <f t="shared" ca="1" si="3"/>
        <v>7.8913561160919108E-3</v>
      </c>
      <c r="V22" s="10">
        <f t="shared" si="4"/>
        <v>-2.9887482419128286E-3</v>
      </c>
      <c r="W22" s="150">
        <f t="shared" si="5"/>
        <v>7.8513308905944559E-3</v>
      </c>
    </row>
    <row r="23" spans="1:23">
      <c r="A23" s="1">
        <v>41852</v>
      </c>
      <c r="B23">
        <v>114.3</v>
      </c>
      <c r="C23">
        <v>14951200</v>
      </c>
      <c r="D23">
        <v>0</v>
      </c>
      <c r="E23">
        <v>0</v>
      </c>
      <c r="F23">
        <v>0.78119986157863275</v>
      </c>
      <c r="G23">
        <v>0.34521530360040503</v>
      </c>
      <c r="H23">
        <v>3</v>
      </c>
      <c r="I23">
        <v>1</v>
      </c>
      <c r="J23">
        <v>0.87999999999999545</v>
      </c>
      <c r="K23">
        <v>69.160000000000153</v>
      </c>
      <c r="L23">
        <v>60</v>
      </c>
      <c r="M23">
        <v>-32</v>
      </c>
      <c r="N23">
        <v>0.86868686868686873</v>
      </c>
      <c r="O23">
        <v>0.18421052631578946</v>
      </c>
      <c r="T23" s="10">
        <f t="shared" ca="1" si="2"/>
        <v>6.7899826064162373E-4</v>
      </c>
      <c r="U23" s="150">
        <f t="shared" ca="1" si="3"/>
        <v>8.5703543767335338E-3</v>
      </c>
      <c r="V23" s="10">
        <f t="shared" si="4"/>
        <v>7.7587727032269035E-3</v>
      </c>
      <c r="W23" s="150">
        <f t="shared" si="5"/>
        <v>1.561010359382136E-2</v>
      </c>
    </row>
    <row r="24" spans="1:23">
      <c r="A24" s="1">
        <v>41855</v>
      </c>
      <c r="B24">
        <v>114</v>
      </c>
      <c r="C24">
        <v>5183800</v>
      </c>
      <c r="D24">
        <v>0.29999999999999716</v>
      </c>
      <c r="E24">
        <v>1</v>
      </c>
      <c r="F24">
        <v>0.77607197911095738</v>
      </c>
      <c r="G24">
        <v>0.20074148092797858</v>
      </c>
      <c r="H24">
        <v>3</v>
      </c>
      <c r="I24">
        <v>1</v>
      </c>
      <c r="J24">
        <v>-0.29999999999999716</v>
      </c>
      <c r="K24">
        <v>68.860000000000156</v>
      </c>
      <c r="L24">
        <v>59</v>
      </c>
      <c r="M24">
        <v>-31</v>
      </c>
      <c r="N24">
        <v>0.85858585858585856</v>
      </c>
      <c r="O24">
        <v>0.21052631578947367</v>
      </c>
      <c r="T24" s="10">
        <f t="shared" ca="1" si="2"/>
        <v>6.7899826064162373E-4</v>
      </c>
      <c r="U24" s="150">
        <f t="shared" ca="1" si="3"/>
        <v>9.2493526373751567E-3</v>
      </c>
      <c r="V24" s="10">
        <f t="shared" si="4"/>
        <v>-2.6246719160104739E-3</v>
      </c>
      <c r="W24" s="150">
        <f t="shared" si="5"/>
        <v>1.2985431677810886E-2</v>
      </c>
    </row>
    <row r="25" spans="1:23">
      <c r="A25" s="1">
        <v>41856</v>
      </c>
      <c r="B25">
        <v>114.37</v>
      </c>
      <c r="C25">
        <v>8032000</v>
      </c>
      <c r="D25">
        <v>0</v>
      </c>
      <c r="E25">
        <v>0</v>
      </c>
      <c r="F25">
        <v>0.7730125523012551</v>
      </c>
      <c r="G25">
        <v>0.12425885068245429</v>
      </c>
      <c r="H25">
        <v>4</v>
      </c>
      <c r="I25">
        <v>1</v>
      </c>
      <c r="J25">
        <v>0.37000000000000455</v>
      </c>
      <c r="K25">
        <v>69.23000000000016</v>
      </c>
      <c r="L25">
        <v>58</v>
      </c>
      <c r="M25">
        <v>-32</v>
      </c>
      <c r="N25">
        <v>0.84848484848484851</v>
      </c>
      <c r="O25">
        <v>0.18421052631578946</v>
      </c>
      <c r="T25" s="10">
        <f t="shared" ca="1" si="2"/>
        <v>6.7899826064162373E-4</v>
      </c>
      <c r="U25" s="150">
        <f t="shared" ca="1" si="3"/>
        <v>9.9283508980167797E-3</v>
      </c>
      <c r="V25" s="10">
        <f t="shared" si="4"/>
        <v>3.2456140350877591E-3</v>
      </c>
      <c r="W25" s="150">
        <f t="shared" si="5"/>
        <v>1.6231045712898646E-2</v>
      </c>
    </row>
    <row r="26" spans="1:23">
      <c r="A26" s="1">
        <v>41857</v>
      </c>
      <c r="B26">
        <v>114.44</v>
      </c>
      <c r="C26">
        <v>7289200</v>
      </c>
      <c r="D26">
        <v>0</v>
      </c>
      <c r="E26">
        <v>0</v>
      </c>
      <c r="F26">
        <v>0.77225752666184289</v>
      </c>
      <c r="G26">
        <v>0.14753127086382306</v>
      </c>
      <c r="H26">
        <v>4</v>
      </c>
      <c r="I26">
        <v>1</v>
      </c>
      <c r="J26">
        <v>6.9999999999993179E-2</v>
      </c>
      <c r="K26">
        <v>69.300000000000153</v>
      </c>
      <c r="L26">
        <v>57</v>
      </c>
      <c r="M26">
        <v>-33</v>
      </c>
      <c r="N26">
        <v>0.83838383838383834</v>
      </c>
      <c r="O26">
        <v>0.15789473684210525</v>
      </c>
      <c r="T26" s="10">
        <f t="shared" ca="1" si="2"/>
        <v>1.2791432862596446E-3</v>
      </c>
      <c r="U26" s="150">
        <f t="shared" ca="1" si="3"/>
        <v>1.1207494184276424E-2</v>
      </c>
      <c r="V26" s="10">
        <f t="shared" si="4"/>
        <v>6.1204861414700692E-4</v>
      </c>
      <c r="W26" s="150">
        <f t="shared" si="5"/>
        <v>1.6843094327045654E-2</v>
      </c>
    </row>
    <row r="27" spans="1:23">
      <c r="A27" s="1">
        <v>41858</v>
      </c>
      <c r="B27">
        <v>115.51</v>
      </c>
      <c r="C27">
        <v>9745500</v>
      </c>
      <c r="D27">
        <v>0</v>
      </c>
      <c r="E27">
        <v>0</v>
      </c>
      <c r="F27">
        <v>0.77804605656400416</v>
      </c>
      <c r="G27">
        <v>0.16647175342332501</v>
      </c>
      <c r="H27">
        <v>1</v>
      </c>
      <c r="I27">
        <v>0</v>
      </c>
      <c r="J27">
        <v>1.0700000000000074</v>
      </c>
      <c r="K27">
        <v>70.370000000000161</v>
      </c>
      <c r="L27">
        <v>58</v>
      </c>
      <c r="M27">
        <v>-32</v>
      </c>
      <c r="N27">
        <v>0.84848484848484851</v>
      </c>
      <c r="O27">
        <v>0.18421052631578946</v>
      </c>
      <c r="T27" s="10">
        <f t="shared" ca="1" si="2"/>
        <v>1.2791432862596446E-3</v>
      </c>
      <c r="U27" s="150">
        <f t="shared" ca="1" si="3"/>
        <v>1.2486637470536069E-2</v>
      </c>
      <c r="V27" s="10">
        <f t="shared" si="4"/>
        <v>9.34987766515211E-3</v>
      </c>
      <c r="W27" s="150">
        <f t="shared" si="5"/>
        <v>2.6192971992197764E-2</v>
      </c>
    </row>
    <row r="28" spans="1:23">
      <c r="A28" s="1">
        <v>41859</v>
      </c>
      <c r="B28">
        <v>115.26</v>
      </c>
      <c r="C28">
        <v>9536700</v>
      </c>
      <c r="D28">
        <v>0</v>
      </c>
      <c r="E28">
        <v>0</v>
      </c>
      <c r="F28">
        <v>0.78463680120804113</v>
      </c>
      <c r="G28">
        <v>0.1913149016885603</v>
      </c>
      <c r="H28">
        <v>1</v>
      </c>
      <c r="I28">
        <v>0</v>
      </c>
      <c r="J28">
        <v>0</v>
      </c>
      <c r="K28">
        <v>70.370000000000161</v>
      </c>
      <c r="L28">
        <v>59</v>
      </c>
      <c r="M28">
        <v>-31</v>
      </c>
      <c r="N28">
        <v>0.85858585858585856</v>
      </c>
      <c r="O28">
        <v>0.21052631578947367</v>
      </c>
      <c r="T28" s="10">
        <f t="shared" ca="1" si="2"/>
        <v>0</v>
      </c>
      <c r="U28" s="150">
        <f t="shared" ca="1" si="3"/>
        <v>1.2486637470536069E-2</v>
      </c>
      <c r="V28" s="10">
        <f t="shared" si="4"/>
        <v>0</v>
      </c>
      <c r="W28" s="150">
        <f t="shared" si="5"/>
        <v>2.6192971992197764E-2</v>
      </c>
    </row>
    <row r="29" spans="1:23">
      <c r="A29" s="1">
        <v>41862</v>
      </c>
      <c r="B29">
        <v>115.25</v>
      </c>
      <c r="C29">
        <v>6668800</v>
      </c>
      <c r="D29">
        <v>0</v>
      </c>
      <c r="E29">
        <v>0</v>
      </c>
      <c r="F29">
        <v>0.78975681882530602</v>
      </c>
      <c r="G29">
        <v>0.15730604105779306</v>
      </c>
      <c r="H29">
        <v>1</v>
      </c>
      <c r="I29">
        <v>0</v>
      </c>
      <c r="J29">
        <v>0</v>
      </c>
      <c r="K29">
        <v>70.370000000000161</v>
      </c>
      <c r="L29">
        <v>60</v>
      </c>
      <c r="M29">
        <v>-30</v>
      </c>
      <c r="N29">
        <v>0.86868686868686873</v>
      </c>
      <c r="O29">
        <v>0.23684210526315788</v>
      </c>
      <c r="T29" s="10">
        <f t="shared" ca="1" si="2"/>
        <v>0</v>
      </c>
      <c r="U29" s="150">
        <f t="shared" ca="1" si="3"/>
        <v>1.2486637470536069E-2</v>
      </c>
      <c r="V29" s="10">
        <f t="shared" si="4"/>
        <v>0</v>
      </c>
      <c r="W29" s="150">
        <f t="shared" si="5"/>
        <v>2.6192971992197764E-2</v>
      </c>
    </row>
    <row r="30" spans="1:23">
      <c r="A30" s="1">
        <v>41863</v>
      </c>
      <c r="B30">
        <v>114.5</v>
      </c>
      <c r="C30">
        <v>8122400</v>
      </c>
      <c r="D30">
        <v>0</v>
      </c>
      <c r="E30">
        <v>0</v>
      </c>
      <c r="F30">
        <v>0.79296567779280847</v>
      </c>
      <c r="G30">
        <v>0.14167281988247726</v>
      </c>
      <c r="H30">
        <v>2</v>
      </c>
      <c r="I30">
        <v>-1</v>
      </c>
      <c r="J30">
        <v>0</v>
      </c>
      <c r="K30">
        <v>70.370000000000161</v>
      </c>
      <c r="L30">
        <v>61</v>
      </c>
      <c r="M30">
        <v>-31</v>
      </c>
      <c r="N30">
        <v>0.87878787878787878</v>
      </c>
      <c r="O30">
        <v>0.21052631578947367</v>
      </c>
      <c r="T30" s="10">
        <f t="shared" ca="1" si="2"/>
        <v>0</v>
      </c>
      <c r="U30" s="150">
        <f t="shared" ca="1" si="3"/>
        <v>1.2486637470536069E-2</v>
      </c>
      <c r="V30" s="10">
        <f t="shared" si="4"/>
        <v>0</v>
      </c>
      <c r="W30" s="150">
        <f t="shared" si="5"/>
        <v>2.6192971992197764E-2</v>
      </c>
    </row>
    <row r="31" spans="1:23">
      <c r="A31" s="1">
        <v>41864</v>
      </c>
      <c r="B31">
        <v>115.25</v>
      </c>
      <c r="C31">
        <v>8210500</v>
      </c>
      <c r="D31">
        <v>0.75</v>
      </c>
      <c r="E31">
        <v>1</v>
      </c>
      <c r="F31">
        <v>0.79493189039544476</v>
      </c>
      <c r="G31">
        <v>0.15871428002953542</v>
      </c>
      <c r="H31">
        <v>2</v>
      </c>
      <c r="I31">
        <v>-1</v>
      </c>
      <c r="J31">
        <v>-0.75</v>
      </c>
      <c r="K31">
        <v>69.620000000000161</v>
      </c>
      <c r="L31">
        <v>62</v>
      </c>
      <c r="M31">
        <v>-32</v>
      </c>
      <c r="N31">
        <v>0.88888888888888884</v>
      </c>
      <c r="O31">
        <v>0.18421052631578946</v>
      </c>
      <c r="T31" s="10">
        <f t="shared" ca="1" si="2"/>
        <v>9.4460183283318088E-4</v>
      </c>
      <c r="U31" s="150">
        <f t="shared" ca="1" si="3"/>
        <v>1.3431239303369249E-2</v>
      </c>
      <c r="V31" s="10">
        <f t="shared" si="4"/>
        <v>-6.5502183406113534E-3</v>
      </c>
      <c r="W31" s="150">
        <f t="shared" si="5"/>
        <v>1.9642753651586409E-2</v>
      </c>
    </row>
    <row r="32" spans="1:23">
      <c r="A32" s="1">
        <v>41865</v>
      </c>
      <c r="B32">
        <v>116.17</v>
      </c>
      <c r="C32">
        <v>9028200</v>
      </c>
      <c r="D32">
        <v>1.6700000000000017</v>
      </c>
      <c r="E32">
        <v>2</v>
      </c>
      <c r="F32">
        <v>0.7980070469059678</v>
      </c>
      <c r="G32">
        <v>0.16872670436708831</v>
      </c>
      <c r="H32">
        <v>1</v>
      </c>
      <c r="I32">
        <v>0</v>
      </c>
      <c r="J32">
        <v>-0.92000000000000171</v>
      </c>
      <c r="K32">
        <v>68.700000000000159</v>
      </c>
      <c r="L32">
        <v>63</v>
      </c>
      <c r="M32">
        <v>-31</v>
      </c>
      <c r="N32">
        <v>0.89898989898989901</v>
      </c>
      <c r="O32">
        <v>0.21052631578947367</v>
      </c>
      <c r="T32" s="10">
        <f t="shared" ca="1" si="2"/>
        <v>9.4460183283318088E-4</v>
      </c>
      <c r="U32" s="150">
        <f t="shared" ca="1" si="3"/>
        <v>1.437584113620243E-2</v>
      </c>
      <c r="V32" s="10">
        <f t="shared" si="4"/>
        <v>-7.9826464208243107E-3</v>
      </c>
      <c r="W32" s="150">
        <f t="shared" si="5"/>
        <v>1.1660107230762098E-2</v>
      </c>
    </row>
    <row r="33" spans="1:23">
      <c r="A33" s="1">
        <v>41866</v>
      </c>
      <c r="B33">
        <v>117.44</v>
      </c>
      <c r="C33">
        <v>17606700</v>
      </c>
      <c r="D33">
        <v>1.6700000000000017</v>
      </c>
      <c r="E33">
        <v>3</v>
      </c>
      <c r="F33">
        <v>0.80399219806839262</v>
      </c>
      <c r="G33">
        <v>0.2725893026895817</v>
      </c>
      <c r="H33">
        <v>1</v>
      </c>
      <c r="I33">
        <v>0</v>
      </c>
      <c r="J33">
        <v>0</v>
      </c>
      <c r="K33">
        <v>68.700000000000159</v>
      </c>
      <c r="L33">
        <v>64</v>
      </c>
      <c r="M33">
        <v>-30</v>
      </c>
      <c r="N33">
        <v>0.90909090909090906</v>
      </c>
      <c r="O33">
        <v>0.23684210526315788</v>
      </c>
      <c r="T33" s="10">
        <f t="shared" ca="1" si="2"/>
        <v>0</v>
      </c>
      <c r="U33" s="150">
        <f t="shared" ca="1" si="3"/>
        <v>1.437584113620243E-2</v>
      </c>
      <c r="V33" s="10">
        <f t="shared" si="4"/>
        <v>0</v>
      </c>
      <c r="W33" s="150">
        <f t="shared" si="5"/>
        <v>1.1660107230762098E-2</v>
      </c>
    </row>
    <row r="34" spans="1:23">
      <c r="A34" s="1">
        <v>41869</v>
      </c>
      <c r="B34">
        <v>116.27</v>
      </c>
      <c r="C34">
        <v>7595300</v>
      </c>
      <c r="D34">
        <v>1.6700000000000017</v>
      </c>
      <c r="E34">
        <v>4</v>
      </c>
      <c r="F34">
        <v>0.81113348224116766</v>
      </c>
      <c r="G34">
        <v>0.25675048304586395</v>
      </c>
      <c r="H34">
        <v>1</v>
      </c>
      <c r="I34">
        <v>0</v>
      </c>
      <c r="J34">
        <v>0</v>
      </c>
      <c r="K34">
        <v>68.700000000000159</v>
      </c>
      <c r="L34">
        <v>65</v>
      </c>
      <c r="M34">
        <v>-29</v>
      </c>
      <c r="N34">
        <v>0.91919191919191923</v>
      </c>
      <c r="O34">
        <v>0.26315789473684209</v>
      </c>
      <c r="T34" s="10">
        <f t="shared" ca="1" si="2"/>
        <v>0</v>
      </c>
      <c r="U34" s="150">
        <f t="shared" ca="1" si="3"/>
        <v>1.437584113620243E-2</v>
      </c>
      <c r="V34" s="10">
        <f t="shared" si="4"/>
        <v>0</v>
      </c>
      <c r="W34" s="150">
        <f t="shared" si="5"/>
        <v>1.1660107230762098E-2</v>
      </c>
    </row>
    <row r="35" spans="1:23">
      <c r="A35" s="1">
        <v>41870</v>
      </c>
      <c r="B35">
        <v>115.92</v>
      </c>
      <c r="C35">
        <v>5936900</v>
      </c>
      <c r="D35">
        <v>1.6700000000000017</v>
      </c>
      <c r="E35">
        <v>5</v>
      </c>
      <c r="F35">
        <v>0.81722087645892971</v>
      </c>
      <c r="G35">
        <v>0.12775623538150674</v>
      </c>
      <c r="H35">
        <v>2</v>
      </c>
      <c r="I35">
        <v>-1</v>
      </c>
      <c r="J35">
        <v>0</v>
      </c>
      <c r="K35">
        <v>68.700000000000159</v>
      </c>
      <c r="L35">
        <v>66</v>
      </c>
      <c r="M35">
        <v>-30</v>
      </c>
      <c r="N35">
        <v>0.92929292929292928</v>
      </c>
      <c r="O35">
        <v>0.23684210526315788</v>
      </c>
      <c r="T35" s="10">
        <f t="shared" ca="1" si="2"/>
        <v>0</v>
      </c>
      <c r="U35" s="150">
        <f t="shared" ca="1" si="3"/>
        <v>1.437584113620243E-2</v>
      </c>
      <c r="V35" s="10">
        <f t="shared" si="4"/>
        <v>0</v>
      </c>
      <c r="W35" s="150">
        <f t="shared" si="5"/>
        <v>1.1660107230762098E-2</v>
      </c>
    </row>
    <row r="36" spans="1:23">
      <c r="A36" s="1">
        <v>41871</v>
      </c>
      <c r="B36">
        <v>115.73</v>
      </c>
      <c r="C36">
        <v>7275600</v>
      </c>
      <c r="D36">
        <v>1.480000000000004</v>
      </c>
      <c r="E36">
        <v>6</v>
      </c>
      <c r="F36">
        <v>0.82125554471953932</v>
      </c>
      <c r="G36">
        <v>0.12422237353483456</v>
      </c>
      <c r="H36">
        <v>2</v>
      </c>
      <c r="I36">
        <v>-1</v>
      </c>
      <c r="J36">
        <v>0.18999999999999773</v>
      </c>
      <c r="K36">
        <v>68.890000000000157</v>
      </c>
      <c r="L36">
        <v>67</v>
      </c>
      <c r="M36">
        <v>-31</v>
      </c>
      <c r="N36">
        <v>0.93939393939393945</v>
      </c>
      <c r="O36">
        <v>0.21052631578947367</v>
      </c>
      <c r="T36" s="10">
        <f t="shared" ca="1" si="2"/>
        <v>9.4460183283318088E-4</v>
      </c>
      <c r="U36" s="150">
        <f t="shared" ca="1" si="3"/>
        <v>1.5320442969035611E-2</v>
      </c>
      <c r="V36" s="10">
        <f t="shared" si="4"/>
        <v>1.6390614216700977E-3</v>
      </c>
      <c r="W36" s="150">
        <f t="shared" si="5"/>
        <v>1.3299168652432195E-2</v>
      </c>
    </row>
    <row r="37" spans="1:23">
      <c r="A37" s="1">
        <v>41872</v>
      </c>
      <c r="B37">
        <v>116.37</v>
      </c>
      <c r="C37">
        <v>6790700</v>
      </c>
      <c r="D37">
        <v>2.1200000000000045</v>
      </c>
      <c r="E37">
        <v>7</v>
      </c>
      <c r="F37">
        <v>0.82201057035895164</v>
      </c>
      <c r="G37">
        <v>0.13366000645534976</v>
      </c>
      <c r="H37">
        <v>2</v>
      </c>
      <c r="I37">
        <v>-1</v>
      </c>
      <c r="J37">
        <v>-0.64000000000000057</v>
      </c>
      <c r="K37">
        <v>68.250000000000156</v>
      </c>
      <c r="L37">
        <v>68</v>
      </c>
      <c r="M37">
        <v>-32</v>
      </c>
      <c r="N37">
        <v>0.9494949494949495</v>
      </c>
      <c r="O37">
        <v>0.18421052631578946</v>
      </c>
      <c r="T37" s="10">
        <f t="shared" ca="1" si="2"/>
        <v>9.4460183283318088E-4</v>
      </c>
      <c r="U37" s="150">
        <f t="shared" ca="1" si="3"/>
        <v>1.6265044801868793E-2</v>
      </c>
      <c r="V37" s="10">
        <f t="shared" si="4"/>
        <v>-5.5301131945044548E-3</v>
      </c>
      <c r="W37" s="150">
        <f t="shared" si="5"/>
        <v>7.7690554579277404E-3</v>
      </c>
    </row>
    <row r="38" spans="1:23">
      <c r="A38" s="1">
        <v>41873</v>
      </c>
      <c r="B38">
        <v>117.02</v>
      </c>
      <c r="C38">
        <v>10149900</v>
      </c>
      <c r="D38">
        <v>2.769999999999996</v>
      </c>
      <c r="E38">
        <v>8</v>
      </c>
      <c r="F38">
        <v>0.82190832730361474</v>
      </c>
      <c r="G38">
        <v>0.16543160203210874</v>
      </c>
      <c r="H38">
        <v>3</v>
      </c>
      <c r="I38">
        <v>1</v>
      </c>
      <c r="J38">
        <v>-0.64999999999999147</v>
      </c>
      <c r="K38">
        <v>67.600000000000165</v>
      </c>
      <c r="L38">
        <v>67</v>
      </c>
      <c r="M38">
        <v>-31</v>
      </c>
      <c r="N38">
        <v>0.93939393939393945</v>
      </c>
      <c r="O38">
        <v>0.21052631578947367</v>
      </c>
      <c r="T38" s="10">
        <f t="shared" ca="1" si="2"/>
        <v>9.4460183283318088E-4</v>
      </c>
      <c r="U38" s="150">
        <f t="shared" ca="1" si="3"/>
        <v>1.7209646634701974E-2</v>
      </c>
      <c r="V38" s="10">
        <f t="shared" si="4"/>
        <v>-5.5856320357479715E-3</v>
      </c>
      <c r="W38" s="150">
        <f t="shared" si="5"/>
        <v>2.1834234221797689E-3</v>
      </c>
    </row>
    <row r="39" spans="1:23">
      <c r="A39" s="1">
        <v>41876</v>
      </c>
      <c r="B39">
        <v>117.46</v>
      </c>
      <c r="C39">
        <v>5760700</v>
      </c>
      <c r="D39">
        <v>2.3299999999999983</v>
      </c>
      <c r="E39">
        <v>9</v>
      </c>
      <c r="F39">
        <v>0.82348916223613422</v>
      </c>
      <c r="G39">
        <v>0.15404631050232348</v>
      </c>
      <c r="H39">
        <v>1</v>
      </c>
      <c r="I39">
        <v>0</v>
      </c>
      <c r="J39">
        <v>0.43999999999999773</v>
      </c>
      <c r="K39">
        <v>68.040000000000163</v>
      </c>
      <c r="L39">
        <v>68</v>
      </c>
      <c r="M39">
        <v>-30</v>
      </c>
      <c r="N39">
        <v>0.9494949494949495</v>
      </c>
      <c r="O39">
        <v>0.23684210526315788</v>
      </c>
      <c r="T39" s="10">
        <f t="shared" ca="1" si="2"/>
        <v>6.7899826064162373E-4</v>
      </c>
      <c r="U39" s="150">
        <f t="shared" ca="1" si="3"/>
        <v>1.7888644895343597E-2</v>
      </c>
      <c r="V39" s="10">
        <f t="shared" si="4"/>
        <v>3.7600410186292748E-3</v>
      </c>
      <c r="W39" s="150">
        <f t="shared" si="5"/>
        <v>5.9434644408090436E-3</v>
      </c>
    </row>
    <row r="40" spans="1:23">
      <c r="A40" s="1">
        <v>41877</v>
      </c>
      <c r="B40">
        <v>117.08</v>
      </c>
      <c r="C40">
        <v>5487600</v>
      </c>
      <c r="D40">
        <v>2.3299999999999983</v>
      </c>
      <c r="E40">
        <v>10</v>
      </c>
      <c r="F40">
        <v>0.82883726051530515</v>
      </c>
      <c r="G40">
        <v>0.10251073312434507</v>
      </c>
      <c r="H40">
        <v>2</v>
      </c>
      <c r="I40">
        <v>-1</v>
      </c>
      <c r="J40">
        <v>0</v>
      </c>
      <c r="K40">
        <v>68.040000000000163</v>
      </c>
      <c r="L40">
        <v>69</v>
      </c>
      <c r="M40">
        <v>-31</v>
      </c>
      <c r="N40">
        <v>0.95959595959595956</v>
      </c>
      <c r="O40">
        <v>0.21052631578947367</v>
      </c>
      <c r="T40" s="10">
        <f t="shared" ca="1" si="2"/>
        <v>0</v>
      </c>
      <c r="U40" s="150">
        <f t="shared" ca="1" si="3"/>
        <v>1.7888644895343597E-2</v>
      </c>
      <c r="V40" s="10">
        <f t="shared" si="4"/>
        <v>0</v>
      </c>
      <c r="W40" s="150">
        <f t="shared" si="5"/>
        <v>5.9434644408090436E-3</v>
      </c>
    </row>
    <row r="41" spans="1:23">
      <c r="A41" s="1">
        <v>41878</v>
      </c>
      <c r="B41">
        <v>118.08</v>
      </c>
      <c r="C41">
        <v>7265800</v>
      </c>
      <c r="D41">
        <v>3.3299999999999983</v>
      </c>
      <c r="E41">
        <v>11</v>
      </c>
      <c r="F41">
        <v>0.83691446188693497</v>
      </c>
      <c r="G41">
        <v>0.11914762854325747</v>
      </c>
      <c r="H41">
        <v>2</v>
      </c>
      <c r="I41">
        <v>-1</v>
      </c>
      <c r="J41">
        <v>-1</v>
      </c>
      <c r="K41">
        <v>67.040000000000163</v>
      </c>
      <c r="L41">
        <v>70</v>
      </c>
      <c r="M41">
        <v>-32</v>
      </c>
      <c r="N41">
        <v>0.96969696969696972</v>
      </c>
      <c r="O41">
        <v>0.18421052631578946</v>
      </c>
      <c r="T41" s="10">
        <f t="shared" ca="1" si="2"/>
        <v>9.4460183283318088E-4</v>
      </c>
      <c r="U41" s="150">
        <f t="shared" ca="1" si="3"/>
        <v>1.8833246728176777E-2</v>
      </c>
      <c r="V41" s="10">
        <f t="shared" si="4"/>
        <v>-8.5411684318414758E-3</v>
      </c>
      <c r="W41" s="150">
        <f t="shared" si="5"/>
        <v>-2.5977039910324322E-3</v>
      </c>
    </row>
    <row r="42" spans="1:23">
      <c r="A42" s="1">
        <v>41879</v>
      </c>
      <c r="B42">
        <v>118.7</v>
      </c>
      <c r="C42">
        <v>9463600</v>
      </c>
      <c r="D42">
        <v>3.9500000000000028</v>
      </c>
      <c r="E42">
        <v>12</v>
      </c>
      <c r="F42">
        <v>0.84665901154560019</v>
      </c>
      <c r="G42">
        <v>0.16309706458444789</v>
      </c>
      <c r="H42">
        <v>1</v>
      </c>
      <c r="I42">
        <v>0</v>
      </c>
      <c r="J42">
        <v>-0.62000000000000455</v>
      </c>
      <c r="K42">
        <v>66.420000000000158</v>
      </c>
      <c r="L42">
        <v>71</v>
      </c>
      <c r="M42">
        <v>-31</v>
      </c>
      <c r="N42">
        <v>0.97979797979797978</v>
      </c>
      <c r="O42">
        <v>0.21052631578947367</v>
      </c>
      <c r="T42" s="10">
        <f t="shared" ca="1" si="2"/>
        <v>9.4460183283318088E-4</v>
      </c>
      <c r="U42" s="150">
        <f t="shared" ca="1" si="3"/>
        <v>1.9777848561009958E-2</v>
      </c>
      <c r="V42" s="10">
        <f t="shared" si="4"/>
        <v>-5.2506775067751067E-3</v>
      </c>
      <c r="W42" s="150">
        <f t="shared" si="5"/>
        <v>-7.8483814978075397E-3</v>
      </c>
    </row>
    <row r="43" spans="1:23">
      <c r="A43" s="1">
        <v>41880</v>
      </c>
      <c r="B43">
        <v>118.78</v>
      </c>
      <c r="C43">
        <v>8512900</v>
      </c>
      <c r="D43">
        <v>3.9500000000000028</v>
      </c>
      <c r="E43">
        <v>13</v>
      </c>
      <c r="F43">
        <v>0.85547550885582135</v>
      </c>
      <c r="G43">
        <v>0.17688211028036555</v>
      </c>
      <c r="H43">
        <v>1</v>
      </c>
      <c r="I43">
        <v>0</v>
      </c>
      <c r="J43">
        <v>0</v>
      </c>
      <c r="K43">
        <v>66.420000000000158</v>
      </c>
      <c r="L43">
        <v>72</v>
      </c>
      <c r="M43">
        <v>-30</v>
      </c>
      <c r="N43">
        <v>0.98989898989898994</v>
      </c>
      <c r="O43">
        <v>0.23684210526315788</v>
      </c>
      <c r="T43" s="10">
        <f t="shared" ca="1" si="2"/>
        <v>0</v>
      </c>
      <c r="U43" s="150">
        <f t="shared" ca="1" si="3"/>
        <v>1.9777848561009958E-2</v>
      </c>
      <c r="V43" s="10">
        <f t="shared" si="4"/>
        <v>0</v>
      </c>
      <c r="W43" s="150">
        <f t="shared" si="5"/>
        <v>-7.8483814978075397E-3</v>
      </c>
    </row>
    <row r="44" spans="1:23">
      <c r="A44" s="1">
        <v>41884</v>
      </c>
      <c r="B44">
        <v>116.73</v>
      </c>
      <c r="C44">
        <v>10506000</v>
      </c>
      <c r="D44">
        <v>3.9500000000000028</v>
      </c>
      <c r="E44">
        <v>14</v>
      </c>
      <c r="F44">
        <v>0.85814169314499644</v>
      </c>
      <c r="G44">
        <v>0.18840446745575212</v>
      </c>
      <c r="H44">
        <v>1</v>
      </c>
      <c r="I44">
        <v>0</v>
      </c>
      <c r="J44">
        <v>0</v>
      </c>
      <c r="K44">
        <v>66.420000000000158</v>
      </c>
      <c r="L44">
        <v>73</v>
      </c>
      <c r="M44">
        <v>-29</v>
      </c>
      <c r="N44">
        <v>1</v>
      </c>
      <c r="O44">
        <v>0.26315789473684209</v>
      </c>
      <c r="T44" s="10">
        <f t="shared" ca="1" si="2"/>
        <v>0</v>
      </c>
      <c r="U44" s="150">
        <f t="shared" ca="1" si="3"/>
        <v>1.9777848561009958E-2</v>
      </c>
      <c r="V44" s="10">
        <f t="shared" si="4"/>
        <v>0</v>
      </c>
      <c r="W44" s="150">
        <f t="shared" si="5"/>
        <v>-7.8483814978075397E-3</v>
      </c>
    </row>
    <row r="45" spans="1:23">
      <c r="A45" s="1">
        <v>41885</v>
      </c>
      <c r="B45">
        <v>117.38</v>
      </c>
      <c r="C45">
        <v>6553900</v>
      </c>
      <c r="D45">
        <v>3.9500000000000028</v>
      </c>
      <c r="E45">
        <v>15</v>
      </c>
      <c r="F45">
        <v>0.85795293673514339</v>
      </c>
      <c r="G45">
        <v>0.1667503061869664</v>
      </c>
      <c r="H45">
        <v>3</v>
      </c>
      <c r="I45">
        <v>1</v>
      </c>
      <c r="J45">
        <v>0</v>
      </c>
      <c r="K45">
        <v>66.420000000000158</v>
      </c>
      <c r="L45">
        <v>72</v>
      </c>
      <c r="M45">
        <v>-28</v>
      </c>
      <c r="N45">
        <v>0.98989898989898994</v>
      </c>
      <c r="O45">
        <v>0.28947368421052633</v>
      </c>
      <c r="T45" s="10">
        <f t="shared" ca="1" si="2"/>
        <v>0</v>
      </c>
      <c r="U45" s="150">
        <f t="shared" ca="1" si="3"/>
        <v>1.9777848561009958E-2</v>
      </c>
      <c r="V45" s="10">
        <f t="shared" si="4"/>
        <v>0</v>
      </c>
      <c r="W45" s="150">
        <f t="shared" si="5"/>
        <v>-7.8483814978075397E-3</v>
      </c>
    </row>
    <row r="46" spans="1:23">
      <c r="A46" s="1">
        <v>41886</v>
      </c>
      <c r="B46">
        <v>115.95</v>
      </c>
      <c r="C46">
        <v>12528900</v>
      </c>
      <c r="D46">
        <v>5.3799999999999955</v>
      </c>
      <c r="E46">
        <v>16</v>
      </c>
      <c r="F46">
        <v>0.85263629785761463</v>
      </c>
      <c r="G46">
        <v>0.18911079767784267</v>
      </c>
      <c r="H46">
        <v>4</v>
      </c>
      <c r="I46">
        <v>1</v>
      </c>
      <c r="J46">
        <v>-1.4299999999999926</v>
      </c>
      <c r="K46">
        <v>64.990000000000165</v>
      </c>
      <c r="L46">
        <v>71</v>
      </c>
      <c r="M46">
        <v>-29</v>
      </c>
      <c r="N46">
        <v>0.97979797979797978</v>
      </c>
      <c r="O46">
        <v>0.26315789473684209</v>
      </c>
      <c r="T46" s="10">
        <f t="shared" ca="1" si="2"/>
        <v>6.7899826064162373E-4</v>
      </c>
      <c r="U46" s="150">
        <f t="shared" ca="1" si="3"/>
        <v>2.0456846821651581E-2</v>
      </c>
      <c r="V46" s="10">
        <f t="shared" si="4"/>
        <v>-1.218265462600096E-2</v>
      </c>
      <c r="W46" s="150">
        <f t="shared" si="5"/>
        <v>-2.00310361238085E-2</v>
      </c>
    </row>
    <row r="47" spans="1:23">
      <c r="A47" s="1">
        <v>41887</v>
      </c>
      <c r="B47">
        <v>115.73</v>
      </c>
      <c r="C47">
        <v>6886000</v>
      </c>
      <c r="D47">
        <v>5.5999999999999943</v>
      </c>
      <c r="E47">
        <v>17</v>
      </c>
      <c r="F47">
        <v>0.84166483153490412</v>
      </c>
      <c r="G47">
        <v>0.19278172517011613</v>
      </c>
      <c r="H47">
        <v>3</v>
      </c>
      <c r="I47">
        <v>1</v>
      </c>
      <c r="J47">
        <v>-0.21999999999999886</v>
      </c>
      <c r="K47">
        <v>64.770000000000167</v>
      </c>
      <c r="L47">
        <v>70</v>
      </c>
      <c r="M47">
        <v>-28</v>
      </c>
      <c r="N47">
        <v>0.96969696969696972</v>
      </c>
      <c r="O47">
        <v>0.28947368421052633</v>
      </c>
      <c r="T47" s="10">
        <f t="shared" ca="1" si="2"/>
        <v>1.2791432862596446E-3</v>
      </c>
      <c r="U47" s="150">
        <f t="shared" ca="1" si="3"/>
        <v>2.1735990107911225E-2</v>
      </c>
      <c r="V47" s="10">
        <f t="shared" si="4"/>
        <v>-1.897369555843026E-3</v>
      </c>
      <c r="W47" s="150">
        <f t="shared" si="5"/>
        <v>-2.1928405679651528E-2</v>
      </c>
    </row>
    <row r="48" spans="1:23">
      <c r="A48" s="1">
        <v>41890</v>
      </c>
      <c r="B48">
        <v>115.78</v>
      </c>
      <c r="C48">
        <v>9326400</v>
      </c>
      <c r="D48">
        <v>5.5499999999999972</v>
      </c>
      <c r="E48">
        <v>18</v>
      </c>
      <c r="F48">
        <v>0.82936420549281131</v>
      </c>
      <c r="G48">
        <v>0.15738231145736156</v>
      </c>
      <c r="H48">
        <v>3</v>
      </c>
      <c r="I48">
        <v>1</v>
      </c>
      <c r="J48">
        <v>4.9999999999997158E-2</v>
      </c>
      <c r="K48">
        <v>64.820000000000164</v>
      </c>
      <c r="L48">
        <v>69</v>
      </c>
      <c r="M48">
        <v>-27</v>
      </c>
      <c r="N48">
        <v>0.95959595959595956</v>
      </c>
      <c r="O48">
        <v>0.31578947368421051</v>
      </c>
      <c r="T48" s="10">
        <f t="shared" ca="1" si="2"/>
        <v>6.7899826064162373E-4</v>
      </c>
      <c r="U48" s="150">
        <f t="shared" ca="1" si="3"/>
        <v>2.2414988368552848E-2</v>
      </c>
      <c r="V48" s="10">
        <f t="shared" si="4"/>
        <v>4.3204009332063558E-4</v>
      </c>
      <c r="W48" s="150">
        <f t="shared" si="5"/>
        <v>-2.1496365586330893E-2</v>
      </c>
    </row>
    <row r="49" spans="1:23">
      <c r="A49" s="1">
        <v>41891</v>
      </c>
      <c r="B49">
        <v>115.69</v>
      </c>
      <c r="C49">
        <v>5353100</v>
      </c>
      <c r="D49">
        <v>5.6400000000000006</v>
      </c>
      <c r="E49">
        <v>19</v>
      </c>
      <c r="F49">
        <v>0.81928146726649254</v>
      </c>
      <c r="G49">
        <v>0.14043812370395592</v>
      </c>
      <c r="H49">
        <v>4</v>
      </c>
      <c r="I49">
        <v>1</v>
      </c>
      <c r="J49">
        <v>-9.0000000000003411E-2</v>
      </c>
      <c r="K49">
        <v>64.73000000000016</v>
      </c>
      <c r="L49">
        <v>68</v>
      </c>
      <c r="M49">
        <v>-28</v>
      </c>
      <c r="N49">
        <v>0.9494949494949495</v>
      </c>
      <c r="O49">
        <v>0.28947368421052633</v>
      </c>
      <c r="T49" s="10">
        <f t="shared" ca="1" si="2"/>
        <v>6.7899826064162373E-4</v>
      </c>
      <c r="U49" s="150">
        <f t="shared" ca="1" si="3"/>
        <v>2.3093986629194471E-2</v>
      </c>
      <c r="V49" s="10">
        <f t="shared" si="4"/>
        <v>-7.7733632751773548E-4</v>
      </c>
      <c r="W49" s="150">
        <f t="shared" si="5"/>
        <v>-2.2273701913848629E-2</v>
      </c>
    </row>
    <row r="50" spans="1:23">
      <c r="A50" s="1">
        <v>41892</v>
      </c>
      <c r="B50">
        <v>114.96</v>
      </c>
      <c r="C50">
        <v>8729400</v>
      </c>
      <c r="D50">
        <v>6.3700000000000045</v>
      </c>
      <c r="E50">
        <v>20</v>
      </c>
      <c r="F50">
        <v>0.81231320980274968</v>
      </c>
      <c r="G50">
        <v>0.13383907608911921</v>
      </c>
      <c r="H50">
        <v>4</v>
      </c>
      <c r="I50">
        <v>1</v>
      </c>
      <c r="J50">
        <v>-0.73000000000000398</v>
      </c>
      <c r="K50">
        <v>64.000000000000156</v>
      </c>
      <c r="L50">
        <v>67</v>
      </c>
      <c r="M50">
        <v>-29</v>
      </c>
      <c r="N50">
        <v>0.93939393939393945</v>
      </c>
      <c r="O50">
        <v>0.26315789473684209</v>
      </c>
      <c r="T50" s="10">
        <f t="shared" ca="1" si="2"/>
        <v>1.2791432862596446E-3</v>
      </c>
      <c r="U50" s="150">
        <f t="shared" ca="1" si="3"/>
        <v>2.4373129915454116E-2</v>
      </c>
      <c r="V50" s="10">
        <f t="shared" si="4"/>
        <v>-6.3099662892212287E-3</v>
      </c>
      <c r="W50" s="150">
        <f t="shared" si="5"/>
        <v>-2.8583668203069859E-2</v>
      </c>
    </row>
    <row r="51" spans="1:23">
      <c r="A51" s="1">
        <v>41893</v>
      </c>
      <c r="B51">
        <v>114.58</v>
      </c>
      <c r="C51">
        <v>9274800</v>
      </c>
      <c r="D51">
        <v>6.75</v>
      </c>
      <c r="E51">
        <v>21</v>
      </c>
      <c r="F51">
        <v>0.80411803567496154</v>
      </c>
      <c r="G51">
        <v>0.17718829724674912</v>
      </c>
      <c r="H51">
        <v>4</v>
      </c>
      <c r="I51">
        <v>1</v>
      </c>
      <c r="J51">
        <v>-0.37999999999999545</v>
      </c>
      <c r="K51">
        <v>63.620000000000161</v>
      </c>
      <c r="L51">
        <v>66</v>
      </c>
      <c r="M51">
        <v>-30</v>
      </c>
      <c r="N51">
        <v>0.92929292929292928</v>
      </c>
      <c r="O51">
        <v>0.23684210526315788</v>
      </c>
      <c r="T51" s="10">
        <f t="shared" ca="1" si="2"/>
        <v>1.2791432862596446E-3</v>
      </c>
      <c r="U51" s="150">
        <f t="shared" ca="1" si="3"/>
        <v>2.565227320171376E-2</v>
      </c>
      <c r="V51" s="10">
        <f t="shared" si="4"/>
        <v>-3.3054975643701761E-3</v>
      </c>
      <c r="W51" s="150">
        <f t="shared" si="5"/>
        <v>-3.1889165767440032E-2</v>
      </c>
    </row>
    <row r="52" spans="1:23">
      <c r="A52" s="1">
        <v>41894</v>
      </c>
      <c r="B52">
        <v>113.38</v>
      </c>
      <c r="C52">
        <v>11114900</v>
      </c>
      <c r="D52">
        <v>7.9500000000000028</v>
      </c>
      <c r="E52">
        <v>22</v>
      </c>
      <c r="F52">
        <v>0.79560040268034082</v>
      </c>
      <c r="G52">
        <v>0.20355685350335367</v>
      </c>
      <c r="H52">
        <v>3</v>
      </c>
      <c r="I52">
        <v>1</v>
      </c>
      <c r="J52">
        <v>-1.2000000000000028</v>
      </c>
      <c r="K52">
        <v>62.420000000000158</v>
      </c>
      <c r="L52">
        <v>65</v>
      </c>
      <c r="M52">
        <v>-29</v>
      </c>
      <c r="N52">
        <v>0.91919191919191923</v>
      </c>
      <c r="O52">
        <v>0.26315789473684209</v>
      </c>
      <c r="T52" s="10">
        <f t="shared" ca="1" si="2"/>
        <v>1.2791432862596446E-3</v>
      </c>
      <c r="U52" s="150">
        <f t="shared" ca="1" si="3"/>
        <v>2.6931416487973404E-2</v>
      </c>
      <c r="V52" s="10">
        <f t="shared" si="4"/>
        <v>-1.047303194274745E-2</v>
      </c>
      <c r="W52" s="150">
        <f t="shared" si="5"/>
        <v>-4.2362197710187482E-2</v>
      </c>
    </row>
    <row r="53" spans="1:23">
      <c r="A53" s="1">
        <v>41897</v>
      </c>
      <c r="B53">
        <v>113.55</v>
      </c>
      <c r="C53">
        <v>5510700</v>
      </c>
      <c r="D53">
        <v>7.7800000000000011</v>
      </c>
      <c r="E53">
        <v>23</v>
      </c>
      <c r="F53">
        <v>0.78580866391921222</v>
      </c>
      <c r="G53">
        <v>0.16194969248659186</v>
      </c>
      <c r="H53">
        <v>3</v>
      </c>
      <c r="I53">
        <v>1</v>
      </c>
      <c r="J53">
        <v>0.17000000000000171</v>
      </c>
      <c r="K53">
        <v>62.59000000000016</v>
      </c>
      <c r="L53">
        <v>64</v>
      </c>
      <c r="M53">
        <v>-28</v>
      </c>
      <c r="N53">
        <v>0.90909090909090906</v>
      </c>
      <c r="O53">
        <v>0.28947368421052633</v>
      </c>
      <c r="T53" s="10">
        <f t="shared" ca="1" si="2"/>
        <v>6.7899826064162373E-4</v>
      </c>
      <c r="U53" s="150">
        <f t="shared" ca="1" si="3"/>
        <v>2.7610414748615027E-2</v>
      </c>
      <c r="V53" s="10">
        <f t="shared" si="4"/>
        <v>1.4993826071617721E-3</v>
      </c>
      <c r="W53" s="150">
        <f t="shared" si="5"/>
        <v>-4.086281510302571E-2</v>
      </c>
    </row>
    <row r="54" spans="1:23">
      <c r="A54" s="1">
        <v>41898</v>
      </c>
      <c r="B54">
        <v>113.09</v>
      </c>
      <c r="C54">
        <v>9304700</v>
      </c>
      <c r="D54">
        <v>8.2399999999999949</v>
      </c>
      <c r="E54">
        <v>24</v>
      </c>
      <c r="F54">
        <v>0.77485292729732258</v>
      </c>
      <c r="G54">
        <v>0.14194031896502174</v>
      </c>
      <c r="H54">
        <v>4</v>
      </c>
      <c r="I54">
        <v>1</v>
      </c>
      <c r="J54">
        <v>-0.45999999999999375</v>
      </c>
      <c r="K54">
        <v>62.130000000000166</v>
      </c>
      <c r="L54">
        <v>63</v>
      </c>
      <c r="M54">
        <v>-29</v>
      </c>
      <c r="N54">
        <v>0.89898989898989901</v>
      </c>
      <c r="O54">
        <v>0.26315789473684209</v>
      </c>
      <c r="T54" s="10">
        <f t="shared" ca="1" si="2"/>
        <v>6.7899826064162373E-4</v>
      </c>
      <c r="U54" s="150">
        <f t="shared" ca="1" si="3"/>
        <v>2.828941300925665E-2</v>
      </c>
      <c r="V54" s="10">
        <f t="shared" si="4"/>
        <v>-4.0510788199030713E-3</v>
      </c>
      <c r="W54" s="150">
        <f t="shared" si="5"/>
        <v>-4.4913893922928778E-2</v>
      </c>
    </row>
    <row r="55" spans="1:23">
      <c r="A55" s="1">
        <v>41899</v>
      </c>
      <c r="B55">
        <v>112.8</v>
      </c>
      <c r="C55">
        <v>12917000</v>
      </c>
      <c r="D55">
        <v>8.5300000000000011</v>
      </c>
      <c r="E55">
        <v>25</v>
      </c>
      <c r="F55">
        <v>0.76428256834554986</v>
      </c>
      <c r="G55">
        <v>0.22380719727283582</v>
      </c>
      <c r="H55">
        <v>4</v>
      </c>
      <c r="I55">
        <v>1</v>
      </c>
      <c r="J55">
        <v>-0.29000000000000625</v>
      </c>
      <c r="K55">
        <v>61.84000000000016</v>
      </c>
      <c r="L55">
        <v>62</v>
      </c>
      <c r="M55">
        <v>-30</v>
      </c>
      <c r="N55">
        <v>0.88888888888888884</v>
      </c>
      <c r="O55">
        <v>0.23684210526315788</v>
      </c>
      <c r="T55" s="10">
        <f t="shared" ca="1" si="2"/>
        <v>1.2791432862596446E-3</v>
      </c>
      <c r="U55" s="150">
        <f t="shared" ca="1" si="3"/>
        <v>2.9568556295516295E-2</v>
      </c>
      <c r="V55" s="10">
        <f t="shared" si="4"/>
        <v>-2.564329295251625E-3</v>
      </c>
      <c r="W55" s="150">
        <f t="shared" si="5"/>
        <v>-4.7478223218180404E-2</v>
      </c>
    </row>
    <row r="56" spans="1:23">
      <c r="A56" s="1">
        <v>41900</v>
      </c>
      <c r="B56">
        <v>113.16</v>
      </c>
      <c r="C56">
        <v>7031200</v>
      </c>
      <c r="D56">
        <v>8.1700000000000017</v>
      </c>
      <c r="E56">
        <v>26</v>
      </c>
      <c r="F56">
        <v>0.75700758171579574</v>
      </c>
      <c r="G56">
        <v>0.19867665329908166</v>
      </c>
      <c r="H56">
        <v>3</v>
      </c>
      <c r="I56">
        <v>1</v>
      </c>
      <c r="J56">
        <v>0.35999999999999943</v>
      </c>
      <c r="K56">
        <v>62.200000000000159</v>
      </c>
      <c r="L56">
        <v>61</v>
      </c>
      <c r="M56">
        <v>-29</v>
      </c>
      <c r="N56">
        <v>0.87878787878787878</v>
      </c>
      <c r="O56">
        <v>0.26315789473684209</v>
      </c>
      <c r="T56" s="10">
        <f t="shared" ca="1" si="2"/>
        <v>1.2791432862596446E-3</v>
      </c>
      <c r="U56" s="150">
        <f t="shared" ca="1" si="3"/>
        <v>3.0847699581775939E-2</v>
      </c>
      <c r="V56" s="10">
        <f t="shared" si="4"/>
        <v>3.1914893617021227E-3</v>
      </c>
      <c r="W56" s="150">
        <f t="shared" si="5"/>
        <v>-4.4286733856478279E-2</v>
      </c>
    </row>
    <row r="57" spans="1:23">
      <c r="A57" s="1">
        <v>41901</v>
      </c>
      <c r="B57">
        <v>114.6</v>
      </c>
      <c r="C57">
        <v>13236900</v>
      </c>
      <c r="D57">
        <v>6.730000000000004</v>
      </c>
      <c r="E57">
        <v>27</v>
      </c>
      <c r="F57">
        <v>0.75611885361940401</v>
      </c>
      <c r="G57">
        <v>0.2022127258819732</v>
      </c>
      <c r="H57">
        <v>4</v>
      </c>
      <c r="I57">
        <v>1</v>
      </c>
      <c r="J57">
        <v>1.4399999999999977</v>
      </c>
      <c r="K57">
        <v>63.640000000000157</v>
      </c>
      <c r="L57">
        <v>60</v>
      </c>
      <c r="M57">
        <v>-30</v>
      </c>
      <c r="N57">
        <v>0.86868686868686873</v>
      </c>
      <c r="O57">
        <v>0.23684210526315788</v>
      </c>
      <c r="T57" s="10">
        <f t="shared" ca="1" si="2"/>
        <v>6.7899826064162373E-4</v>
      </c>
      <c r="U57" s="150">
        <f t="shared" ca="1" si="3"/>
        <v>3.1526697842417566E-2</v>
      </c>
      <c r="V57" s="10">
        <f t="shared" si="4"/>
        <v>1.2725344644750775E-2</v>
      </c>
      <c r="W57" s="150">
        <f t="shared" si="5"/>
        <v>-3.1561389211727506E-2</v>
      </c>
    </row>
  </sheetData>
  <conditionalFormatting sqref="E3:E6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theme="2" tint="-0.499984740745262"/>
  </sheetPr>
  <dimension ref="A1:W57"/>
  <sheetViews>
    <sheetView zoomScale="75" zoomScaleNormal="75" workbookViewId="0">
      <selection activeCell="T5" sqref="T5:U5"/>
    </sheetView>
  </sheetViews>
  <sheetFormatPr defaultRowHeight="15"/>
  <cols>
    <col min="1" max="1" width="13.140625" customWidth="1"/>
  </cols>
  <sheetData>
    <row r="1" spans="1:23">
      <c r="A1">
        <v>50</v>
      </c>
      <c r="B1">
        <v>22.759999999999991</v>
      </c>
      <c r="C1">
        <v>89</v>
      </c>
      <c r="D1">
        <v>0.65028571428571513</v>
      </c>
      <c r="E1">
        <v>0.22887078834770913</v>
      </c>
      <c r="F1">
        <v>1.5772239254147178</v>
      </c>
      <c r="G1">
        <v>-2.1533363666014171E-2</v>
      </c>
      <c r="H1">
        <v>-0.11915989191170016</v>
      </c>
      <c r="I1">
        <v>2.3180232530233549</v>
      </c>
      <c r="J1">
        <v>-3.9372734931877935</v>
      </c>
      <c r="K1">
        <v>-2.5457100222076132E-2</v>
      </c>
      <c r="L1">
        <v>-1.881206136880648E-2</v>
      </c>
      <c r="M1">
        <v>1.3667150620606992E-2</v>
      </c>
      <c r="N1">
        <v>2.1457097990017424E-2</v>
      </c>
      <c r="O1">
        <v>9.4763841148128108E-2</v>
      </c>
      <c r="P1">
        <v>0.48700417536534407</v>
      </c>
      <c r="Q1">
        <v>-0.35652400835073089</v>
      </c>
      <c r="R1">
        <v>0.40187891440501045</v>
      </c>
      <c r="S1">
        <v>1.3659786268481902</v>
      </c>
    </row>
    <row r="2" spans="1:23">
      <c r="A2">
        <v>9</v>
      </c>
      <c r="B2">
        <v>4</v>
      </c>
      <c r="C2">
        <v>2.7140923211785779</v>
      </c>
      <c r="E2">
        <v>0.4</v>
      </c>
    </row>
    <row r="3" spans="1:23">
      <c r="A3">
        <v>1.747867097834382E-3</v>
      </c>
      <c r="B3">
        <v>1.0388470253727775E-2</v>
      </c>
      <c r="C3">
        <v>1.3648434415693769</v>
      </c>
      <c r="D3">
        <v>239</v>
      </c>
      <c r="E3" s="2">
        <f>IF(C3&gt;=$E$2,SIGN(A3),0)</f>
        <v>1</v>
      </c>
      <c r="F3" s="3" t="s">
        <v>0</v>
      </c>
      <c r="G3">
        <f ca="1">OFFSET(B1,($A$1+5),0)</f>
        <v>117.78</v>
      </c>
    </row>
    <row r="4" spans="1:23">
      <c r="A4">
        <v>-8.86568110048856E-4</v>
      </c>
      <c r="B4">
        <v>1.0102201450746008E-2</v>
      </c>
      <c r="C4">
        <v>0.70140224805392426</v>
      </c>
      <c r="D4">
        <v>232</v>
      </c>
      <c r="E4" s="2">
        <f>IF(C4&gt;=$E$2,SIGN(A4),0)</f>
        <v>-1</v>
      </c>
      <c r="F4" s="4" t="s">
        <v>1</v>
      </c>
      <c r="G4">
        <f ca="1">OFFSET(D1,($A$1+6),0)</f>
        <v>0.24000000000003752</v>
      </c>
    </row>
    <row r="5" spans="1:23">
      <c r="A5">
        <v>4.7781040933986346E-5</v>
      </c>
      <c r="B5">
        <v>1.3814956123960035E-2</v>
      </c>
      <c r="C5">
        <v>2.7161714885086761E-2</v>
      </c>
      <c r="D5">
        <v>224</v>
      </c>
      <c r="E5" s="2">
        <f>IF(C5&gt;=$E$2,SIGN(A5),0)</f>
        <v>0</v>
      </c>
      <c r="F5" s="5" t="s">
        <v>2</v>
      </c>
      <c r="G5" s="6" t="str">
        <f ca="1">IF(OFFSET(G1,A1+5,0)-OFFSET(G1,A1+4,0)&gt;0,"r","f")</f>
        <v>r</v>
      </c>
      <c r="T5">
        <v>0.239922456692539</v>
      </c>
      <c r="U5">
        <v>0.87124662273292897</v>
      </c>
    </row>
    <row r="6" spans="1:23">
      <c r="A6">
        <v>-9.9312334582867348E-4</v>
      </c>
      <c r="B6">
        <v>1.1739453176587649E-2</v>
      </c>
      <c r="C6">
        <v>0.64784663155527666</v>
      </c>
      <c r="D6">
        <v>213</v>
      </c>
      <c r="E6" s="2">
        <f>IF(C6&gt;=$E$2,SIGN(A6),0)</f>
        <v>-1</v>
      </c>
      <c r="F6" s="7" t="s">
        <v>3</v>
      </c>
      <c r="G6" s="8" t="str">
        <f ca="1">IF(OFFSET(G1,A1+6,0)-OFFSET(G1,A1+5,0)&gt;0,"r","f")</f>
        <v>r</v>
      </c>
      <c r="H6">
        <f t="shared" ref="H6:M6" ca="1" si="0">OFFSET(H1,($A$1+6),0)</f>
        <v>3</v>
      </c>
      <c r="I6">
        <f t="shared" ca="1" si="0"/>
        <v>0</v>
      </c>
      <c r="J6">
        <f t="shared" ca="1" si="0"/>
        <v>0</v>
      </c>
      <c r="K6">
        <f t="shared" ca="1" si="0"/>
        <v>125.00000000000003</v>
      </c>
      <c r="L6">
        <f t="shared" ca="1" si="0"/>
        <v>0</v>
      </c>
      <c r="M6">
        <f t="shared" ca="1" si="0"/>
        <v>20</v>
      </c>
      <c r="N6" s="9">
        <f ca="1">OFFSET(F1,($A$1+6),0)</f>
        <v>5.2298026850126703E-2</v>
      </c>
      <c r="O6" s="10">
        <f ca="1">OFFSET(G1,($A$1+6),0)</f>
        <v>6.2241220634007381E-2</v>
      </c>
    </row>
    <row r="7" spans="1:23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</row>
    <row r="8" spans="1:23">
      <c r="A8" s="1">
        <v>41831</v>
      </c>
      <c r="B8">
        <v>128.78</v>
      </c>
      <c r="C8">
        <v>4322100</v>
      </c>
      <c r="D8">
        <v>5.3900000000000006</v>
      </c>
      <c r="E8">
        <v>28</v>
      </c>
      <c r="F8">
        <v>0.18305384358129093</v>
      </c>
      <c r="G8">
        <v>4.5032058455233344E-2</v>
      </c>
      <c r="H8">
        <v>1</v>
      </c>
      <c r="I8">
        <v>1</v>
      </c>
      <c r="J8">
        <v>0.24000000000000909</v>
      </c>
      <c r="K8">
        <v>119.85000000000007</v>
      </c>
      <c r="L8">
        <v>35</v>
      </c>
      <c r="M8">
        <v>19</v>
      </c>
      <c r="N8">
        <v>0.65306122448979587</v>
      </c>
      <c r="O8">
        <v>0.83333333333333337</v>
      </c>
      <c r="T8">
        <v>0</v>
      </c>
      <c r="U8">
        <v>0</v>
      </c>
      <c r="V8">
        <v>0</v>
      </c>
      <c r="W8">
        <v>0</v>
      </c>
    </row>
    <row r="9" spans="1:23">
      <c r="A9" s="1">
        <v>41834</v>
      </c>
      <c r="B9">
        <v>125.72</v>
      </c>
      <c r="C9">
        <v>11465500</v>
      </c>
      <c r="D9">
        <v>8.4500000000000028</v>
      </c>
      <c r="E9">
        <v>29</v>
      </c>
      <c r="F9">
        <v>0.18279107543834508</v>
      </c>
      <c r="G9">
        <v>5.3020416317770089E-2</v>
      </c>
      <c r="H9">
        <v>4</v>
      </c>
      <c r="I9">
        <v>-1</v>
      </c>
      <c r="J9">
        <v>-3.0600000000000023</v>
      </c>
      <c r="K9">
        <v>116.79000000000006</v>
      </c>
      <c r="L9">
        <v>34</v>
      </c>
      <c r="M9">
        <v>18</v>
      </c>
      <c r="N9">
        <v>0.6428571428571429</v>
      </c>
      <c r="O9">
        <v>0.8</v>
      </c>
      <c r="T9" s="10">
        <f ca="1">OFFSET($A$2,H8,0)*I8</f>
        <v>1.747867097834382E-3</v>
      </c>
      <c r="U9" s="150">
        <f ca="1">U8+T9</f>
        <v>1.747867097834382E-3</v>
      </c>
      <c r="V9" s="10">
        <f>J9/B8</f>
        <v>-2.3761453641869872E-2</v>
      </c>
      <c r="W9" s="150">
        <f>W8+V9</f>
        <v>-2.3761453641869872E-2</v>
      </c>
    </row>
    <row r="10" spans="1:23">
      <c r="A10" s="1">
        <v>41835</v>
      </c>
      <c r="B10">
        <v>124.53</v>
      </c>
      <c r="C10">
        <v>10541700</v>
      </c>
      <c r="D10">
        <v>7.2600000000000051</v>
      </c>
      <c r="E10">
        <v>30</v>
      </c>
      <c r="F10">
        <v>0.17992212507763605</v>
      </c>
      <c r="G10">
        <v>7.466776130124686E-2</v>
      </c>
      <c r="H10">
        <v>3</v>
      </c>
      <c r="I10">
        <v>0</v>
      </c>
      <c r="J10">
        <v>1.1899999999999977</v>
      </c>
      <c r="K10">
        <v>117.98000000000006</v>
      </c>
      <c r="L10">
        <v>33</v>
      </c>
      <c r="M10">
        <v>19</v>
      </c>
      <c r="N10">
        <v>0.63265306122448983</v>
      </c>
      <c r="O10">
        <v>0.83333333333333337</v>
      </c>
      <c r="T10" s="10">
        <f t="shared" ref="T10:T57" ca="1" si="1">OFFSET($A$2,H9,0)*I9</f>
        <v>9.9312334582867348E-4</v>
      </c>
      <c r="U10" s="150">
        <f t="shared" ref="U10:U57" ca="1" si="2">U9+T10</f>
        <v>2.7409904436630555E-3</v>
      </c>
      <c r="V10" s="10">
        <f t="shared" ref="V10:V57" si="3">J10/B9</f>
        <v>9.4654788418708068E-3</v>
      </c>
      <c r="W10" s="150">
        <f t="shared" ref="W10:W57" si="4">W9+V10</f>
        <v>-1.4295974799999065E-2</v>
      </c>
    </row>
    <row r="11" spans="1:23">
      <c r="A11" s="1">
        <v>41836</v>
      </c>
      <c r="B11">
        <v>124.97</v>
      </c>
      <c r="C11">
        <v>4099800</v>
      </c>
      <c r="D11">
        <v>7.2600000000000051</v>
      </c>
      <c r="E11">
        <v>31</v>
      </c>
      <c r="F11">
        <v>0.17562467153982139</v>
      </c>
      <c r="G11">
        <v>7.293115701928965E-2</v>
      </c>
      <c r="H11">
        <v>3</v>
      </c>
      <c r="I11">
        <v>0</v>
      </c>
      <c r="J11">
        <v>0</v>
      </c>
      <c r="K11">
        <v>117.98000000000006</v>
      </c>
      <c r="L11">
        <v>32</v>
      </c>
      <c r="M11">
        <v>20</v>
      </c>
      <c r="N11">
        <v>0.62244897959183676</v>
      </c>
      <c r="O11">
        <v>0.8666666666666667</v>
      </c>
      <c r="T11" s="10">
        <f t="shared" ca="1" si="1"/>
        <v>0</v>
      </c>
      <c r="U11" s="150">
        <f t="shared" ca="1" si="2"/>
        <v>2.7409904436630555E-3</v>
      </c>
      <c r="V11" s="10">
        <f t="shared" si="3"/>
        <v>0</v>
      </c>
      <c r="W11" s="150">
        <f t="shared" si="4"/>
        <v>-1.4295974799999065E-2</v>
      </c>
    </row>
    <row r="12" spans="1:23">
      <c r="A12" s="1">
        <v>41837</v>
      </c>
      <c r="B12">
        <v>127.09</v>
      </c>
      <c r="C12">
        <v>11423900</v>
      </c>
      <c r="D12">
        <v>7.2600000000000051</v>
      </c>
      <c r="E12">
        <v>32</v>
      </c>
      <c r="F12">
        <v>0.17193158473078221</v>
      </c>
      <c r="G12">
        <v>6.5762137506918811E-2</v>
      </c>
      <c r="H12">
        <v>4</v>
      </c>
      <c r="I12">
        <v>-1</v>
      </c>
      <c r="J12">
        <v>0</v>
      </c>
      <c r="K12">
        <v>117.98000000000006</v>
      </c>
      <c r="L12">
        <v>31</v>
      </c>
      <c r="M12">
        <v>19</v>
      </c>
      <c r="N12">
        <v>0.61224489795918369</v>
      </c>
      <c r="O12">
        <v>0.83333333333333337</v>
      </c>
      <c r="T12" s="10">
        <f t="shared" ca="1" si="1"/>
        <v>0</v>
      </c>
      <c r="U12" s="150">
        <f t="shared" ca="1" si="2"/>
        <v>2.7409904436630555E-3</v>
      </c>
      <c r="V12" s="10">
        <f t="shared" si="3"/>
        <v>0</v>
      </c>
      <c r="W12" s="150">
        <f t="shared" si="4"/>
        <v>-1.4295974799999065E-2</v>
      </c>
    </row>
    <row r="13" spans="1:23">
      <c r="A13" s="1">
        <v>41838</v>
      </c>
      <c r="B13">
        <v>126.13</v>
      </c>
      <c r="C13">
        <v>6460900</v>
      </c>
      <c r="D13">
        <v>6.2999999999999972</v>
      </c>
      <c r="E13">
        <v>33</v>
      </c>
      <c r="F13">
        <v>0.16777507046963841</v>
      </c>
      <c r="G13">
        <v>6.0392714711954266E-2</v>
      </c>
      <c r="H13">
        <v>4</v>
      </c>
      <c r="I13">
        <v>-1</v>
      </c>
      <c r="J13">
        <v>0.96000000000000796</v>
      </c>
      <c r="K13">
        <v>118.94000000000007</v>
      </c>
      <c r="L13">
        <v>30</v>
      </c>
      <c r="M13">
        <v>18</v>
      </c>
      <c r="N13">
        <v>0.60204081632653061</v>
      </c>
      <c r="O13">
        <v>0.8</v>
      </c>
      <c r="T13" s="10">
        <f t="shared" ca="1" si="1"/>
        <v>9.9312334582867348E-4</v>
      </c>
      <c r="U13" s="150">
        <f t="shared" ca="1" si="2"/>
        <v>3.7341137894917288E-3</v>
      </c>
      <c r="V13" s="10">
        <f t="shared" si="3"/>
        <v>7.5537021008734596E-3</v>
      </c>
      <c r="W13" s="150">
        <f t="shared" si="4"/>
        <v>-6.7422726991256052E-3</v>
      </c>
    </row>
    <row r="14" spans="1:23">
      <c r="A14" s="1">
        <v>41841</v>
      </c>
      <c r="B14">
        <v>126.34</v>
      </c>
      <c r="C14">
        <v>3296300</v>
      </c>
      <c r="D14">
        <v>6.5100000000000051</v>
      </c>
      <c r="E14">
        <v>34</v>
      </c>
      <c r="F14">
        <v>0.16362811141369271</v>
      </c>
      <c r="G14">
        <v>5.2342892826613592E-2</v>
      </c>
      <c r="H14">
        <v>4</v>
      </c>
      <c r="I14">
        <v>-1</v>
      </c>
      <c r="J14">
        <v>-0.21000000000000796</v>
      </c>
      <c r="K14">
        <v>118.73000000000006</v>
      </c>
      <c r="L14">
        <v>29</v>
      </c>
      <c r="M14">
        <v>17</v>
      </c>
      <c r="N14">
        <v>0.59183673469387754</v>
      </c>
      <c r="O14">
        <v>0.76666666666666672</v>
      </c>
      <c r="T14" s="10">
        <f t="shared" ca="1" si="1"/>
        <v>9.9312334582867348E-4</v>
      </c>
      <c r="U14" s="150">
        <f t="shared" ca="1" si="2"/>
        <v>4.727237135320402E-3</v>
      </c>
      <c r="V14" s="10">
        <f t="shared" si="3"/>
        <v>-1.6649488622850074E-3</v>
      </c>
      <c r="W14" s="150">
        <f t="shared" si="4"/>
        <v>-8.4072215614106119E-3</v>
      </c>
    </row>
    <row r="15" spans="1:23">
      <c r="A15" s="1">
        <v>41842</v>
      </c>
      <c r="B15">
        <v>125.74</v>
      </c>
      <c r="C15">
        <v>3882000</v>
      </c>
      <c r="D15">
        <v>5.9099999999999966</v>
      </c>
      <c r="E15">
        <v>35</v>
      </c>
      <c r="F15">
        <v>0.16001146624623769</v>
      </c>
      <c r="G15">
        <v>2.4187020938161514E-2</v>
      </c>
      <c r="H15">
        <v>4</v>
      </c>
      <c r="I15">
        <v>-1</v>
      </c>
      <c r="J15">
        <v>0.60000000000000853</v>
      </c>
      <c r="K15">
        <v>119.33000000000007</v>
      </c>
      <c r="L15">
        <v>28</v>
      </c>
      <c r="M15">
        <v>16</v>
      </c>
      <c r="N15">
        <v>0.58163265306122447</v>
      </c>
      <c r="O15">
        <v>0.73333333333333328</v>
      </c>
      <c r="T15" s="10">
        <f t="shared" ca="1" si="1"/>
        <v>9.9312334582867348E-4</v>
      </c>
      <c r="U15" s="150">
        <f t="shared" ca="1" si="2"/>
        <v>5.7203604811490753E-3</v>
      </c>
      <c r="V15" s="10">
        <f t="shared" si="3"/>
        <v>4.7490897577964894E-3</v>
      </c>
      <c r="W15" s="150">
        <f t="shared" si="4"/>
        <v>-3.6581318036141225E-3</v>
      </c>
    </row>
    <row r="16" spans="1:23">
      <c r="A16" s="1">
        <v>41843</v>
      </c>
      <c r="B16">
        <v>125.62</v>
      </c>
      <c r="C16">
        <v>3041400</v>
      </c>
      <c r="D16">
        <v>5.7900000000000063</v>
      </c>
      <c r="E16">
        <v>36</v>
      </c>
      <c r="F16">
        <v>0.15814820123262152</v>
      </c>
      <c r="G16">
        <v>1.3626999627722345E-2</v>
      </c>
      <c r="H16">
        <v>4</v>
      </c>
      <c r="I16">
        <v>-1</v>
      </c>
      <c r="J16">
        <v>0.11999999999999034</v>
      </c>
      <c r="K16">
        <v>119.45000000000006</v>
      </c>
      <c r="L16">
        <v>27</v>
      </c>
      <c r="M16">
        <v>15</v>
      </c>
      <c r="N16">
        <v>0.5714285714285714</v>
      </c>
      <c r="O16">
        <v>0.7</v>
      </c>
      <c r="T16" s="10">
        <f t="shared" ca="1" si="1"/>
        <v>9.9312334582867348E-4</v>
      </c>
      <c r="U16" s="150">
        <f t="shared" ca="1" si="2"/>
        <v>6.7134838269777486E-3</v>
      </c>
      <c r="V16" s="10">
        <f t="shared" si="3"/>
        <v>9.5435024654040351E-4</v>
      </c>
      <c r="W16" s="150">
        <f t="shared" si="4"/>
        <v>-2.7037815570737189E-3</v>
      </c>
    </row>
    <row r="17" spans="1:23">
      <c r="A17" s="1">
        <v>41844</v>
      </c>
      <c r="B17">
        <v>124.35</v>
      </c>
      <c r="C17">
        <v>8111600</v>
      </c>
      <c r="D17">
        <v>4.519999999999996</v>
      </c>
      <c r="E17">
        <v>37</v>
      </c>
      <c r="F17">
        <v>0.15780899144809141</v>
      </c>
      <c r="G17">
        <v>2.8480222886232608E-2</v>
      </c>
      <c r="H17">
        <v>4</v>
      </c>
      <c r="I17">
        <v>-1</v>
      </c>
      <c r="J17">
        <v>1.2700000000000102</v>
      </c>
      <c r="K17">
        <v>120.72000000000007</v>
      </c>
      <c r="L17">
        <v>26</v>
      </c>
      <c r="M17">
        <v>14</v>
      </c>
      <c r="N17">
        <v>0.56122448979591832</v>
      </c>
      <c r="O17">
        <v>0.66666666666666663</v>
      </c>
      <c r="T17" s="10">
        <f t="shared" ca="1" si="1"/>
        <v>9.9312334582867348E-4</v>
      </c>
      <c r="U17" s="150">
        <f t="shared" ca="1" si="2"/>
        <v>7.7066071728064218E-3</v>
      </c>
      <c r="V17" s="10">
        <f t="shared" si="3"/>
        <v>1.0109855118611767E-2</v>
      </c>
      <c r="W17" s="150">
        <f t="shared" si="4"/>
        <v>7.4060735615380478E-3</v>
      </c>
    </row>
    <row r="18" spans="1:23">
      <c r="A18" s="1">
        <v>41845</v>
      </c>
      <c r="B18">
        <v>125.79</v>
      </c>
      <c r="C18">
        <v>5638800</v>
      </c>
      <c r="D18">
        <v>5.960000000000008</v>
      </c>
      <c r="E18">
        <v>38</v>
      </c>
      <c r="F18">
        <v>0.15777315942859882</v>
      </c>
      <c r="G18">
        <v>3.9769297028438295E-2</v>
      </c>
      <c r="H18">
        <v>3</v>
      </c>
      <c r="I18">
        <v>0</v>
      </c>
      <c r="J18">
        <v>-1.4400000000000119</v>
      </c>
      <c r="K18">
        <v>119.28000000000006</v>
      </c>
      <c r="L18">
        <v>25</v>
      </c>
      <c r="M18">
        <v>15</v>
      </c>
      <c r="N18">
        <v>0.55102040816326525</v>
      </c>
      <c r="O18">
        <v>0.7</v>
      </c>
      <c r="T18" s="10">
        <f t="shared" ca="1" si="1"/>
        <v>9.9312334582867348E-4</v>
      </c>
      <c r="U18" s="150">
        <f t="shared" ca="1" si="2"/>
        <v>8.6997305186350959E-3</v>
      </c>
      <c r="V18" s="10">
        <f t="shared" si="3"/>
        <v>-1.1580217129071266E-2</v>
      </c>
      <c r="W18" s="150">
        <f t="shared" si="4"/>
        <v>-4.1741435675332183E-3</v>
      </c>
    </row>
    <row r="19" spans="1:23">
      <c r="A19" s="1">
        <v>41848</v>
      </c>
      <c r="B19">
        <v>125.58</v>
      </c>
      <c r="C19">
        <v>3212900</v>
      </c>
      <c r="D19">
        <v>5.960000000000008</v>
      </c>
      <c r="E19">
        <v>39</v>
      </c>
      <c r="F19">
        <v>0.15640198748268128</v>
      </c>
      <c r="G19">
        <v>3.7631375254780934E-2</v>
      </c>
      <c r="H19">
        <v>3</v>
      </c>
      <c r="I19">
        <v>0</v>
      </c>
      <c r="J19">
        <v>0</v>
      </c>
      <c r="K19">
        <v>119.28000000000006</v>
      </c>
      <c r="L19">
        <v>24</v>
      </c>
      <c r="M19">
        <v>16</v>
      </c>
      <c r="N19">
        <v>0.54081632653061229</v>
      </c>
      <c r="O19">
        <v>0.73333333333333328</v>
      </c>
      <c r="T19" s="10">
        <f t="shared" ca="1" si="1"/>
        <v>0</v>
      </c>
      <c r="U19" s="150">
        <f t="shared" ca="1" si="2"/>
        <v>8.6997305186350959E-3</v>
      </c>
      <c r="V19" s="10">
        <f t="shared" si="3"/>
        <v>0</v>
      </c>
      <c r="W19" s="150">
        <f t="shared" si="4"/>
        <v>-4.1741435675332183E-3</v>
      </c>
    </row>
    <row r="20" spans="1:23">
      <c r="A20" s="1">
        <v>41849</v>
      </c>
      <c r="B20">
        <v>125.2</v>
      </c>
      <c r="C20">
        <v>5267700</v>
      </c>
      <c r="D20">
        <v>5.960000000000008</v>
      </c>
      <c r="E20">
        <v>40</v>
      </c>
      <c r="F20">
        <v>0.15360708996225705</v>
      </c>
      <c r="G20">
        <v>2.5668707825363575E-2</v>
      </c>
      <c r="H20">
        <v>4</v>
      </c>
      <c r="I20">
        <v>-1</v>
      </c>
      <c r="J20">
        <v>0</v>
      </c>
      <c r="K20">
        <v>119.28000000000006</v>
      </c>
      <c r="L20">
        <v>23</v>
      </c>
      <c r="M20">
        <v>15</v>
      </c>
      <c r="N20">
        <v>0.53061224489795922</v>
      </c>
      <c r="O20">
        <v>0.7</v>
      </c>
      <c r="T20" s="10">
        <f t="shared" ca="1" si="1"/>
        <v>0</v>
      </c>
      <c r="U20" s="150">
        <f t="shared" ca="1" si="2"/>
        <v>8.6997305186350959E-3</v>
      </c>
      <c r="V20" s="10">
        <f t="shared" si="3"/>
        <v>0</v>
      </c>
      <c r="W20" s="150">
        <f t="shared" si="4"/>
        <v>-4.1741435675332183E-3</v>
      </c>
    </row>
    <row r="21" spans="1:23">
      <c r="A21" s="1">
        <v>41850</v>
      </c>
      <c r="B21">
        <v>124.83</v>
      </c>
      <c r="C21">
        <v>5614800</v>
      </c>
      <c r="D21">
        <v>5.5900000000000034</v>
      </c>
      <c r="E21">
        <v>41</v>
      </c>
      <c r="F21">
        <v>0.15151211122258865</v>
      </c>
      <c r="G21">
        <v>2.7833376820312165E-2</v>
      </c>
      <c r="H21">
        <v>4</v>
      </c>
      <c r="I21">
        <v>-1</v>
      </c>
      <c r="J21">
        <v>0.37000000000000455</v>
      </c>
      <c r="K21">
        <v>119.65000000000006</v>
      </c>
      <c r="L21">
        <v>22</v>
      </c>
      <c r="M21">
        <v>14</v>
      </c>
      <c r="N21">
        <v>0.52040816326530615</v>
      </c>
      <c r="O21">
        <v>0.66666666666666663</v>
      </c>
      <c r="T21" s="10">
        <f t="shared" ca="1" si="1"/>
        <v>9.9312334582867348E-4</v>
      </c>
      <c r="U21" s="150">
        <f t="shared" ca="1" si="2"/>
        <v>9.6928538644637692E-3</v>
      </c>
      <c r="V21" s="10">
        <f t="shared" si="3"/>
        <v>2.9552715654952437E-3</v>
      </c>
      <c r="W21" s="150">
        <f t="shared" si="4"/>
        <v>-1.2188720020379746E-3</v>
      </c>
    </row>
    <row r="22" spans="1:23">
      <c r="A22" s="1">
        <v>41851</v>
      </c>
      <c r="B22">
        <v>123.39</v>
      </c>
      <c r="C22">
        <v>9896500</v>
      </c>
      <c r="D22">
        <v>4.1500000000000057</v>
      </c>
      <c r="E22">
        <v>42</v>
      </c>
      <c r="F22">
        <v>0.14813434618508442</v>
      </c>
      <c r="G22">
        <v>5.0102239888731567E-2</v>
      </c>
      <c r="H22">
        <v>3</v>
      </c>
      <c r="I22">
        <v>0</v>
      </c>
      <c r="J22">
        <v>1.4399999999999977</v>
      </c>
      <c r="K22">
        <v>121.09000000000006</v>
      </c>
      <c r="L22">
        <v>21</v>
      </c>
      <c r="M22">
        <v>15</v>
      </c>
      <c r="N22">
        <v>0.51020408163265307</v>
      </c>
      <c r="O22">
        <v>0.7</v>
      </c>
      <c r="T22" s="10">
        <f t="shared" ca="1" si="1"/>
        <v>9.9312334582867348E-4</v>
      </c>
      <c r="U22" s="150">
        <f t="shared" ca="1" si="2"/>
        <v>1.0685977210292442E-2</v>
      </c>
      <c r="V22" s="10">
        <f t="shared" si="3"/>
        <v>1.1535688536409499E-2</v>
      </c>
      <c r="W22" s="150">
        <f t="shared" si="4"/>
        <v>1.0316816534371524E-2</v>
      </c>
    </row>
    <row r="23" spans="1:23">
      <c r="A23" s="1">
        <v>41852</v>
      </c>
      <c r="B23">
        <v>124.38</v>
      </c>
      <c r="C23">
        <v>7397000</v>
      </c>
      <c r="D23">
        <v>4.1500000000000057</v>
      </c>
      <c r="E23">
        <v>43</v>
      </c>
      <c r="F23">
        <v>0.14532511585686311</v>
      </c>
      <c r="G23">
        <v>6.1750491002562267E-2</v>
      </c>
      <c r="H23">
        <v>3</v>
      </c>
      <c r="I23">
        <v>0</v>
      </c>
      <c r="J23">
        <v>0</v>
      </c>
      <c r="K23">
        <v>121.09000000000006</v>
      </c>
      <c r="L23">
        <v>20</v>
      </c>
      <c r="M23">
        <v>16</v>
      </c>
      <c r="N23">
        <v>0.5</v>
      </c>
      <c r="O23">
        <v>0.73333333333333328</v>
      </c>
      <c r="T23" s="10">
        <f t="shared" ca="1" si="1"/>
        <v>0</v>
      </c>
      <c r="U23" s="150">
        <f t="shared" ca="1" si="2"/>
        <v>1.0685977210292442E-2</v>
      </c>
      <c r="V23" s="10">
        <f t="shared" si="3"/>
        <v>0</v>
      </c>
      <c r="W23" s="150">
        <f t="shared" si="4"/>
        <v>1.0316816534371524E-2</v>
      </c>
    </row>
    <row r="24" spans="1:23">
      <c r="A24" s="1">
        <v>41855</v>
      </c>
      <c r="B24">
        <v>123.99</v>
      </c>
      <c r="C24">
        <v>6499400</v>
      </c>
      <c r="D24">
        <v>4.1500000000000057</v>
      </c>
      <c r="E24">
        <v>44</v>
      </c>
      <c r="F24">
        <v>0.14246333190005264</v>
      </c>
      <c r="G24">
        <v>6.1918943910531071E-2</v>
      </c>
      <c r="H24">
        <v>3</v>
      </c>
      <c r="I24">
        <v>0</v>
      </c>
      <c r="J24">
        <v>0</v>
      </c>
      <c r="K24">
        <v>121.09000000000006</v>
      </c>
      <c r="L24">
        <v>19</v>
      </c>
      <c r="M24">
        <v>17</v>
      </c>
      <c r="N24">
        <v>0.48979591836734693</v>
      </c>
      <c r="O24">
        <v>0.76666666666666672</v>
      </c>
      <c r="T24" s="10">
        <f t="shared" ca="1" si="1"/>
        <v>0</v>
      </c>
      <c r="U24" s="150">
        <f t="shared" ca="1" si="2"/>
        <v>1.0685977210292442E-2</v>
      </c>
      <c r="V24" s="10">
        <f t="shared" si="3"/>
        <v>0</v>
      </c>
      <c r="W24" s="150">
        <f t="shared" si="4"/>
        <v>1.0316816534371524E-2</v>
      </c>
    </row>
    <row r="25" spans="1:23">
      <c r="A25" s="1">
        <v>41856</v>
      </c>
      <c r="B25">
        <v>123.87</v>
      </c>
      <c r="C25">
        <v>8342500</v>
      </c>
      <c r="D25">
        <v>4.1500000000000057</v>
      </c>
      <c r="E25">
        <v>45</v>
      </c>
      <c r="F25">
        <v>0.13970904400172005</v>
      </c>
      <c r="G25">
        <v>5.5849398951727261E-2</v>
      </c>
      <c r="H25">
        <v>3</v>
      </c>
      <c r="I25">
        <v>0</v>
      </c>
      <c r="J25">
        <v>0</v>
      </c>
      <c r="K25">
        <v>121.09000000000006</v>
      </c>
      <c r="L25">
        <v>18</v>
      </c>
      <c r="M25">
        <v>18</v>
      </c>
      <c r="N25">
        <v>0.47959183673469385</v>
      </c>
      <c r="O25">
        <v>0.8</v>
      </c>
      <c r="T25" s="10">
        <f t="shared" ca="1" si="1"/>
        <v>0</v>
      </c>
      <c r="U25" s="150">
        <f t="shared" ca="1" si="2"/>
        <v>1.0685977210292442E-2</v>
      </c>
      <c r="V25" s="10">
        <f t="shared" si="3"/>
        <v>0</v>
      </c>
      <c r="W25" s="150">
        <f t="shared" si="4"/>
        <v>1.0316816534371524E-2</v>
      </c>
    </row>
    <row r="26" spans="1:23">
      <c r="A26" s="1">
        <v>41857</v>
      </c>
      <c r="B26">
        <v>125.67</v>
      </c>
      <c r="C26">
        <v>9327800</v>
      </c>
      <c r="D26">
        <v>4.1500000000000057</v>
      </c>
      <c r="E26">
        <v>46</v>
      </c>
      <c r="F26">
        <v>0.13768334049973727</v>
      </c>
      <c r="G26">
        <v>6.4185252346386334E-2</v>
      </c>
      <c r="H26">
        <v>4</v>
      </c>
      <c r="I26">
        <v>-1</v>
      </c>
      <c r="J26">
        <v>0</v>
      </c>
      <c r="K26">
        <v>121.09000000000006</v>
      </c>
      <c r="L26">
        <v>17</v>
      </c>
      <c r="M26">
        <v>17</v>
      </c>
      <c r="N26">
        <v>0.46938775510204084</v>
      </c>
      <c r="O26">
        <v>0.76666666666666672</v>
      </c>
      <c r="T26" s="10">
        <f t="shared" ca="1" si="1"/>
        <v>0</v>
      </c>
      <c r="U26" s="150">
        <f t="shared" ca="1" si="2"/>
        <v>1.0685977210292442E-2</v>
      </c>
      <c r="V26" s="10">
        <f t="shared" si="3"/>
        <v>0</v>
      </c>
      <c r="W26" s="150">
        <f t="shared" si="4"/>
        <v>1.0316816534371524E-2</v>
      </c>
    </row>
    <row r="27" spans="1:23">
      <c r="A27" s="1">
        <v>41858</v>
      </c>
      <c r="B27">
        <v>126.18</v>
      </c>
      <c r="C27">
        <v>7298900</v>
      </c>
      <c r="D27">
        <v>4.6600000000000108</v>
      </c>
      <c r="E27">
        <v>47</v>
      </c>
      <c r="F27">
        <v>0.13827815202331478</v>
      </c>
      <c r="G27">
        <v>6.7879425709865798E-2</v>
      </c>
      <c r="H27">
        <v>1</v>
      </c>
      <c r="I27">
        <v>1</v>
      </c>
      <c r="J27">
        <v>-0.51000000000000512</v>
      </c>
      <c r="K27">
        <v>120.58000000000006</v>
      </c>
      <c r="L27">
        <v>18</v>
      </c>
      <c r="M27">
        <v>18</v>
      </c>
      <c r="N27">
        <v>0.47959183673469385</v>
      </c>
      <c r="O27">
        <v>0.8</v>
      </c>
      <c r="T27" s="10">
        <f t="shared" ca="1" si="1"/>
        <v>9.9312334582867348E-4</v>
      </c>
      <c r="U27" s="150">
        <f t="shared" ca="1" si="2"/>
        <v>1.1679100556121116E-2</v>
      </c>
      <c r="V27" s="10">
        <f t="shared" si="3"/>
        <v>-4.058247791835801E-3</v>
      </c>
      <c r="W27" s="150">
        <f t="shared" si="4"/>
        <v>6.258568742535723E-3</v>
      </c>
    </row>
    <row r="28" spans="1:23">
      <c r="A28" s="1">
        <v>41859</v>
      </c>
      <c r="B28">
        <v>126.19</v>
      </c>
      <c r="C28">
        <v>5728200</v>
      </c>
      <c r="D28">
        <v>4.6500000000000199</v>
      </c>
      <c r="E28">
        <v>48</v>
      </c>
      <c r="F28">
        <v>0.14115904639052132</v>
      </c>
      <c r="G28">
        <v>5.7102151459142783E-2</v>
      </c>
      <c r="H28">
        <v>1</v>
      </c>
      <c r="I28">
        <v>1</v>
      </c>
      <c r="J28">
        <v>9.9999999999909051E-3</v>
      </c>
      <c r="K28">
        <v>120.59000000000005</v>
      </c>
      <c r="L28">
        <v>19</v>
      </c>
      <c r="M28">
        <v>19</v>
      </c>
      <c r="N28">
        <v>0.48979591836734693</v>
      </c>
      <c r="O28">
        <v>0.83333333333333337</v>
      </c>
      <c r="T28" s="10">
        <f t="shared" ca="1" si="1"/>
        <v>1.747867097834382E-3</v>
      </c>
      <c r="U28" s="150">
        <f t="shared" ca="1" si="2"/>
        <v>1.3426967653955497E-2</v>
      </c>
      <c r="V28" s="10">
        <f t="shared" si="3"/>
        <v>7.9251862418694758E-5</v>
      </c>
      <c r="W28" s="150">
        <f t="shared" si="4"/>
        <v>6.3378206049544174E-3</v>
      </c>
    </row>
    <row r="29" spans="1:23">
      <c r="A29" s="1">
        <v>41862</v>
      </c>
      <c r="B29">
        <v>125.96</v>
      </c>
      <c r="C29">
        <v>3163500</v>
      </c>
      <c r="D29">
        <v>4.8800000000000239</v>
      </c>
      <c r="E29">
        <v>49</v>
      </c>
      <c r="F29">
        <v>0.14550666475562571</v>
      </c>
      <c r="G29">
        <v>3.519825149593387E-2</v>
      </c>
      <c r="H29">
        <v>2</v>
      </c>
      <c r="I29">
        <v>-1</v>
      </c>
      <c r="J29">
        <v>-0.23000000000000398</v>
      </c>
      <c r="K29">
        <v>120.36000000000004</v>
      </c>
      <c r="L29">
        <v>20</v>
      </c>
      <c r="M29">
        <v>18</v>
      </c>
      <c r="N29">
        <v>0.5</v>
      </c>
      <c r="O29">
        <v>0.8</v>
      </c>
      <c r="T29" s="10">
        <f t="shared" ca="1" si="1"/>
        <v>1.747867097834382E-3</v>
      </c>
      <c r="U29" s="150">
        <f t="shared" ca="1" si="2"/>
        <v>1.5174834751789879E-2</v>
      </c>
      <c r="V29" s="10">
        <f t="shared" si="3"/>
        <v>-1.8226483873524366E-3</v>
      </c>
      <c r="W29" s="150">
        <f t="shared" si="4"/>
        <v>4.5151722176019812E-3</v>
      </c>
    </row>
    <row r="30" spans="1:23">
      <c r="A30" s="1">
        <v>41863</v>
      </c>
      <c r="B30">
        <v>125.99</v>
      </c>
      <c r="C30">
        <v>4609700</v>
      </c>
      <c r="D30">
        <v>4.910000000000025</v>
      </c>
      <c r="E30">
        <v>50</v>
      </c>
      <c r="F30">
        <v>0.15072619559505043</v>
      </c>
      <c r="G30">
        <v>2.3590721661864912E-2</v>
      </c>
      <c r="H30">
        <v>2</v>
      </c>
      <c r="I30">
        <v>-1</v>
      </c>
      <c r="J30">
        <v>-3.0000000000001137E-2</v>
      </c>
      <c r="K30">
        <v>120.33000000000004</v>
      </c>
      <c r="L30">
        <v>21</v>
      </c>
      <c r="M30">
        <v>17</v>
      </c>
      <c r="N30">
        <v>0.51020408163265307</v>
      </c>
      <c r="O30">
        <v>0.76666666666666672</v>
      </c>
      <c r="T30" s="10">
        <f t="shared" ca="1" si="1"/>
        <v>8.86568110048856E-4</v>
      </c>
      <c r="U30" s="150">
        <f t="shared" ca="1" si="2"/>
        <v>1.6061402861838735E-2</v>
      </c>
      <c r="V30" s="10">
        <f t="shared" si="3"/>
        <v>-2.3817084788822752E-4</v>
      </c>
      <c r="W30" s="150">
        <f t="shared" si="4"/>
        <v>4.2770013697137534E-3</v>
      </c>
    </row>
    <row r="31" spans="1:23">
      <c r="A31" s="1">
        <v>41864</v>
      </c>
      <c r="B31">
        <v>126.2</v>
      </c>
      <c r="C31">
        <v>3967500</v>
      </c>
      <c r="D31">
        <v>5.120000000000033</v>
      </c>
      <c r="E31">
        <v>51</v>
      </c>
      <c r="F31">
        <v>0.15502126033156566</v>
      </c>
      <c r="G31">
        <v>1.9402980186313503E-2</v>
      </c>
      <c r="H31">
        <v>2</v>
      </c>
      <c r="I31">
        <v>-1</v>
      </c>
      <c r="J31">
        <v>-0.21000000000000796</v>
      </c>
      <c r="K31">
        <v>120.12000000000003</v>
      </c>
      <c r="L31">
        <v>22</v>
      </c>
      <c r="M31">
        <v>16</v>
      </c>
      <c r="N31">
        <v>0.52040816326530615</v>
      </c>
      <c r="O31">
        <v>0.73333333333333328</v>
      </c>
      <c r="T31" s="10">
        <f t="shared" ca="1" si="1"/>
        <v>8.86568110048856E-4</v>
      </c>
      <c r="U31" s="150">
        <f t="shared" ca="1" si="2"/>
        <v>1.6947970971887591E-2</v>
      </c>
      <c r="V31" s="10">
        <f t="shared" si="3"/>
        <v>-1.6667989522978646E-3</v>
      </c>
      <c r="W31" s="150">
        <f t="shared" si="4"/>
        <v>2.610202417415889E-3</v>
      </c>
    </row>
    <row r="32" spans="1:23">
      <c r="A32" s="1">
        <v>41865</v>
      </c>
      <c r="B32">
        <v>126.31</v>
      </c>
      <c r="C32">
        <v>3345900</v>
      </c>
      <c r="D32">
        <v>5.2300000000000324</v>
      </c>
      <c r="E32">
        <v>52</v>
      </c>
      <c r="F32">
        <v>0.1590081697004444</v>
      </c>
      <c r="G32">
        <v>1.9299266471102628E-2</v>
      </c>
      <c r="H32">
        <v>2</v>
      </c>
      <c r="I32">
        <v>-1</v>
      </c>
      <c r="J32">
        <v>-0.10999999999999943</v>
      </c>
      <c r="K32">
        <v>120.01000000000003</v>
      </c>
      <c r="L32">
        <v>23</v>
      </c>
      <c r="M32">
        <v>15</v>
      </c>
      <c r="N32">
        <v>0.53061224489795922</v>
      </c>
      <c r="O32">
        <v>0.7</v>
      </c>
      <c r="T32" s="10">
        <f t="shared" ca="1" si="1"/>
        <v>8.86568110048856E-4</v>
      </c>
      <c r="U32" s="150">
        <f t="shared" ca="1" si="2"/>
        <v>1.7834539081936447E-2</v>
      </c>
      <c r="V32" s="10">
        <f t="shared" si="3"/>
        <v>-8.7163232963549469E-4</v>
      </c>
      <c r="W32" s="150">
        <f t="shared" si="4"/>
        <v>1.7385700877803943E-3</v>
      </c>
    </row>
    <row r="33" spans="1:23">
      <c r="A33" s="1">
        <v>41866</v>
      </c>
      <c r="B33">
        <v>125.48</v>
      </c>
      <c r="C33">
        <v>13070500</v>
      </c>
      <c r="D33">
        <v>4.4000000000000341</v>
      </c>
      <c r="E33">
        <v>53</v>
      </c>
      <c r="F33">
        <v>0.16096698676604085</v>
      </c>
      <c r="G33">
        <v>4.6331209203664264E-2</v>
      </c>
      <c r="H33">
        <v>2</v>
      </c>
      <c r="I33">
        <v>-1</v>
      </c>
      <c r="J33">
        <v>0.82999999999999829</v>
      </c>
      <c r="K33">
        <v>120.84000000000003</v>
      </c>
      <c r="L33">
        <v>24</v>
      </c>
      <c r="M33">
        <v>14</v>
      </c>
      <c r="N33">
        <v>0.54081632653061229</v>
      </c>
      <c r="O33">
        <v>0.66666666666666663</v>
      </c>
      <c r="T33" s="10">
        <f t="shared" ca="1" si="1"/>
        <v>8.86568110048856E-4</v>
      </c>
      <c r="U33" s="150">
        <f t="shared" ca="1" si="2"/>
        <v>1.8721107191985303E-2</v>
      </c>
      <c r="V33" s="10">
        <f t="shared" si="3"/>
        <v>6.5711345103317102E-3</v>
      </c>
      <c r="W33" s="150">
        <f t="shared" si="4"/>
        <v>8.3097045981121043E-3</v>
      </c>
    </row>
    <row r="34" spans="1:23">
      <c r="A34" s="1">
        <v>41869</v>
      </c>
      <c r="B34">
        <v>124.96</v>
      </c>
      <c r="C34">
        <v>4952500</v>
      </c>
      <c r="D34">
        <v>3.8800000000000239</v>
      </c>
      <c r="E34">
        <v>54</v>
      </c>
      <c r="F34">
        <v>0.15990158138646032</v>
      </c>
      <c r="G34">
        <v>6.0173824186693411E-2</v>
      </c>
      <c r="H34">
        <v>3</v>
      </c>
      <c r="I34">
        <v>0</v>
      </c>
      <c r="J34">
        <v>0.52000000000001023</v>
      </c>
      <c r="K34">
        <v>121.36000000000004</v>
      </c>
      <c r="L34">
        <v>23</v>
      </c>
      <c r="M34">
        <v>15</v>
      </c>
      <c r="N34">
        <v>0.53061224489795922</v>
      </c>
      <c r="O34">
        <v>0.7</v>
      </c>
      <c r="T34" s="10">
        <f t="shared" ca="1" si="1"/>
        <v>8.86568110048856E-4</v>
      </c>
      <c r="U34" s="150">
        <f t="shared" ca="1" si="2"/>
        <v>1.960767530203416E-2</v>
      </c>
      <c r="V34" s="10">
        <f t="shared" si="3"/>
        <v>4.1440867070450284E-3</v>
      </c>
      <c r="W34" s="150">
        <f t="shared" si="4"/>
        <v>1.2453791305157133E-2</v>
      </c>
    </row>
    <row r="35" spans="1:23">
      <c r="A35" s="1">
        <v>41870</v>
      </c>
      <c r="B35">
        <v>124.68</v>
      </c>
      <c r="C35">
        <v>4878400</v>
      </c>
      <c r="D35">
        <v>3.8800000000000239</v>
      </c>
      <c r="E35">
        <v>55</v>
      </c>
      <c r="F35">
        <v>0.15743394964406868</v>
      </c>
      <c r="G35">
        <v>5.63304122456421E-2</v>
      </c>
      <c r="H35">
        <v>3</v>
      </c>
      <c r="I35">
        <v>0</v>
      </c>
      <c r="J35">
        <v>0</v>
      </c>
      <c r="K35">
        <v>121.36000000000004</v>
      </c>
      <c r="L35">
        <v>22</v>
      </c>
      <c r="M35">
        <v>16</v>
      </c>
      <c r="N35">
        <v>0.52040816326530615</v>
      </c>
      <c r="O35">
        <v>0.73333333333333328</v>
      </c>
      <c r="T35" s="10">
        <f t="shared" ca="1" si="1"/>
        <v>0</v>
      </c>
      <c r="U35" s="150">
        <f t="shared" ca="1" si="2"/>
        <v>1.960767530203416E-2</v>
      </c>
      <c r="V35" s="10">
        <f t="shared" si="3"/>
        <v>0</v>
      </c>
      <c r="W35" s="150">
        <f t="shared" si="4"/>
        <v>1.2453791305157133E-2</v>
      </c>
    </row>
    <row r="36" spans="1:23">
      <c r="A36" s="1">
        <v>41871</v>
      </c>
      <c r="B36">
        <v>124.22</v>
      </c>
      <c r="C36">
        <v>4395600</v>
      </c>
      <c r="D36">
        <v>3.8800000000000239</v>
      </c>
      <c r="E36">
        <v>56</v>
      </c>
      <c r="F36">
        <v>0.15397018775978222</v>
      </c>
      <c r="G36">
        <v>2.7837743713584197E-2</v>
      </c>
      <c r="H36">
        <v>4</v>
      </c>
      <c r="I36">
        <v>-1</v>
      </c>
      <c r="J36">
        <v>0</v>
      </c>
      <c r="K36">
        <v>121.36000000000004</v>
      </c>
      <c r="L36">
        <v>21</v>
      </c>
      <c r="M36">
        <v>15</v>
      </c>
      <c r="N36">
        <v>0.51020408163265307</v>
      </c>
      <c r="O36">
        <v>0.7</v>
      </c>
      <c r="T36" s="10">
        <f t="shared" ca="1" si="1"/>
        <v>0</v>
      </c>
      <c r="U36" s="150">
        <f t="shared" ca="1" si="2"/>
        <v>1.960767530203416E-2</v>
      </c>
      <c r="V36" s="10">
        <f t="shared" si="3"/>
        <v>0</v>
      </c>
      <c r="W36" s="150">
        <f t="shared" si="4"/>
        <v>1.2453791305157133E-2</v>
      </c>
    </row>
    <row r="37" spans="1:23">
      <c r="A37" s="1">
        <v>41872</v>
      </c>
      <c r="B37">
        <v>122.88</v>
      </c>
      <c r="C37">
        <v>8008800</v>
      </c>
      <c r="D37">
        <v>2.5400000000000205</v>
      </c>
      <c r="E37">
        <v>57</v>
      </c>
      <c r="F37">
        <v>0.14871004729826581</v>
      </c>
      <c r="G37">
        <v>3.7320561626143715E-2</v>
      </c>
      <c r="H37">
        <v>4</v>
      </c>
      <c r="I37">
        <v>-1</v>
      </c>
      <c r="J37">
        <v>1.3400000000000034</v>
      </c>
      <c r="K37">
        <v>122.70000000000005</v>
      </c>
      <c r="L37">
        <v>20</v>
      </c>
      <c r="M37">
        <v>14</v>
      </c>
      <c r="N37">
        <v>0.5</v>
      </c>
      <c r="O37">
        <v>0.66666666666666663</v>
      </c>
      <c r="T37" s="10">
        <f t="shared" ca="1" si="1"/>
        <v>9.9312334582867348E-4</v>
      </c>
      <c r="U37" s="150">
        <f t="shared" ca="1" si="2"/>
        <v>2.0600798647862833E-2</v>
      </c>
      <c r="V37" s="10">
        <f t="shared" si="3"/>
        <v>1.0787312832072158E-2</v>
      </c>
      <c r="W37" s="150">
        <f t="shared" si="4"/>
        <v>2.3241104137229289E-2</v>
      </c>
    </row>
    <row r="38" spans="1:23">
      <c r="A38" s="1">
        <v>41873</v>
      </c>
      <c r="B38">
        <v>123.19</v>
      </c>
      <c r="C38">
        <v>4739200</v>
      </c>
      <c r="D38">
        <v>2.8500000000000227</v>
      </c>
      <c r="E38">
        <v>58</v>
      </c>
      <c r="F38">
        <v>0.14246572070135216</v>
      </c>
      <c r="G38">
        <v>4.0809272661173839E-2</v>
      </c>
      <c r="H38">
        <v>3</v>
      </c>
      <c r="I38">
        <v>0</v>
      </c>
      <c r="J38">
        <v>-0.31000000000000227</v>
      </c>
      <c r="K38">
        <v>122.39000000000004</v>
      </c>
      <c r="L38">
        <v>19</v>
      </c>
      <c r="M38">
        <v>15</v>
      </c>
      <c r="N38">
        <v>0.48979591836734693</v>
      </c>
      <c r="O38">
        <v>0.7</v>
      </c>
      <c r="T38" s="10">
        <f t="shared" ca="1" si="1"/>
        <v>9.9312334582867348E-4</v>
      </c>
      <c r="U38" s="150">
        <f t="shared" ca="1" si="2"/>
        <v>2.1593921993691506E-2</v>
      </c>
      <c r="V38" s="10">
        <f t="shared" si="3"/>
        <v>-2.5227864583333521E-3</v>
      </c>
      <c r="W38" s="150">
        <f t="shared" si="4"/>
        <v>2.0718317678895936E-2</v>
      </c>
    </row>
    <row r="39" spans="1:23">
      <c r="A39" s="1">
        <v>41876</v>
      </c>
      <c r="B39">
        <v>122.74</v>
      </c>
      <c r="C39">
        <v>5012400</v>
      </c>
      <c r="D39">
        <v>2.8500000000000227</v>
      </c>
      <c r="E39">
        <v>59</v>
      </c>
      <c r="F39">
        <v>0.13550475371458609</v>
      </c>
      <c r="G39">
        <v>3.9259898928255224E-2</v>
      </c>
      <c r="H39">
        <v>3</v>
      </c>
      <c r="I39">
        <v>0</v>
      </c>
      <c r="J39">
        <v>0</v>
      </c>
      <c r="K39">
        <v>122.39000000000004</v>
      </c>
      <c r="L39">
        <v>18</v>
      </c>
      <c r="M39">
        <v>16</v>
      </c>
      <c r="N39">
        <v>0.47959183673469385</v>
      </c>
      <c r="O39">
        <v>0.73333333333333328</v>
      </c>
      <c r="T39" s="10">
        <f t="shared" ca="1" si="1"/>
        <v>0</v>
      </c>
      <c r="U39" s="150">
        <f t="shared" ca="1" si="2"/>
        <v>2.1593921993691506E-2</v>
      </c>
      <c r="V39" s="10">
        <f t="shared" si="3"/>
        <v>0</v>
      </c>
      <c r="W39" s="150">
        <f t="shared" si="4"/>
        <v>2.0718317678895936E-2</v>
      </c>
    </row>
    <row r="40" spans="1:23">
      <c r="A40" s="1">
        <v>41877</v>
      </c>
      <c r="B40">
        <v>123.35</v>
      </c>
      <c r="C40">
        <v>3882300</v>
      </c>
      <c r="D40">
        <v>2.8500000000000227</v>
      </c>
      <c r="E40">
        <v>60</v>
      </c>
      <c r="F40">
        <v>0.12943719841383602</v>
      </c>
      <c r="G40">
        <v>2.6043168923440718E-2</v>
      </c>
      <c r="H40">
        <v>4</v>
      </c>
      <c r="I40">
        <v>-1</v>
      </c>
      <c r="J40">
        <v>0</v>
      </c>
      <c r="K40">
        <v>122.39000000000004</v>
      </c>
      <c r="L40">
        <v>17</v>
      </c>
      <c r="M40">
        <v>15</v>
      </c>
      <c r="N40">
        <v>0.46938775510204084</v>
      </c>
      <c r="O40">
        <v>0.7</v>
      </c>
      <c r="T40" s="10">
        <f t="shared" ca="1" si="1"/>
        <v>0</v>
      </c>
      <c r="U40" s="150">
        <f t="shared" ca="1" si="2"/>
        <v>2.1593921993691506E-2</v>
      </c>
      <c r="V40" s="10">
        <f t="shared" si="3"/>
        <v>0</v>
      </c>
      <c r="W40" s="150">
        <f t="shared" si="4"/>
        <v>2.0718317678895936E-2</v>
      </c>
    </row>
    <row r="41" spans="1:23">
      <c r="A41" s="1">
        <v>41878</v>
      </c>
      <c r="B41">
        <v>123.32</v>
      </c>
      <c r="C41">
        <v>2576800</v>
      </c>
      <c r="D41">
        <v>2.8200000000000216</v>
      </c>
      <c r="E41">
        <v>61</v>
      </c>
      <c r="F41">
        <v>0.12504658162534046</v>
      </c>
      <c r="G41">
        <v>1.772718489316941E-2</v>
      </c>
      <c r="H41">
        <v>4</v>
      </c>
      <c r="I41">
        <v>-1</v>
      </c>
      <c r="J41">
        <v>3.0000000000001137E-2</v>
      </c>
      <c r="K41">
        <v>122.42000000000004</v>
      </c>
      <c r="L41">
        <v>16</v>
      </c>
      <c r="M41">
        <v>14</v>
      </c>
      <c r="N41">
        <v>0.45918367346938777</v>
      </c>
      <c r="O41">
        <v>0.66666666666666663</v>
      </c>
      <c r="T41" s="10">
        <f t="shared" ca="1" si="1"/>
        <v>9.9312334582867348E-4</v>
      </c>
      <c r="U41" s="150">
        <f t="shared" ca="1" si="2"/>
        <v>2.2587045339520179E-2</v>
      </c>
      <c r="V41" s="10">
        <f t="shared" si="3"/>
        <v>2.4321037697609354E-4</v>
      </c>
      <c r="W41" s="150">
        <f t="shared" si="4"/>
        <v>2.0961528055872029E-2</v>
      </c>
    </row>
    <row r="42" spans="1:23">
      <c r="A42" s="1">
        <v>41879</v>
      </c>
      <c r="B42">
        <v>124</v>
      </c>
      <c r="C42">
        <v>3296700</v>
      </c>
      <c r="D42">
        <v>3.5000000000000284</v>
      </c>
      <c r="E42">
        <v>62</v>
      </c>
      <c r="F42">
        <v>0.1227055563518227</v>
      </c>
      <c r="G42">
        <v>1.0682731011383397E-2</v>
      </c>
      <c r="H42">
        <v>4</v>
      </c>
      <c r="I42">
        <v>-1</v>
      </c>
      <c r="J42">
        <v>-0.68000000000000682</v>
      </c>
      <c r="K42">
        <v>121.74000000000004</v>
      </c>
      <c r="L42">
        <v>15</v>
      </c>
      <c r="M42">
        <v>13</v>
      </c>
      <c r="N42">
        <v>0.44897959183673469</v>
      </c>
      <c r="O42">
        <v>0.6333333333333333</v>
      </c>
      <c r="T42" s="10">
        <f t="shared" ca="1" si="1"/>
        <v>9.9312334582867348E-4</v>
      </c>
      <c r="U42" s="150">
        <f t="shared" ca="1" si="2"/>
        <v>2.3580168685348853E-2</v>
      </c>
      <c r="V42" s="10">
        <f t="shared" si="3"/>
        <v>-5.5141096334739449E-3</v>
      </c>
      <c r="W42" s="150">
        <f t="shared" si="4"/>
        <v>1.5447418422398084E-2</v>
      </c>
    </row>
    <row r="43" spans="1:23">
      <c r="A43" s="1">
        <v>41880</v>
      </c>
      <c r="B43">
        <v>123.86</v>
      </c>
      <c r="C43">
        <v>3683500</v>
      </c>
      <c r="D43">
        <v>3.3600000000000279</v>
      </c>
      <c r="E43">
        <v>63</v>
      </c>
      <c r="F43">
        <v>0.12201280397496542</v>
      </c>
      <c r="G43">
        <v>1.081755884115753E-2</v>
      </c>
      <c r="H43">
        <v>4</v>
      </c>
      <c r="I43">
        <v>-1</v>
      </c>
      <c r="J43">
        <v>0.14000000000000057</v>
      </c>
      <c r="K43">
        <v>121.88000000000004</v>
      </c>
      <c r="L43">
        <v>14</v>
      </c>
      <c r="M43">
        <v>12</v>
      </c>
      <c r="N43">
        <v>0.43877551020408162</v>
      </c>
      <c r="O43">
        <v>0.6</v>
      </c>
      <c r="T43" s="10">
        <f t="shared" ca="1" si="1"/>
        <v>9.9312334582867348E-4</v>
      </c>
      <c r="U43" s="150">
        <f t="shared" ca="1" si="2"/>
        <v>2.4573292031177526E-2</v>
      </c>
      <c r="V43" s="10">
        <f t="shared" si="3"/>
        <v>1.1290322580645208E-3</v>
      </c>
      <c r="W43" s="150">
        <f t="shared" si="4"/>
        <v>1.6576450680462606E-2</v>
      </c>
    </row>
    <row r="44" spans="1:23">
      <c r="A44" s="1">
        <v>41884</v>
      </c>
      <c r="B44">
        <v>121.65</v>
      </c>
      <c r="C44">
        <v>10117700</v>
      </c>
      <c r="D44">
        <v>1.1500000000000341</v>
      </c>
      <c r="E44">
        <v>64</v>
      </c>
      <c r="F44">
        <v>0.12078496010701832</v>
      </c>
      <c r="G44">
        <v>3.5937566526889696E-2</v>
      </c>
      <c r="H44">
        <v>3</v>
      </c>
      <c r="I44">
        <v>0</v>
      </c>
      <c r="J44">
        <v>2.2099999999999937</v>
      </c>
      <c r="K44">
        <v>124.09000000000003</v>
      </c>
      <c r="L44">
        <v>13</v>
      </c>
      <c r="M44">
        <v>13</v>
      </c>
      <c r="N44">
        <v>0.42857142857142855</v>
      </c>
      <c r="O44">
        <v>0.6333333333333333</v>
      </c>
      <c r="T44" s="10">
        <f t="shared" ca="1" si="1"/>
        <v>9.9312334582867348E-4</v>
      </c>
      <c r="U44" s="150">
        <f t="shared" ca="1" si="2"/>
        <v>2.5566415377006199E-2</v>
      </c>
      <c r="V44" s="10">
        <f t="shared" si="3"/>
        <v>1.7842725658000918E-2</v>
      </c>
      <c r="W44" s="150">
        <f t="shared" si="4"/>
        <v>3.4419176338463524E-2</v>
      </c>
    </row>
    <row r="45" spans="1:23">
      <c r="A45" s="1">
        <v>41885</v>
      </c>
      <c r="B45">
        <v>122.15</v>
      </c>
      <c r="C45">
        <v>3414600</v>
      </c>
      <c r="D45">
        <v>1.1500000000000341</v>
      </c>
      <c r="E45">
        <v>65</v>
      </c>
      <c r="F45">
        <v>0.11967416750274715</v>
      </c>
      <c r="G45">
        <v>4.3348075237204194E-2</v>
      </c>
      <c r="H45">
        <v>3</v>
      </c>
      <c r="I45">
        <v>0</v>
      </c>
      <c r="J45">
        <v>0</v>
      </c>
      <c r="K45">
        <v>124.09000000000003</v>
      </c>
      <c r="L45">
        <v>12</v>
      </c>
      <c r="M45">
        <v>14</v>
      </c>
      <c r="N45">
        <v>0.41836734693877553</v>
      </c>
      <c r="O45">
        <v>0.66666666666666663</v>
      </c>
      <c r="T45" s="10">
        <f t="shared" ca="1" si="1"/>
        <v>0</v>
      </c>
      <c r="U45" s="150">
        <f t="shared" ca="1" si="2"/>
        <v>2.5566415377006199E-2</v>
      </c>
      <c r="V45" s="10">
        <f t="shared" si="3"/>
        <v>0</v>
      </c>
      <c r="W45" s="150">
        <f t="shared" si="4"/>
        <v>3.4419176338463524E-2</v>
      </c>
    </row>
    <row r="46" spans="1:23">
      <c r="A46" s="1">
        <v>41886</v>
      </c>
      <c r="B46">
        <v>121.48</v>
      </c>
      <c r="C46">
        <v>7287800</v>
      </c>
      <c r="D46">
        <v>1.1500000000000341</v>
      </c>
      <c r="E46">
        <v>66</v>
      </c>
      <c r="F46">
        <v>0.11693421241221165</v>
      </c>
      <c r="G46">
        <v>4.7834839729558293E-2</v>
      </c>
      <c r="H46">
        <v>3</v>
      </c>
      <c r="I46">
        <v>0</v>
      </c>
      <c r="J46">
        <v>0</v>
      </c>
      <c r="K46">
        <v>124.09000000000003</v>
      </c>
      <c r="L46">
        <v>11</v>
      </c>
      <c r="M46">
        <v>15</v>
      </c>
      <c r="N46">
        <v>0.40816326530612246</v>
      </c>
      <c r="O46">
        <v>0.7</v>
      </c>
      <c r="T46" s="10">
        <f t="shared" ca="1" si="1"/>
        <v>0</v>
      </c>
      <c r="U46" s="150">
        <f t="shared" ca="1" si="2"/>
        <v>2.5566415377006199E-2</v>
      </c>
      <c r="V46" s="10">
        <f t="shared" si="3"/>
        <v>0</v>
      </c>
      <c r="W46" s="150">
        <f t="shared" si="4"/>
        <v>3.4419176338463524E-2</v>
      </c>
    </row>
    <row r="47" spans="1:23">
      <c r="A47" s="1">
        <v>41887</v>
      </c>
      <c r="B47">
        <v>122.06</v>
      </c>
      <c r="C47">
        <v>3490100</v>
      </c>
      <c r="D47">
        <v>1.1500000000000341</v>
      </c>
      <c r="E47">
        <v>67</v>
      </c>
      <c r="F47">
        <v>0.11382399312025233</v>
      </c>
      <c r="G47">
        <v>3.0356786097558586E-2</v>
      </c>
      <c r="H47">
        <v>3</v>
      </c>
      <c r="I47">
        <v>0</v>
      </c>
      <c r="J47">
        <v>0</v>
      </c>
      <c r="K47">
        <v>124.09000000000003</v>
      </c>
      <c r="L47">
        <v>10</v>
      </c>
      <c r="M47">
        <v>16</v>
      </c>
      <c r="N47">
        <v>0.39795918367346939</v>
      </c>
      <c r="O47">
        <v>0.73333333333333328</v>
      </c>
      <c r="T47" s="10">
        <f t="shared" ca="1" si="1"/>
        <v>0</v>
      </c>
      <c r="U47" s="150">
        <f t="shared" ca="1" si="2"/>
        <v>2.5566415377006199E-2</v>
      </c>
      <c r="V47" s="10">
        <f t="shared" si="3"/>
        <v>0</v>
      </c>
      <c r="W47" s="150">
        <f t="shared" si="4"/>
        <v>3.4419176338463524E-2</v>
      </c>
    </row>
    <row r="48" spans="1:23">
      <c r="A48" s="1">
        <v>41890</v>
      </c>
      <c r="B48">
        <v>120.73</v>
      </c>
      <c r="C48">
        <v>7506500</v>
      </c>
      <c r="D48">
        <v>1.1500000000000341</v>
      </c>
      <c r="E48">
        <v>68</v>
      </c>
      <c r="F48">
        <v>0.10880512158998626</v>
      </c>
      <c r="G48">
        <v>3.9612416387640383E-2</v>
      </c>
      <c r="H48">
        <v>4</v>
      </c>
      <c r="I48">
        <v>-1</v>
      </c>
      <c r="J48">
        <v>0</v>
      </c>
      <c r="K48">
        <v>124.09000000000003</v>
      </c>
      <c r="L48">
        <v>9</v>
      </c>
      <c r="M48">
        <v>15</v>
      </c>
      <c r="N48">
        <v>0.38775510204081631</v>
      </c>
      <c r="O48">
        <v>0.7</v>
      </c>
      <c r="T48" s="10">
        <f t="shared" ca="1" si="1"/>
        <v>0</v>
      </c>
      <c r="U48" s="150">
        <f t="shared" ca="1" si="2"/>
        <v>2.5566415377006199E-2</v>
      </c>
      <c r="V48" s="10">
        <f t="shared" si="3"/>
        <v>0</v>
      </c>
      <c r="W48" s="150">
        <f t="shared" si="4"/>
        <v>3.4419176338463524E-2</v>
      </c>
    </row>
    <row r="49" spans="1:23">
      <c r="A49" s="1">
        <v>41891</v>
      </c>
      <c r="B49">
        <v>120.87</v>
      </c>
      <c r="C49">
        <v>6145400</v>
      </c>
      <c r="D49">
        <v>1.2900000000000347</v>
      </c>
      <c r="E49">
        <v>69</v>
      </c>
      <c r="F49">
        <v>0.10322010415173678</v>
      </c>
      <c r="G49">
        <v>4.0255659766611399E-2</v>
      </c>
      <c r="H49">
        <v>3</v>
      </c>
      <c r="I49">
        <v>0</v>
      </c>
      <c r="J49">
        <v>-0.14000000000000057</v>
      </c>
      <c r="K49">
        <v>123.95000000000003</v>
      </c>
      <c r="L49">
        <v>8</v>
      </c>
      <c r="M49">
        <v>16</v>
      </c>
      <c r="N49">
        <v>0.37755102040816324</v>
      </c>
      <c r="O49">
        <v>0.73333333333333328</v>
      </c>
      <c r="T49" s="10">
        <f t="shared" ca="1" si="1"/>
        <v>9.9312334582867348E-4</v>
      </c>
      <c r="U49" s="150">
        <f t="shared" ca="1" si="2"/>
        <v>2.6559538722834872E-2</v>
      </c>
      <c r="V49" s="10">
        <f t="shared" si="3"/>
        <v>-1.1596123581545644E-3</v>
      </c>
      <c r="W49" s="150">
        <f t="shared" si="4"/>
        <v>3.3259563980308958E-2</v>
      </c>
    </row>
    <row r="50" spans="1:23">
      <c r="A50" s="1">
        <v>41892</v>
      </c>
      <c r="B50">
        <v>120.26</v>
      </c>
      <c r="C50">
        <v>7021500</v>
      </c>
      <c r="D50">
        <v>1.2900000000000347</v>
      </c>
      <c r="E50">
        <v>70</v>
      </c>
      <c r="F50">
        <v>9.7042663991209352E-2</v>
      </c>
      <c r="G50">
        <v>5.0335650334121913E-2</v>
      </c>
      <c r="H50">
        <v>3</v>
      </c>
      <c r="I50">
        <v>0</v>
      </c>
      <c r="J50">
        <v>0</v>
      </c>
      <c r="K50">
        <v>123.95000000000003</v>
      </c>
      <c r="L50">
        <v>7</v>
      </c>
      <c r="M50">
        <v>17</v>
      </c>
      <c r="N50">
        <v>0.36734693877551022</v>
      </c>
      <c r="O50">
        <v>0.76666666666666672</v>
      </c>
      <c r="T50" s="10">
        <f t="shared" ca="1" si="1"/>
        <v>0</v>
      </c>
      <c r="U50" s="150">
        <f t="shared" ca="1" si="2"/>
        <v>2.6559538722834872E-2</v>
      </c>
      <c r="V50" s="10">
        <f t="shared" si="3"/>
        <v>0</v>
      </c>
      <c r="W50" s="150">
        <f t="shared" si="4"/>
        <v>3.3259563980308958E-2</v>
      </c>
    </row>
    <row r="51" spans="1:23">
      <c r="A51" s="1">
        <v>41893</v>
      </c>
      <c r="B51">
        <v>119.47</v>
      </c>
      <c r="C51">
        <v>7612000</v>
      </c>
      <c r="D51">
        <v>1.2900000000000347</v>
      </c>
      <c r="E51">
        <v>71</v>
      </c>
      <c r="F51">
        <v>9.1061105537241546E-2</v>
      </c>
      <c r="G51">
        <v>5.1637639563179662E-2</v>
      </c>
      <c r="H51">
        <v>3</v>
      </c>
      <c r="I51">
        <v>0</v>
      </c>
      <c r="J51">
        <v>0</v>
      </c>
      <c r="K51">
        <v>123.95000000000003</v>
      </c>
      <c r="L51">
        <v>6</v>
      </c>
      <c r="M51">
        <v>18</v>
      </c>
      <c r="N51">
        <v>0.35714285714285715</v>
      </c>
      <c r="O51">
        <v>0.8</v>
      </c>
      <c r="T51" s="10">
        <f t="shared" ca="1" si="1"/>
        <v>0</v>
      </c>
      <c r="U51" s="150">
        <f t="shared" ca="1" si="2"/>
        <v>2.6559538722834872E-2</v>
      </c>
      <c r="V51" s="10">
        <f t="shared" si="3"/>
        <v>0</v>
      </c>
      <c r="W51" s="150">
        <f t="shared" si="4"/>
        <v>3.3259563980308958E-2</v>
      </c>
    </row>
    <row r="52" spans="1:23">
      <c r="A52" s="1">
        <v>41894</v>
      </c>
      <c r="B52">
        <v>118.38</v>
      </c>
      <c r="C52">
        <v>8126500</v>
      </c>
      <c r="D52">
        <v>1.2900000000000347</v>
      </c>
      <c r="E52">
        <v>72</v>
      </c>
      <c r="F52">
        <v>8.514882232095948E-2</v>
      </c>
      <c r="G52">
        <v>5.8770741378388031E-2</v>
      </c>
      <c r="H52">
        <v>3</v>
      </c>
      <c r="I52">
        <v>0</v>
      </c>
      <c r="J52">
        <v>0</v>
      </c>
      <c r="K52">
        <v>123.95000000000003</v>
      </c>
      <c r="L52">
        <v>5</v>
      </c>
      <c r="M52">
        <v>19</v>
      </c>
      <c r="N52">
        <v>0.34693877551020408</v>
      </c>
      <c r="O52">
        <v>0.83333333333333337</v>
      </c>
      <c r="T52" s="10">
        <f t="shared" ca="1" si="1"/>
        <v>0</v>
      </c>
      <c r="U52" s="150">
        <f t="shared" ca="1" si="2"/>
        <v>2.6559538722834872E-2</v>
      </c>
      <c r="V52" s="10">
        <f t="shared" si="3"/>
        <v>0</v>
      </c>
      <c r="W52" s="150">
        <f t="shared" si="4"/>
        <v>3.3259563980308958E-2</v>
      </c>
    </row>
    <row r="53" spans="1:23">
      <c r="A53" s="1">
        <v>41897</v>
      </c>
      <c r="B53">
        <v>118.64</v>
      </c>
      <c r="C53">
        <v>4775400</v>
      </c>
      <c r="D53">
        <v>1.2900000000000347</v>
      </c>
      <c r="E53">
        <v>73</v>
      </c>
      <c r="F53">
        <v>7.8223687353686053E-2</v>
      </c>
      <c r="G53">
        <v>5.1976073791762507E-2</v>
      </c>
      <c r="H53">
        <v>3</v>
      </c>
      <c r="I53">
        <v>0</v>
      </c>
      <c r="J53">
        <v>0</v>
      </c>
      <c r="K53">
        <v>123.95000000000003</v>
      </c>
      <c r="L53">
        <v>4</v>
      </c>
      <c r="M53">
        <v>20</v>
      </c>
      <c r="N53">
        <v>0.33673469387755101</v>
      </c>
      <c r="O53">
        <v>0.8666666666666667</v>
      </c>
      <c r="T53" s="10">
        <f t="shared" ca="1" si="1"/>
        <v>0</v>
      </c>
      <c r="U53" s="150">
        <f t="shared" ca="1" si="2"/>
        <v>2.6559538722834872E-2</v>
      </c>
      <c r="V53" s="10">
        <f t="shared" si="3"/>
        <v>0</v>
      </c>
      <c r="W53" s="150">
        <f t="shared" si="4"/>
        <v>3.3259563980308958E-2</v>
      </c>
    </row>
    <row r="54" spans="1:23">
      <c r="A54" s="1">
        <v>41898</v>
      </c>
      <c r="B54">
        <v>118.83</v>
      </c>
      <c r="C54">
        <v>6544500</v>
      </c>
      <c r="D54">
        <v>1.2900000000000347</v>
      </c>
      <c r="E54">
        <v>74</v>
      </c>
      <c r="F54">
        <v>7.1783479050212706E-2</v>
      </c>
      <c r="G54">
        <v>4.4821355854857574E-2</v>
      </c>
      <c r="H54">
        <v>4</v>
      </c>
      <c r="I54">
        <v>-1</v>
      </c>
      <c r="J54">
        <v>0</v>
      </c>
      <c r="K54">
        <v>123.95000000000003</v>
      </c>
      <c r="L54">
        <v>3</v>
      </c>
      <c r="M54">
        <v>19</v>
      </c>
      <c r="N54">
        <v>0.32653061224489793</v>
      </c>
      <c r="O54">
        <v>0.83333333333333337</v>
      </c>
      <c r="T54" s="10">
        <f t="shared" ca="1" si="1"/>
        <v>0</v>
      </c>
      <c r="U54" s="150">
        <f t="shared" ca="1" si="2"/>
        <v>2.6559538722834872E-2</v>
      </c>
      <c r="V54" s="10">
        <f t="shared" si="3"/>
        <v>0</v>
      </c>
      <c r="W54" s="150">
        <f t="shared" si="4"/>
        <v>3.3259563980308958E-2</v>
      </c>
    </row>
    <row r="55" spans="1:23">
      <c r="A55" s="1">
        <v>41899</v>
      </c>
      <c r="B55">
        <v>117.54</v>
      </c>
      <c r="C55">
        <v>8268500</v>
      </c>
      <c r="D55">
        <v>4.2632564145606011E-14</v>
      </c>
      <c r="E55">
        <v>75</v>
      </c>
      <c r="F55">
        <v>6.4588409536094876E-2</v>
      </c>
      <c r="G55">
        <v>4.7217797710219514E-2</v>
      </c>
      <c r="H55">
        <v>4</v>
      </c>
      <c r="I55">
        <v>-1</v>
      </c>
      <c r="J55">
        <v>1.289999999999992</v>
      </c>
      <c r="K55">
        <v>125.24000000000002</v>
      </c>
      <c r="L55">
        <v>2</v>
      </c>
      <c r="M55">
        <v>18</v>
      </c>
      <c r="N55">
        <v>0.31632653061224492</v>
      </c>
      <c r="O55">
        <v>0.8</v>
      </c>
      <c r="T55" s="10">
        <f t="shared" ca="1" si="1"/>
        <v>9.9312334582867348E-4</v>
      </c>
      <c r="U55" s="150">
        <f t="shared" ca="1" si="2"/>
        <v>2.7552662068663546E-2</v>
      </c>
      <c r="V55" s="10">
        <f t="shared" si="3"/>
        <v>1.0855844483716166E-2</v>
      </c>
      <c r="W55" s="150">
        <f t="shared" si="4"/>
        <v>4.4115408464025126E-2</v>
      </c>
    </row>
    <row r="56" spans="1:23">
      <c r="A56" s="1">
        <v>41900</v>
      </c>
      <c r="B56">
        <v>117.78</v>
      </c>
      <c r="C56">
        <v>5368700</v>
      </c>
      <c r="D56">
        <v>0.24000000000003752</v>
      </c>
      <c r="E56">
        <v>76</v>
      </c>
      <c r="F56">
        <v>5.8501743824948736E-2</v>
      </c>
      <c r="G56">
        <v>5.1043087044191873E-2</v>
      </c>
      <c r="H56">
        <v>3</v>
      </c>
      <c r="I56">
        <v>0</v>
      </c>
      <c r="J56">
        <v>-0.23999999999999488</v>
      </c>
      <c r="K56">
        <v>125.00000000000003</v>
      </c>
      <c r="L56">
        <v>1</v>
      </c>
      <c r="M56">
        <v>19</v>
      </c>
      <c r="N56">
        <v>0.30612244897959184</v>
      </c>
      <c r="O56">
        <v>0.83333333333333337</v>
      </c>
      <c r="T56" s="10">
        <f t="shared" ca="1" si="1"/>
        <v>9.9312334582867348E-4</v>
      </c>
      <c r="U56" s="150">
        <f t="shared" ca="1" si="2"/>
        <v>2.8545785414492219E-2</v>
      </c>
      <c r="V56" s="10">
        <f t="shared" si="3"/>
        <v>-2.0418580908626413E-3</v>
      </c>
      <c r="W56" s="150">
        <f t="shared" si="4"/>
        <v>4.2073550373162481E-2</v>
      </c>
    </row>
    <row r="57" spans="1:23">
      <c r="A57" s="1">
        <v>41901</v>
      </c>
      <c r="B57">
        <v>117.09</v>
      </c>
      <c r="C57">
        <v>10930200</v>
      </c>
      <c r="D57">
        <v>0.24000000000003752</v>
      </c>
      <c r="E57">
        <v>77</v>
      </c>
      <c r="F57">
        <v>5.2298026850126703E-2</v>
      </c>
      <c r="G57">
        <v>6.2241220634007381E-2</v>
      </c>
      <c r="H57">
        <v>3</v>
      </c>
      <c r="I57">
        <v>0</v>
      </c>
      <c r="J57">
        <v>0</v>
      </c>
      <c r="K57">
        <v>125.00000000000003</v>
      </c>
      <c r="L57">
        <v>0</v>
      </c>
      <c r="M57">
        <v>20</v>
      </c>
      <c r="N57">
        <v>0.29591836734693877</v>
      </c>
      <c r="O57">
        <v>0.8666666666666667</v>
      </c>
      <c r="T57" s="10">
        <f t="shared" ca="1" si="1"/>
        <v>0</v>
      </c>
      <c r="U57" s="150">
        <f t="shared" ca="1" si="2"/>
        <v>2.8545785414492219E-2</v>
      </c>
      <c r="V57" s="10">
        <f t="shared" si="3"/>
        <v>0</v>
      </c>
      <c r="W57" s="150">
        <f t="shared" si="4"/>
        <v>4.2073550373162481E-2</v>
      </c>
    </row>
  </sheetData>
  <conditionalFormatting sqref="E3:E6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TOP10</vt:lpstr>
      <vt:lpstr>PortView</vt:lpstr>
      <vt:lpstr>xiv</vt:lpstr>
      <vt:lpstr>spy</vt:lpstr>
      <vt:lpstr>dia</vt:lpstr>
      <vt:lpstr>qqq</vt:lpstr>
      <vt:lpstr>iwm</vt:lpstr>
      <vt:lpstr>tlt</vt:lpstr>
      <vt:lpstr>gld</vt:lpstr>
      <vt:lpstr>lvs</vt:lpstr>
      <vt:lpstr>fb</vt:lpstr>
      <vt:lpstr>googl</vt:lpstr>
      <vt:lpstr>yhoo</vt:lpstr>
      <vt:lpstr>lnkd</vt:lpstr>
      <vt:lpstr>txn</vt:lpstr>
      <vt:lpstr>amzn</vt:lpstr>
      <vt:lpstr>pcln</vt:lpstr>
      <vt:lpstr>AAPL</vt:lpstr>
      <vt:lpstr>ddd</vt:lpstr>
      <vt:lpstr>cvs</vt:lpstr>
      <vt:lpstr>kmb</vt:lpstr>
      <vt:lpstr>lmt</vt:lpstr>
      <vt:lpstr>wlk</vt:lpstr>
      <vt:lpstr>PFE</vt:lpstr>
      <vt:lpstr>dish</vt:lpstr>
      <vt:lpstr>eem</vt:lpstr>
      <vt:lpstr>BP</vt:lpstr>
      <vt:lpstr>CVX</vt:lpstr>
      <vt:lpstr>pm</vt:lpstr>
      <vt:lpstr>sbux</vt:lpstr>
      <vt:lpstr>AZO</vt:lpstr>
      <vt:lpstr>axp</vt:lpstr>
      <vt:lpstr>kors</vt:lpstr>
      <vt:lpstr>tsla</vt:lpstr>
      <vt:lpstr>low</vt:lpstr>
      <vt:lpstr>hd</vt:lpstr>
      <vt:lpstr>fslr</vt:lpstr>
      <vt:lpstr>jnj</vt:lpstr>
      <vt:lpstr>wfc</vt:lpstr>
      <vt:lpstr>rost</vt:lpstr>
      <vt:lpstr>fex</vt:lpstr>
      <vt:lpstr>cop</vt:lpstr>
      <vt:lpstr>ko</vt:lpstr>
      <vt:lpstr>qihu</vt:lpstr>
    </vt:vector>
  </TitlesOfParts>
  <Company>BP International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Zimin</dc:creator>
  <cp:lastModifiedBy>Zimin</cp:lastModifiedBy>
  <dcterms:created xsi:type="dcterms:W3CDTF">2014-08-03T19:05:09Z</dcterms:created>
  <dcterms:modified xsi:type="dcterms:W3CDTF">2014-09-21T17:26:25Z</dcterms:modified>
</cp:coreProperties>
</file>