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 activeTab="1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9" i="2" l="1"/>
  <c r="B29" i="2"/>
  <c r="A29" i="2"/>
  <c r="C28" i="2"/>
  <c r="B28" i="2"/>
  <c r="A28" i="2"/>
  <c r="T29" i="1"/>
  <c r="S29" i="1"/>
  <c r="T30" i="1"/>
  <c r="S30" i="1"/>
  <c r="S39" i="1"/>
  <c r="S36" i="1"/>
  <c r="T39" i="1"/>
  <c r="T36" i="1"/>
  <c r="T38" i="1"/>
  <c r="S38" i="1"/>
  <c r="T35" i="1"/>
  <c r="T34" i="1"/>
  <c r="S35" i="1"/>
  <c r="S34" i="1"/>
  <c r="T33" i="1"/>
  <c r="S33" i="1"/>
  <c r="T32" i="1"/>
  <c r="S32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S27" i="1"/>
  <c r="C27" i="2"/>
  <c r="B27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6" i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<sst xmlns="http://schemas.openxmlformats.org/spreadsheetml/2006/main" count="121" uniqueCount="90">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</sst>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showRuler="0" topLeftCell="E1" zoomScale="85" zoomScaleNormal="85" zoomScalePageLayoutView="85" workbookViewId="0">
      <selection activeCell="R30" sqref="R30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R27" t="s">
        <v>49</v>
      </c>
      <c r="S27">
        <f>SUM(alloc_df!U3:U1520)</f>
        <v>5.3594553649063827E-2</v>
      </c>
      <c r="U27" t="s">
        <v>50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R28" t="s">
        <v>73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R29" t="s">
        <v>88</v>
      </c>
      <c r="S29">
        <f>EXP(S36*S35-S34)-1</f>
        <v>3.4629252443248992E-2</v>
      </c>
      <c r="T29">
        <f>EXP(T36*T35-T34)-1</f>
        <v>3.4685419131574635E-2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R30" t="s">
        <v>89</v>
      </c>
      <c r="S30">
        <f>EXP(S35*(S36+S32/6*(S36^2-1)+S33/24*S36*(S36^2-3)-S32^2/36*S36*(2*S36^2-5))-S34)-1</f>
        <v>5.7772650945649096E-2</v>
      </c>
      <c r="T30">
        <f>EXP(T35*(T36+T32/6*(T36^2-1)+T33/24*T36*(T36^2-3)-T32^2/36*T36*(2*T36^2-5))-T34)-1</f>
        <v>6.6521216244673997E-2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R32" t="s">
        <v>81</v>
      </c>
      <c r="S32">
        <f>SKEW(D3:D4369)</f>
        <v>-0.22026410531580251</v>
      </c>
      <c r="T32">
        <f>SKEW(E3:E4369)</f>
        <v>-0.23283656685787671</v>
      </c>
    </row>
    <row r="33" spans="1:20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R33" t="s">
        <v>82</v>
      </c>
      <c r="S33">
        <f>KURT(D3:D4369)-3</f>
        <v>4.3404134404649586</v>
      </c>
      <c r="T33">
        <f>KURT(E3:E4369)-3</f>
        <v>5.7680800491019149</v>
      </c>
    </row>
    <row r="34" spans="1:20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R34" t="s">
        <v>83</v>
      </c>
      <c r="S34">
        <f>AVERAGE(D3:D4369)</f>
        <v>2.2197093669906937E-4</v>
      </c>
      <c r="T34">
        <f>AVERAGE(E3:E4369)</f>
        <v>2.0492027094366977E-4</v>
      </c>
    </row>
    <row r="35" spans="1:20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R35" t="s">
        <v>84</v>
      </c>
      <c r="S35">
        <f>_xlfn.STDEV.S(D3:D4369)</f>
        <v>1.2856423705118631E-2</v>
      </c>
      <c r="T35">
        <f>_xlfn.STDEV.S(E3:E4369)</f>
        <v>1.2870394303909436E-2</v>
      </c>
    </row>
    <row r="36" spans="1:20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R36" t="s">
        <v>85</v>
      </c>
      <c r="S36">
        <f>1/0.01*S39</f>
        <v>2.665214220345808</v>
      </c>
      <c r="T36">
        <f>1/0.01*T39</f>
        <v>2.665214220345808</v>
      </c>
    </row>
    <row r="37" spans="1:20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20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R38" t="s">
        <v>86</v>
      </c>
      <c r="S38">
        <f>NORMINV(0.01,0,1)</f>
        <v>-2.3263478740408408</v>
      </c>
      <c r="T38">
        <f>NORMINV(0.01,0,1)</f>
        <v>-2.3263478740408408</v>
      </c>
    </row>
    <row r="39" spans="1:20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R39" t="s">
        <v>87</v>
      </c>
      <c r="S39">
        <f>NORMDIST(S38,0, 1, FALSE)</f>
        <v>2.665214220345808E-2</v>
      </c>
      <c r="T39">
        <f>NORMDIST(T38,0, 1, FALSE)</f>
        <v>2.665214220345808E-2</v>
      </c>
    </row>
    <row r="40" spans="1:20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20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20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20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20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20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20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20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20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abSelected="1" showRuler="0" workbookViewId="0">
      <selection activeCell="A31" sqref="A31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  <row r="27" spans="1:3">
      <c r="A27" t="s">
        <v>49</v>
      </c>
      <c r="B27">
        <f>calcs!S27</f>
        <v>5.3594553649063827E-2</v>
      </c>
      <c r="C27">
        <f>calcs!T27</f>
        <v>0</v>
      </c>
    </row>
    <row r="28" spans="1:3">
      <c r="A28" t="str">
        <f>calcs!R29</f>
        <v>cvar_norm</v>
      </c>
      <c r="B28">
        <f>calcs!S29</f>
        <v>3.4629252443248992E-2</v>
      </c>
      <c r="C28">
        <f>calcs!T29</f>
        <v>3.4685419131574635E-2</v>
      </c>
    </row>
    <row r="29" spans="1:3">
      <c r="A29" t="str">
        <f>calcs!R30</f>
        <v>cvar_cf</v>
      </c>
      <c r="B29">
        <f>calcs!S30</f>
        <v>5.7772650945649096E-2</v>
      </c>
      <c r="C29">
        <f>calcs!T30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75</v>
      </c>
      <c r="S1" s="6" t="s">
        <v>57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58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59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60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61</v>
      </c>
      <c r="V21" s="40"/>
      <c r="W21" s="40"/>
      <c r="X21" s="40"/>
      <c r="Y21" s="40"/>
      <c r="Z21" s="13" t="s">
        <v>62</v>
      </c>
      <c r="AA21" s="13" t="s">
        <v>63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64</v>
      </c>
      <c r="V24" s="42"/>
      <c r="W24" s="42"/>
      <c r="X24" s="42"/>
      <c r="Y24" s="42"/>
      <c r="Z24" s="14" t="s">
        <v>65</v>
      </c>
      <c r="AA24" s="15" t="s">
        <v>66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77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67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78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79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68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77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69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78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79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70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77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71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78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79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72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76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80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2014-03-02T17:53:45Z</dcterms:modified>
</cp:coreProperties>
</file>