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1040" yWindow="500" windowWidth="27320" windowHeight="14860" tabRatio="600" firstSheet="0" activeTab="0" autoFilterDateGrouping="1"/>
  </bookViews>
  <sheets>
    <sheet xmlns:r="http://schemas.openxmlformats.org/officeDocument/2006/relationships" name="2023" sheetId="1" state="visible" r:id="rId1"/>
    <sheet xmlns:r="http://schemas.openxmlformats.org/officeDocument/2006/relationships" name="Sheet1" sheetId="2" state="visible" r:id="rId2"/>
  </sheets>
  <definedNames>
    <definedName name="_xlnm._FilterDatabase" localSheetId="0" hidden="1">'2023'!$A$2:$U$190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#,##0.00;\(#,##0.00\)"/>
    <numFmt numFmtId="165" formatCode="dd&quot;/&quot;mm"/>
    <numFmt numFmtId="166" formatCode="0.0000"/>
    <numFmt numFmtId="167" formatCode="0.000"/>
    <numFmt numFmtId="168" formatCode="dd/mm/yyyy;@"/>
  </numFmts>
  <fonts count="7">
    <font>
      <name val="Arial"/>
      <color rgb="FF000000"/>
      <sz val="10"/>
      <scheme val="minor"/>
    </font>
    <font>
      <name val="Arial"/>
      <family val="2"/>
      <b val="1"/>
      <color theme="1"/>
      <sz val="10"/>
      <scheme val="minor"/>
    </font>
    <font>
      <name val="Arial"/>
      <family val="2"/>
      <color theme="1"/>
      <sz val="10"/>
      <scheme val="minor"/>
    </font>
    <font>
      <name val="Arial"/>
      <family val="2"/>
      <b val="1"/>
      <color theme="1"/>
      <sz val="10"/>
      <scheme val="minor"/>
    </font>
    <font>
      <name val="Arial"/>
      <family val="2"/>
      <color rgb="FF000000"/>
      <sz val="10"/>
      <scheme val="minor"/>
    </font>
    <font>
      <name val="Arial"/>
      <family val="2"/>
      <color theme="1"/>
      <sz val="10"/>
      <scheme val="minor"/>
    </font>
    <font>
      <name val="Consolas"/>
      <family val="2"/>
      <color theme="1"/>
      <sz val="10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4" fontId="1" fillId="2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0" applyAlignment="1" pivotButton="0" quotePrefix="0" xfId="0">
      <alignment horizontal="center"/>
    </xf>
    <xf numFmtId="0" fontId="1" fillId="5" borderId="0" applyAlignment="1" pivotButton="0" quotePrefix="0" xfId="0">
      <alignment horizontal="center"/>
    </xf>
    <xf numFmtId="164" fontId="2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4" fontId="2" fillId="0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0" fontId="2" fillId="0" borderId="0" pivotButton="0" quotePrefix="0" xfId="0"/>
    <xf numFmtId="0" fontId="2" fillId="2" borderId="0" pivotButton="0" quotePrefix="0" xfId="0"/>
    <xf numFmtId="0" fontId="2" fillId="2" borderId="0" applyAlignment="1" pivotButton="0" quotePrefix="0" xfId="0">
      <alignment horizontal="center"/>
    </xf>
    <xf numFmtId="4" fontId="2" fillId="2" borderId="0" applyAlignment="1" pivotButton="0" quotePrefix="0" xfId="0">
      <alignment horizontal="center"/>
    </xf>
    <xf numFmtId="165" fontId="2" fillId="0" borderId="0" applyAlignment="1" pivotButton="0" quotePrefix="0" xfId="0">
      <alignment horizontal="center"/>
    </xf>
    <xf numFmtId="165" fontId="2" fillId="3" borderId="0" applyAlignment="1" pivotButton="0" quotePrefix="0" xfId="0">
      <alignment horizontal="center"/>
    </xf>
    <xf numFmtId="0" fontId="2" fillId="3" borderId="0" applyAlignment="1" pivotButton="0" quotePrefix="0" xfId="0">
      <alignment horizontal="center"/>
    </xf>
    <xf numFmtId="165" fontId="2" fillId="4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166" fontId="2" fillId="0" borderId="0" pivotButton="0" quotePrefix="0" xfId="0"/>
    <xf numFmtId="167" fontId="2" fillId="0" borderId="0" pivotButton="0" quotePrefix="0" xfId="0"/>
    <xf numFmtId="0" fontId="4" fillId="2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16" fontId="4" fillId="0" borderId="0" pivotButton="0" quotePrefix="0" xfId="0"/>
    <xf numFmtId="0" fontId="4" fillId="0" borderId="0" pivotButton="0" quotePrefix="0" xfId="0"/>
    <xf numFmtId="168" fontId="6" fillId="0" borderId="0" pivotButton="0" quotePrefix="0" xfId="0"/>
  </cellXfs>
  <cellStyles count="1">
    <cellStyle name="Normal" xfId="0" builtinId="0"/>
  </cellStyles>
  <dxfs count="9">
    <dxf>
      <font>
        <b val="1"/>
      </font>
      <fill>
        <patternFill patternType="solid">
          <fgColor rgb="FFF4C7C3"/>
          <bgColor rgb="FFF4C7C3"/>
        </patternFill>
      </fill>
    </dxf>
    <dxf>
      <font>
        <b val="1"/>
      </font>
      <fill>
        <patternFill patternType="solid">
          <fgColor rgb="FFB7E1CD"/>
          <bgColor rgb="FFB7E1CD"/>
        </patternFill>
      </fill>
    </dxf>
    <dxf>
      <font>
        <b val="1"/>
        <color rgb="FF0B8043"/>
      </font>
    </dxf>
    <dxf>
      <font>
        <b val="1"/>
        <color rgb="FFC53929"/>
      </font>
    </dxf>
    <dxf>
      <fill>
        <patternFill patternType="solid">
          <fgColor rgb="FFFCE8B2"/>
          <bgColor rgb="FFFCE8B2"/>
        </patternFill>
      </fill>
    </dxf>
    <dxf>
      <font>
        <b val="1"/>
        <color rgb="FF0B8043"/>
      </font>
    </dxf>
    <dxf>
      <font>
        <b val="1"/>
        <color rgb="FFC53929"/>
      </font>
    </dxf>
    <dxf>
      <font>
        <b val="1"/>
        <color rgb="FFC53929"/>
      </font>
    </dxf>
    <dxf>
      <font>
        <b val="1"/>
        <color rgb="FF0B8043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Y222"/>
  <sheetViews>
    <sheetView tabSelected="1" workbookViewId="0">
      <pane xSplit="1" ySplit="2" topLeftCell="B173" activePane="bottomRight" state="frozen"/>
      <selection pane="topRight" activeCell="B1" sqref="B1"/>
      <selection pane="bottomLeft" activeCell="A3" sqref="A3"/>
      <selection pane="bottomRight" activeCell="G200" sqref="A200:G201"/>
    </sheetView>
  </sheetViews>
  <sheetFormatPr baseColWidth="10" defaultColWidth="12.6640625" defaultRowHeight="15.75" customHeight="1"/>
  <cols>
    <col outlineLevel="1" width="12.6640625" customWidth="1" style="27" min="2" max="5"/>
    <col outlineLevel="1" width="12.6640625" customWidth="1" min="6" max="9"/>
    <col width="16.1640625" customWidth="1" min="24" max="24"/>
  </cols>
  <sheetData>
    <row r="1" hidden="1" ht="13" customHeight="1">
      <c r="B1" s="1" t="n"/>
      <c r="C1" s="2" t="n"/>
      <c r="D1" s="2" t="n"/>
      <c r="E1" s="2" t="n"/>
      <c r="F1" s="3" t="n"/>
      <c r="G1" s="3" t="n"/>
      <c r="H1" s="3" t="n"/>
      <c r="I1" s="3" t="n"/>
      <c r="J1" s="4" t="n"/>
      <c r="K1" s="4" t="n"/>
      <c r="L1" s="5" t="n"/>
      <c r="M1" s="5" t="n"/>
      <c r="N1" s="6" t="n"/>
      <c r="O1" s="3" t="n"/>
      <c r="P1" s="3" t="n"/>
      <c r="Q1" s="7" t="n"/>
      <c r="R1" s="3" t="n"/>
      <c r="S1" s="8" t="n"/>
      <c r="T1" s="3" t="n"/>
      <c r="U1" s="9" t="n">
        <v>1000</v>
      </c>
    </row>
    <row r="2" ht="13" customHeight="1">
      <c r="B2" s="1" t="inlineStr">
        <is>
          <t>No. of Trades in 4 years</t>
        </is>
      </c>
      <c r="C2" s="2" t="inlineStr">
        <is>
          <t>Profit</t>
        </is>
      </c>
      <c r="D2" s="2" t="inlineStr">
        <is>
          <t>Profit %</t>
        </is>
      </c>
      <c r="E2" s="2" t="inlineStr">
        <is>
          <t>Profit Factor</t>
        </is>
      </c>
      <c r="F2" s="3" t="inlineStr">
        <is>
          <t>BUY</t>
        </is>
      </c>
      <c r="G2" s="3" t="inlineStr">
        <is>
          <t>SELL</t>
        </is>
      </c>
      <c r="H2" s="3" t="inlineStr">
        <is>
          <t>CLOSE BUY</t>
        </is>
      </c>
      <c r="I2" s="3" t="inlineStr">
        <is>
          <t>CLOSE SELL</t>
        </is>
      </c>
      <c r="J2" s="4" t="inlineStr">
        <is>
          <t>Open</t>
        </is>
      </c>
      <c r="K2" s="4" t="inlineStr">
        <is>
          <t>Price</t>
        </is>
      </c>
      <c r="L2" s="5" t="inlineStr">
        <is>
          <t>Close</t>
        </is>
      </c>
      <c r="M2" s="5" t="inlineStr">
        <is>
          <t>Price</t>
        </is>
      </c>
      <c r="N2" s="6" t="inlineStr">
        <is>
          <t>Current</t>
        </is>
      </c>
      <c r="O2" s="3" t="inlineStr">
        <is>
          <t>Status</t>
        </is>
      </c>
      <c r="P2" s="3" t="inlineStr">
        <is>
          <t>Result</t>
        </is>
      </c>
      <c r="Q2" s="10" t="inlineStr">
        <is>
          <t>Profit</t>
        </is>
      </c>
      <c r="R2" s="3" t="inlineStr">
        <is>
          <t>Selected</t>
        </is>
      </c>
      <c r="S2" s="8" t="inlineStr">
        <is>
          <t>Profit Trades</t>
        </is>
      </c>
      <c r="T2" s="3" t="inlineStr">
        <is>
          <t>Change</t>
        </is>
      </c>
      <c r="U2" s="11" t="inlineStr">
        <is>
          <t>Shares</t>
        </is>
      </c>
      <c r="W2" s="12" t="inlineStr">
        <is>
          <t>Total profit</t>
        </is>
      </c>
      <c r="X2" s="12" t="inlineStr">
        <is>
          <t xml:space="preserve">Profit percentage </t>
        </is>
      </c>
      <c r="Y2" s="12" t="inlineStr">
        <is>
          <t>Winning %</t>
        </is>
      </c>
    </row>
    <row r="3" ht="13" customHeight="1">
      <c r="A3" s="13" t="inlineStr">
        <is>
          <t>DXCM</t>
        </is>
      </c>
      <c r="B3" s="14" t="n">
        <v>16</v>
      </c>
      <c r="C3" s="15" t="n">
        <v>105.058</v>
      </c>
      <c r="D3" s="15" t="n">
        <v>25</v>
      </c>
      <c r="E3" s="15" t="n">
        <v>1.312</v>
      </c>
      <c r="F3" s="16" t="n"/>
      <c r="G3" s="16" t="n">
        <v>45129</v>
      </c>
      <c r="H3" s="16" t="n"/>
      <c r="I3" s="16" t="n">
        <v>45148</v>
      </c>
      <c r="J3" s="17">
        <f>IF(ISBLANK(F3:G3),,IF(COUNTA(F3)=0,G3,F3))</f>
        <v/>
      </c>
      <c r="K3" s="18">
        <f>IFERROR(__xludf.DUMMYFUNCTION("if(isblank(K3),,index(googlefinance(A3,L$2,K3-1),2,2))"),"Loading...")</f>
        <v/>
      </c>
      <c r="L3" s="19">
        <f>IF(ISBLANK(H3:I3),,IF(COUNTA(H3)=0,I3,H3))</f>
        <v/>
      </c>
      <c r="M3" s="20">
        <f>IFERROR(__xludf.DUMMYFUNCTION("if(isblank(M3),, index(googlefinance(A3,N$2,M3-1),2,2))"),"Loading...")</f>
        <v/>
      </c>
      <c r="N3" s="21">
        <f>IFERROR(__xludf.DUMMYFUNCTION("if(isblank(A3),,googlefinance(A3))"),"Loading...")</f>
        <v/>
      </c>
      <c r="O3" s="22">
        <f>IF(ISBLANK(J3),,IF(ISBLANK(L3),"Ongoing","Completed"))</f>
        <v/>
      </c>
      <c r="P3" s="22">
        <f>IF(ISBLANK(A3),,IF(AND(COUNTA(F3)=1,T3&gt;0),"Profit",IF(AND(COUNTA(G3)=1,T3&lt;0),"Profit","Loss")))</f>
        <v/>
      </c>
      <c r="Q3" s="7">
        <f>IF(ISBLANK(U3),,IF(P3="Profit",IF(T3&lt;0,U3*-T3,U3*T3),IF(T3&gt;0,U3*-T3,U3*T3)))</f>
        <v/>
      </c>
      <c r="R3" s="22" t="b">
        <v>1</v>
      </c>
      <c r="S3">
        <f>IF($Q3&gt;0, TRUE, FALSE)</f>
        <v/>
      </c>
      <c r="T3" s="22">
        <f>IF(ISBLANK(J3),,IF(ISBLANK(L3),N3-K3,M3-K3))</f>
        <v/>
      </c>
      <c r="U3" s="9">
        <f>IF(ISBLANK(J3),,ROUNDDOWN(U$1/K3,0))</f>
        <v/>
      </c>
      <c r="W3" s="12">
        <f>SUMIF(O:O, "Completed", Q:Q)</f>
        <v/>
      </c>
      <c r="X3" s="23">
        <f>W3/(1000*COUNTIF(O:O,"Completed"))*100</f>
        <v/>
      </c>
      <c r="Y3" s="24">
        <f>COUNTIF(S:S,"TRUE")/COUNTA(Q:Q)*100</f>
        <v/>
      </c>
    </row>
    <row r="4" ht="13" customHeight="1">
      <c r="A4" s="13" t="inlineStr">
        <is>
          <t>CAG</t>
        </is>
      </c>
      <c r="B4" s="14" t="n"/>
      <c r="C4" s="15" t="n"/>
      <c r="D4" s="15" t="n"/>
      <c r="E4" s="15" t="n"/>
      <c r="F4" s="16" t="n">
        <v>45131</v>
      </c>
      <c r="G4" s="16" t="n"/>
      <c r="H4" s="16" t="n">
        <v>45138</v>
      </c>
      <c r="I4" s="16" t="n"/>
      <c r="J4" s="17">
        <f>IF(ISBLANK(F4:G4),,IF(COUNTA(F4)=0,G4,F4))</f>
        <v/>
      </c>
      <c r="K4" s="18">
        <f>IFERROR(__xludf.DUMMYFUNCTION("if(isblank(K4),,index(googlefinance(A4,L$2,K4-1),2,2))"),"Loading...")</f>
        <v/>
      </c>
      <c r="L4" s="19">
        <f>IF(ISBLANK(H4:I4),,IF(COUNTA(H4)=0,I4,H4))</f>
        <v/>
      </c>
      <c r="M4" s="20">
        <f>IFERROR(__xludf.DUMMYFUNCTION("if(isblank(M4),, index(googlefinance(A4,N$2,M4-1),2,2))"),"Loading...")</f>
        <v/>
      </c>
      <c r="N4" s="21">
        <f>IFERROR(__xludf.DUMMYFUNCTION("if(isblank(A4),,googlefinance(A4))"),"Loading...")</f>
        <v/>
      </c>
      <c r="O4" s="22">
        <f>IF(ISBLANK(J4),,IF(ISBLANK(L4),"Ongoing","Completed"))</f>
        <v/>
      </c>
      <c r="P4" s="22">
        <f>IF(ISBLANK(A4),,IF(AND(COUNTA(F4)=1,T4&gt;0),"Profit",IF(AND(COUNTA(G4)=1,T4&lt;0),"Profit","Loss")))</f>
        <v/>
      </c>
      <c r="Q4" s="7">
        <f>IF(ISBLANK(U4),,IF(P4="Profit",IF(T4&lt;0,U4*-T4,U4*T4),IF(T4&gt;0,U4*-T4,U4*T4)))</f>
        <v/>
      </c>
      <c r="R4" s="22" t="n"/>
      <c r="S4">
        <f>IF($Q4&gt;0, TRUE, FALSE)</f>
        <v/>
      </c>
      <c r="T4" s="22">
        <f>IF(ISBLANK(J4),,IF(ISBLANK(L4),N4-K4,M4-K4))</f>
        <v/>
      </c>
      <c r="U4" s="9">
        <f>IF(ISBLANK(J4),,ROUNDDOWN(U$1/K4,0))</f>
        <v/>
      </c>
    </row>
    <row r="5" ht="13" customHeight="1">
      <c r="A5" s="13" t="inlineStr">
        <is>
          <t>CDNS</t>
        </is>
      </c>
      <c r="B5" s="14" t="n">
        <v>10</v>
      </c>
      <c r="C5" s="15" t="n">
        <v>29.92</v>
      </c>
      <c r="D5" s="15" t="n">
        <v>40</v>
      </c>
      <c r="E5" s="15" t="n">
        <v>1.18</v>
      </c>
      <c r="F5" s="16" t="n"/>
      <c r="G5" s="16" t="n">
        <v>45131</v>
      </c>
      <c r="H5" s="16" t="n"/>
      <c r="I5" s="16" t="n">
        <v>45159</v>
      </c>
      <c r="J5" s="17">
        <f>IF(ISBLANK(F5:G5),,IF(COUNTA(F5)=0,G5,F5))</f>
        <v/>
      </c>
      <c r="K5" s="18">
        <f>IFERROR(__xludf.DUMMYFUNCTION("if(isblank(K5),,index(googlefinance(A5,L$2,K5-1),2,2))"),"Loading...")</f>
        <v/>
      </c>
      <c r="L5" s="19">
        <f>IF(ISBLANK(H5:I5),,IF(COUNTA(H5)=0,I5,H5))</f>
        <v/>
      </c>
      <c r="M5" s="20">
        <f>IFERROR(__xludf.DUMMYFUNCTION("if(isblank(M5),, index(googlefinance(A5,N$2,M5-1),2,2))"),"Loading...")</f>
        <v/>
      </c>
      <c r="N5" s="21">
        <f>IFERROR(__xludf.DUMMYFUNCTION("if(isblank(A5),,googlefinance(A5))"),"Loading...")</f>
        <v/>
      </c>
      <c r="O5" s="22">
        <f>IF(ISBLANK(J5),,IF(ISBLANK(L5),"Ongoing","Completed"))</f>
        <v/>
      </c>
      <c r="P5" s="22">
        <f>IF(ISBLANK(A5),,IF(AND(COUNTA(F5)=1,T5&gt;0),"Profit",IF(AND(COUNTA(G5)=1,T5&lt;0),"Profit","Loss")))</f>
        <v/>
      </c>
      <c r="Q5" s="7">
        <f>IF(ISBLANK(U5),,IF(P5="Profit",IF(T5&lt;0,U5*-T5,U5*T5),IF(T5&gt;0,U5*-T5,U5*T5)))</f>
        <v/>
      </c>
      <c r="R5" s="22" t="n"/>
      <c r="S5">
        <f>IF($Q5&gt;0, TRUE, FALSE)</f>
        <v/>
      </c>
      <c r="T5" s="22">
        <f>IF(ISBLANK(J5),,IF(ISBLANK(L5),N5-K5,M5-K5))</f>
        <v/>
      </c>
      <c r="U5" s="9">
        <f>IF(ISBLANK(J5),,ROUNDDOWN(U$1/K5,0))</f>
        <v/>
      </c>
      <c r="W5" s="12" t="inlineStr">
        <is>
          <t>Selected profit</t>
        </is>
      </c>
      <c r="X5" s="12" t="inlineStr">
        <is>
          <t>Profit percentage</t>
        </is>
      </c>
      <c r="Y5" s="12" t="inlineStr">
        <is>
          <t>Winning %</t>
        </is>
      </c>
    </row>
    <row r="6" ht="13" customHeight="1">
      <c r="A6" s="13" t="inlineStr">
        <is>
          <t>WRB</t>
        </is>
      </c>
      <c r="B6" s="14" t="n">
        <v>11</v>
      </c>
      <c r="C6" s="15" t="n">
        <v>100.773</v>
      </c>
      <c r="D6" s="15" t="n">
        <v>27.273</v>
      </c>
      <c r="E6" s="15" t="n">
        <v>1.665</v>
      </c>
      <c r="F6" s="16" t="n"/>
      <c r="G6" s="16" t="n">
        <v>45131</v>
      </c>
      <c r="H6" s="16" t="n"/>
      <c r="I6" s="16" t="n">
        <v>45134</v>
      </c>
      <c r="J6" s="17">
        <f>IF(ISBLANK(F6:G6),,IF(COUNTA(F6)=0,G6,F6))</f>
        <v/>
      </c>
      <c r="K6" s="18">
        <f>IFERROR(__xludf.DUMMYFUNCTION("if(isblank(K6),,index(googlefinance(A6,L$2,K6-1),2,2))"),"Loading...")</f>
        <v/>
      </c>
      <c r="L6" s="19">
        <f>IF(ISBLANK(H6:I6),,IF(COUNTA(H6)=0,I6,H6))</f>
        <v/>
      </c>
      <c r="M6" s="20">
        <f>IFERROR(__xludf.DUMMYFUNCTION("if(isblank(M6),, index(googlefinance(A6,N$2,M6-1),2,2))"),"Loading...")</f>
        <v/>
      </c>
      <c r="N6" s="21">
        <f>IFERROR(__xludf.DUMMYFUNCTION("if(isblank(A6),,googlefinance(A6))"),"Loading...")</f>
        <v/>
      </c>
      <c r="O6" s="22">
        <f>IF(ISBLANK(J6),,IF(ISBLANK(L6),"Ongoing","Completed"))</f>
        <v/>
      </c>
      <c r="P6" s="22">
        <f>IF(ISBLANK(A6),,IF(AND(COUNTA(F6)=1,T6&gt;0),"Profit",IF(AND(COUNTA(G6)=1,T6&lt;0),"Profit","Loss")))</f>
        <v/>
      </c>
      <c r="Q6" s="7">
        <f>IF(ISBLANK(U6),,IF(P6="Profit",IF(T6&lt;0,U6*-T6,U6*T6),IF(T6&gt;0,U6*-T6,U6*T6)))</f>
        <v/>
      </c>
      <c r="R6" s="22" t="n"/>
      <c r="S6">
        <f>IF($Q6&gt;0, TRUE, FALSE)</f>
        <v/>
      </c>
      <c r="T6" s="22">
        <f>IF(ISBLANK(J6),,IF(ISBLANK(L6),N6-K6,M6-K6))</f>
        <v/>
      </c>
      <c r="U6" s="9">
        <f>IF(ISBLANK(J6),,ROUNDDOWN(U$1/K6,0))</f>
        <v/>
      </c>
      <c r="W6" s="12">
        <f>SUMIFS(Q:Q, R:R, TRUE, O:O, "Completed")</f>
        <v/>
      </c>
      <c r="X6" s="23">
        <f>W6/(1000*COUNTIFS(R:R, TRUE, O:O, "Completed"))*100</f>
        <v/>
      </c>
      <c r="Y6" s="24">
        <f>COUNTIFS(S:S, TRUE, R:R, TRUE, O:O, "Completed")/COUNTIFS(O:O, "Completed", R:R, "&lt;&gt;")*100</f>
        <v/>
      </c>
    </row>
    <row r="7" ht="13" customHeight="1">
      <c r="A7" s="13" t="inlineStr">
        <is>
          <t>DVA</t>
        </is>
      </c>
      <c r="B7" s="14" t="n">
        <v>5</v>
      </c>
      <c r="C7" s="15" t="n">
        <v>74.93000000000001</v>
      </c>
      <c r="D7" s="15" t="n">
        <v>40</v>
      </c>
      <c r="E7" s="15" t="n">
        <v>2.047</v>
      </c>
      <c r="F7" s="16" t="n"/>
      <c r="G7" s="16" t="n">
        <v>45132</v>
      </c>
      <c r="H7" s="16" t="n"/>
      <c r="I7" s="16" t="n">
        <v>45139</v>
      </c>
      <c r="J7" s="17">
        <f>IF(ISBLANK(F7:G7),,IF(COUNTA(F7)=0,G7,F7))</f>
        <v/>
      </c>
      <c r="K7" s="18">
        <f>IFERROR(__xludf.DUMMYFUNCTION("if(isblank(K7),,index(googlefinance(A7,L$2,K7-1),2,2))"),"Loading...")</f>
        <v/>
      </c>
      <c r="L7" s="19">
        <f>IF(ISBLANK(H7:I7),,IF(COUNTA(H7)=0,I7,H7))</f>
        <v/>
      </c>
      <c r="M7" s="20">
        <f>IFERROR(__xludf.DUMMYFUNCTION("if(isblank(M7),, index(googlefinance(A7,N$2,M7-1),2,2))"),"Loading...")</f>
        <v/>
      </c>
      <c r="N7" s="21">
        <f>IFERROR(__xludf.DUMMYFUNCTION("if(isblank(A7),,googlefinance(A7))"),"Loading...")</f>
        <v/>
      </c>
      <c r="O7" s="22">
        <f>IF(ISBLANK(J7),,IF(ISBLANK(L7),"Ongoing","Completed"))</f>
        <v/>
      </c>
      <c r="P7" s="22">
        <f>IF(ISBLANK(A7),,IF(AND(COUNTA(F7)=1,T7&gt;0),"Profit",IF(AND(COUNTA(G7)=1,T7&lt;0),"Profit","Loss")))</f>
        <v/>
      </c>
      <c r="Q7" s="7">
        <f>IF(ISBLANK(U7),,IF(P7="Profit",IF(T7&lt;0,U7*-T7,U7*T7),IF(T7&gt;0,U7*-T7,U7*T7)))</f>
        <v/>
      </c>
      <c r="R7" s="22" t="n"/>
      <c r="S7">
        <f>IF($Q7&gt;0, TRUE, FALSE)</f>
        <v/>
      </c>
      <c r="T7" s="22">
        <f>IF(ISBLANK(J7),,IF(ISBLANK(L7),N7-K7,M7-K7))</f>
        <v/>
      </c>
      <c r="U7" s="9">
        <f>IF(ISBLANK(J7),,ROUNDDOWN(U$1/K7,0))</f>
        <v/>
      </c>
    </row>
    <row r="8" ht="13" customHeight="1">
      <c r="A8" s="13" t="inlineStr">
        <is>
          <t>MTCH</t>
        </is>
      </c>
      <c r="B8" s="14" t="n">
        <v>15</v>
      </c>
      <c r="C8" s="15" t="n">
        <v>177.385</v>
      </c>
      <c r="D8" s="15" t="n">
        <v>33.333</v>
      </c>
      <c r="E8" s="15" t="n">
        <v>1.386</v>
      </c>
      <c r="F8" s="16" t="n"/>
      <c r="G8" s="16" t="n">
        <v>45132</v>
      </c>
      <c r="H8" s="16" t="n"/>
      <c r="I8" s="16" t="n">
        <v>45138</v>
      </c>
      <c r="J8" s="17">
        <f>IF(ISBLANK(F8:G8),,IF(COUNTA(F8)=0,G8,F8))</f>
        <v/>
      </c>
      <c r="K8" s="18">
        <f>IFERROR(__xludf.DUMMYFUNCTION("if(isblank(K8),,index(googlefinance(A8,L$2,K8-1),2,2))"),"Loading...")</f>
        <v/>
      </c>
      <c r="L8" s="19">
        <f>IF(ISBLANK(H8:I8),,IF(COUNTA(H8)=0,I8,H8))</f>
        <v/>
      </c>
      <c r="M8" s="20">
        <f>IFERROR(__xludf.DUMMYFUNCTION("if(isblank(M8),, index(googlefinance(A8,N$2,M8-1),2,2))"),"Loading...")</f>
        <v/>
      </c>
      <c r="N8" s="21">
        <f>IFERROR(__xludf.DUMMYFUNCTION("if(isblank(A8),,googlefinance(A8))"),"Loading...")</f>
        <v/>
      </c>
      <c r="O8" s="22">
        <f>IF(ISBLANK(J8),,IF(ISBLANK(L8),"Ongoing","Completed"))</f>
        <v/>
      </c>
      <c r="P8" s="22">
        <f>IF(ISBLANK(A8),,IF(AND(COUNTA(F8)=1,T8&gt;0),"Profit",IF(AND(COUNTA(G8)=1,T8&lt;0),"Profit","Loss")))</f>
        <v/>
      </c>
      <c r="Q8" s="7">
        <f>IF(ISBLANK(U8),,IF(P8="Profit",IF(T8&lt;0,U8*-T8,U8*T8),IF(T8&gt;0,U8*-T8,U8*T8)))</f>
        <v/>
      </c>
      <c r="R8" s="25" t="b">
        <v>1</v>
      </c>
      <c r="S8">
        <f>IF($Q8&gt;0, TRUE, FALSE)</f>
        <v/>
      </c>
      <c r="T8" s="22">
        <f>IF(ISBLANK(J8),,IF(ISBLANK(L8),N8-K8,M8-K8))</f>
        <v/>
      </c>
      <c r="U8" s="9">
        <f>IF(ISBLANK(J8),,ROUNDDOWN(U$1/K8,0))</f>
        <v/>
      </c>
    </row>
    <row r="9" ht="13" customHeight="1">
      <c r="A9" s="13" t="inlineStr">
        <is>
          <t>DGX</t>
        </is>
      </c>
      <c r="B9" s="14" t="n">
        <v>15</v>
      </c>
      <c r="C9" s="15" t="n">
        <v>443.86</v>
      </c>
      <c r="D9" s="15" t="n">
        <v>60</v>
      </c>
      <c r="E9" s="15" t="n">
        <v>3.937</v>
      </c>
      <c r="F9" s="16" t="n"/>
      <c r="G9" s="16" t="n">
        <v>45133</v>
      </c>
      <c r="H9" s="16" t="n"/>
      <c r="I9" s="16" t="n"/>
      <c r="J9" s="17">
        <f>IF(ISBLANK(F9:G9),,IF(COUNTA(F9)=0,G9,F9))</f>
        <v/>
      </c>
      <c r="K9" s="18">
        <f>IFERROR(__xludf.DUMMYFUNCTION("if(isblank(K9),,index(googlefinance(A9,L$2,K9-1),2,2))"),"Loading...")</f>
        <v/>
      </c>
      <c r="L9" s="19">
        <f>IF(ISBLANK(H9:I9),,IF(COUNTA(H9)=0,I9,H9))</f>
        <v/>
      </c>
      <c r="M9" s="20">
        <f>IFERROR(__xludf.DUMMYFUNCTION("if(isblank(M9),, index(googlefinance(A9,N$2,M9-1),2,2))"),"")</f>
        <v/>
      </c>
      <c r="N9" s="21">
        <f>IFERROR(__xludf.DUMMYFUNCTION("if(isblank(A9),,googlefinance(A9))"),"Loading...")</f>
        <v/>
      </c>
      <c r="O9" s="22">
        <f>IF(ISBLANK(J9),,IF(ISBLANK(L9),"Ongoing","Completed"))</f>
        <v/>
      </c>
      <c r="P9" s="22">
        <f>IF(ISBLANK(A9),,IF(AND(COUNTA(F9)=1,T9&gt;0),"Profit",IF(AND(COUNTA(G9)=1,T9&lt;0),"Profit","Loss")))</f>
        <v/>
      </c>
      <c r="Q9" s="7">
        <f>IF(ISBLANK(U9),,IF(P9="Profit",IF(T9&lt;0,U9*-T9,U9*T9),IF(T9&gt;0,U9*-T9,U9*T9)))</f>
        <v/>
      </c>
      <c r="R9" s="25" t="b">
        <v>1</v>
      </c>
      <c r="S9">
        <f>IF($Q9&gt;0, TRUE, FALSE)</f>
        <v/>
      </c>
      <c r="T9" s="22">
        <f>IF(ISBLANK(J9),,IF(ISBLANK(L9),N9-K9,M9-K9))</f>
        <v/>
      </c>
      <c r="U9" s="9">
        <f>IF(ISBLANK(J9),,ROUNDDOWN(U$1/K9,0))</f>
        <v/>
      </c>
    </row>
    <row r="10" ht="13" customHeight="1">
      <c r="A10" s="13" t="inlineStr">
        <is>
          <t>D</t>
        </is>
      </c>
      <c r="B10" s="14" t="n">
        <v>7</v>
      </c>
      <c r="C10" s="15" t="n">
        <v>58.15</v>
      </c>
      <c r="D10" s="15" t="n">
        <v>42.857</v>
      </c>
      <c r="E10" s="15" t="n">
        <v>1.871</v>
      </c>
      <c r="F10" s="16" t="n"/>
      <c r="G10" s="16" t="n">
        <v>45134</v>
      </c>
      <c r="H10" s="16" t="n"/>
      <c r="I10" s="16" t="n"/>
      <c r="J10" s="17">
        <f>IF(ISBLANK(F10:G10),,IF(COUNTA(F10)=0,G10,F10))</f>
        <v/>
      </c>
      <c r="K10" s="18">
        <f>IFERROR(__xludf.DUMMYFUNCTION("if(isblank(K10),,index(googlefinance(A10,L$2,K10-1),2,2))"),"Loading...")</f>
        <v/>
      </c>
      <c r="L10" s="19">
        <f>IF(ISBLANK(H10:I10),,IF(COUNTA(H10)=0,I10,H10))</f>
        <v/>
      </c>
      <c r="M10" s="20">
        <f>IFERROR(__xludf.DUMMYFUNCTION("if(isblank(M10),, index(googlefinance(A10,N$2,M10-1),2,2))"),"")</f>
        <v/>
      </c>
      <c r="N10" s="21">
        <f>IFERROR(__xludf.DUMMYFUNCTION("if(isblank(A10),,googlefinance(A10))"),"Loading...")</f>
        <v/>
      </c>
      <c r="O10" s="22">
        <f>IF(ISBLANK(J10),,IF(ISBLANK(L10),"Ongoing","Completed"))</f>
        <v/>
      </c>
      <c r="P10" s="22">
        <f>IF(ISBLANK(A10),,IF(AND(COUNTA(F10)=1,T10&gt;0),"Profit",IF(AND(COUNTA(G10)=1,T10&lt;0),"Profit","Loss")))</f>
        <v/>
      </c>
      <c r="Q10" s="7">
        <f>IF(ISBLANK(U10),,IF(P10="Profit",IF(T10&lt;0,U10*-T10,U10*T10),IF(T10&gt;0,U10*-T10,U10*T10)))</f>
        <v/>
      </c>
      <c r="R10" s="22" t="n"/>
      <c r="S10">
        <f>IF($Q10&gt;0, TRUE, FALSE)</f>
        <v/>
      </c>
      <c r="T10" s="22">
        <f>IF(ISBLANK(J10),,IF(ISBLANK(L10),N10-K10,M10-K10))</f>
        <v/>
      </c>
      <c r="U10" s="9">
        <f>IF(ISBLANK(J10),,ROUNDDOWN(U$1/K10,0))</f>
        <v/>
      </c>
    </row>
    <row r="11" ht="13" customHeight="1">
      <c r="A11" s="13" t="inlineStr">
        <is>
          <t>ES</t>
        </is>
      </c>
      <c r="B11" s="14" t="n">
        <v>10</v>
      </c>
      <c r="C11" s="15" t="n">
        <v>24.11</v>
      </c>
      <c r="D11" s="15" t="n">
        <v>40</v>
      </c>
      <c r="E11" s="15" t="n">
        <v>1.28</v>
      </c>
      <c r="F11" s="16" t="n"/>
      <c r="G11" s="16" t="n">
        <v>45134</v>
      </c>
      <c r="H11" s="16" t="n"/>
      <c r="I11" s="16" t="n">
        <v>45161</v>
      </c>
      <c r="J11" s="17">
        <f>IF(ISBLANK(F11:G11),,IF(COUNTA(F11)=0,G11,F11))</f>
        <v/>
      </c>
      <c r="K11" s="18">
        <f>IFERROR(__xludf.DUMMYFUNCTION("if(isblank(K11),,index(googlefinance(A11,L$2,K11-1),2,2))"),"Loading...")</f>
        <v/>
      </c>
      <c r="L11" s="19">
        <f>IF(ISBLANK(H11:I11),,IF(COUNTA(H11)=0,I11,H11))</f>
        <v/>
      </c>
      <c r="M11" s="20">
        <f>IFERROR(__xludf.DUMMYFUNCTION("if(isblank(M11),, index(googlefinance(A11,N$2,M11-1),2,2))"),"Loading...")</f>
        <v/>
      </c>
      <c r="N11" s="21">
        <f>IFERROR(__xludf.DUMMYFUNCTION("if(isblank(A11),,googlefinance(A11))"),"Loading...")</f>
        <v/>
      </c>
      <c r="O11" s="22">
        <f>IF(ISBLANK(J11),,IF(ISBLANK(L11),"Ongoing","Completed"))</f>
        <v/>
      </c>
      <c r="P11" s="22">
        <f>IF(ISBLANK(A11),,IF(AND(COUNTA(F11)=1,T11&gt;0),"Profit",IF(AND(COUNTA(G11)=1,T11&lt;0),"Profit","Loss")))</f>
        <v/>
      </c>
      <c r="Q11" s="7">
        <f>IF(ISBLANK(U11),,IF(P11="Profit",IF(T11&lt;0,U11*-T11,U11*T11),IF(T11&gt;0,U11*-T11,U11*T11)))</f>
        <v/>
      </c>
      <c r="R11" s="22" t="n"/>
      <c r="S11">
        <f>IF($Q11&gt;0, TRUE, FALSE)</f>
        <v/>
      </c>
      <c r="T11" s="22">
        <f>IF(ISBLANK(J11),,IF(ISBLANK(L11),N11-K11,M11-K11))</f>
        <v/>
      </c>
      <c r="U11" s="9">
        <f>IF(ISBLANK(J11),,ROUNDDOWN(U$1/K11,0))</f>
        <v/>
      </c>
    </row>
    <row r="12" ht="13" customHeight="1">
      <c r="A12" s="13" t="inlineStr">
        <is>
          <t>EVRG</t>
        </is>
      </c>
      <c r="B12" s="14" t="n">
        <v>11</v>
      </c>
      <c r="C12" s="15" t="n">
        <v>296.91</v>
      </c>
      <c r="D12" s="15" t="n">
        <v>36.364</v>
      </c>
      <c r="E12" s="15" t="n">
        <v>3.592</v>
      </c>
      <c r="F12" s="16" t="n"/>
      <c r="G12" s="16" t="n">
        <v>45134</v>
      </c>
      <c r="H12" s="16" t="n"/>
      <c r="I12" s="16" t="n"/>
      <c r="J12" s="17">
        <f>IF(ISBLANK(F12:G12),,IF(COUNTA(F12)=0,G12,F12))</f>
        <v/>
      </c>
      <c r="K12" s="18">
        <f>IFERROR(__xludf.DUMMYFUNCTION("if(isblank(K12),,index(googlefinance(A12,L$2,K12-1),2,2))"),"Loading...")</f>
        <v/>
      </c>
      <c r="L12" s="19">
        <f>IF(ISBLANK(H12:I12),,IF(COUNTA(H12)=0,I12,H12))</f>
        <v/>
      </c>
      <c r="M12" s="20">
        <f>IFERROR(__xludf.DUMMYFUNCTION("if(isblank(M12),, index(googlefinance(A12,N$2,M12-1),2,2))"),"")</f>
        <v/>
      </c>
      <c r="N12" s="21">
        <f>IFERROR(__xludf.DUMMYFUNCTION("if(isblank(A12),,googlefinance(A12))"),"Loading...")</f>
        <v/>
      </c>
      <c r="O12" s="22">
        <f>IF(ISBLANK(J12),,IF(ISBLANK(L12),"Ongoing","Completed"))</f>
        <v/>
      </c>
      <c r="P12" s="22">
        <f>IF(ISBLANK(A12),,IF(AND(COUNTA(F12)=1,T12&gt;0),"Profit",IF(AND(COUNTA(G12)=1,T12&lt;0),"Profit","Loss")))</f>
        <v/>
      </c>
      <c r="Q12" s="7">
        <f>IF(ISBLANK(U12),,IF(P12="Profit",IF(T12&lt;0,U12*-T12,U12*T12),IF(T12&gt;0,U12*-T12,U12*T12)))</f>
        <v/>
      </c>
      <c r="R12" s="25" t="b">
        <v>1</v>
      </c>
      <c r="S12">
        <f>IF($Q12&gt;0, TRUE, FALSE)</f>
        <v/>
      </c>
      <c r="T12" s="22">
        <f>IF(ISBLANK(J12),,IF(ISBLANK(L12),N12-K12,M12-K12))</f>
        <v/>
      </c>
      <c r="U12" s="9">
        <f>IF(ISBLANK(J12),,ROUNDDOWN(U$1/K12,0))</f>
        <v/>
      </c>
    </row>
    <row r="13" ht="13" customHeight="1">
      <c r="A13" s="13" t="inlineStr">
        <is>
          <t>LHX</t>
        </is>
      </c>
      <c r="B13" s="14" t="n">
        <v>9</v>
      </c>
      <c r="C13" s="15" t="n">
        <v>209.86</v>
      </c>
      <c r="D13" s="15" t="n">
        <v>55.556</v>
      </c>
      <c r="E13" s="15" t="n">
        <v>10.729</v>
      </c>
      <c r="F13" s="16" t="n"/>
      <c r="G13" s="16" t="n">
        <v>45134</v>
      </c>
      <c r="H13" s="16" t="n"/>
      <c r="I13" s="16" t="n"/>
      <c r="J13" s="17">
        <f>IF(ISBLANK(F13:G13),,IF(COUNTA(F13)=0,G13,F13))</f>
        <v/>
      </c>
      <c r="K13" s="18">
        <f>IFERROR(__xludf.DUMMYFUNCTION("if(isblank(K13),,index(googlefinance(A13,L$2,K13-1),2,2))"),"Loading...")</f>
        <v/>
      </c>
      <c r="L13" s="19">
        <f>IF(ISBLANK(H13:I13),,IF(COUNTA(H13)=0,I13,H13))</f>
        <v/>
      </c>
      <c r="M13" s="20">
        <f>IFERROR(__xludf.DUMMYFUNCTION("if(isblank(M13),, index(googlefinance(A13,N$2,M13-1),2,2))"),"")</f>
        <v/>
      </c>
      <c r="N13" s="21">
        <f>IFERROR(__xludf.DUMMYFUNCTION("if(isblank(A13),,googlefinance(A13))"),"Loading...")</f>
        <v/>
      </c>
      <c r="O13" s="22">
        <f>IF(ISBLANK(J13),,IF(ISBLANK(L13),"Ongoing","Completed"))</f>
        <v/>
      </c>
      <c r="P13" s="22">
        <f>IF(ISBLANK(A13),,IF(AND(COUNTA(F13)=1,T13&gt;0),"Profit",IF(AND(COUNTA(G13)=1,T13&lt;0),"Profit","Loss")))</f>
        <v/>
      </c>
      <c r="Q13" s="7">
        <f>IF(ISBLANK(U13),,IF(P13="Profit",IF(T13&lt;0,U13*-T13,U13*T13),IF(T13&gt;0,U13*-T13,U13*T13)))</f>
        <v/>
      </c>
      <c r="R13" s="25" t="b">
        <v>1</v>
      </c>
      <c r="S13">
        <f>IF($Q13&gt;0, TRUE, FALSE)</f>
        <v/>
      </c>
      <c r="T13" s="22">
        <f>IF(ISBLANK(J13),,IF(ISBLANK(L13),N13-K13,M13-K13))</f>
        <v/>
      </c>
      <c r="U13" s="9">
        <f>IF(ISBLANK(J13),,ROUNDDOWN(U$1/K13,0))</f>
        <v/>
      </c>
    </row>
    <row r="14" ht="13" customHeight="1">
      <c r="A14" s="13" t="inlineStr">
        <is>
          <t>OXY</t>
        </is>
      </c>
      <c r="B14" s="14" t="n">
        <v>5</v>
      </c>
      <c r="C14" s="15" t="n">
        <v>635.86</v>
      </c>
      <c r="D14" s="15" t="n">
        <v>60</v>
      </c>
      <c r="E14" s="15" t="n">
        <v>6.215</v>
      </c>
      <c r="F14" s="16" t="n"/>
      <c r="G14" s="16" t="n">
        <v>45134</v>
      </c>
      <c r="H14" s="16" t="n"/>
      <c r="I14" s="16" t="n"/>
      <c r="J14" s="17">
        <f>IF(ISBLANK(F14:G14),,IF(COUNTA(F14)=0,G14,F14))</f>
        <v/>
      </c>
      <c r="K14" s="18">
        <f>IFERROR(__xludf.DUMMYFUNCTION("if(isblank(K14),,index(googlefinance(A14,L$2,K14-1),2,2))"),"Loading...")</f>
        <v/>
      </c>
      <c r="L14" s="19">
        <f>IF(ISBLANK(H14:I14),,IF(COUNTA(H14)=0,I14,H14))</f>
        <v/>
      </c>
      <c r="M14" s="20">
        <f>IFERROR(__xludf.DUMMYFUNCTION("if(isblank(M14),, index(googlefinance(A14,N$2,M14-1),2,2))"),"")</f>
        <v/>
      </c>
      <c r="N14" s="21">
        <f>IFERROR(__xludf.DUMMYFUNCTION("if(isblank(A14),,googlefinance(A14))"),"Loading...")</f>
        <v/>
      </c>
      <c r="O14" s="22">
        <f>IF(ISBLANK(J14),,IF(ISBLANK(L14),"Ongoing","Completed"))</f>
        <v/>
      </c>
      <c r="P14" s="22">
        <f>IF(ISBLANK(A14),,IF(AND(COUNTA(F14)=1,T14&gt;0),"Profit",IF(AND(COUNTA(G14)=1,T14&lt;0),"Profit","Loss")))</f>
        <v/>
      </c>
      <c r="Q14" s="7">
        <f>IF(ISBLANK(U14),,IF(P14="Profit",IF(T14&lt;0,U14*-T14,U14*T14),IF(T14&gt;0,U14*-T14,U14*T14)))</f>
        <v/>
      </c>
      <c r="R14" s="25" t="b">
        <v>1</v>
      </c>
      <c r="S14">
        <f>IF($Q14&gt;0, TRUE, FALSE)</f>
        <v/>
      </c>
      <c r="T14" s="22">
        <f>IF(ISBLANK(J14),,IF(ISBLANK(L14),N14-K14,M14-K14))</f>
        <v/>
      </c>
      <c r="U14" s="9">
        <f>IF(ISBLANK(J14),,ROUNDDOWN(U$1/K14,0))</f>
        <v/>
      </c>
    </row>
    <row r="15" ht="13" customHeight="1">
      <c r="A15" s="13" t="inlineStr">
        <is>
          <t>PEG</t>
        </is>
      </c>
      <c r="B15" s="14" t="n">
        <v>9</v>
      </c>
      <c r="C15" s="15" t="n">
        <v>114.54</v>
      </c>
      <c r="D15" s="15" t="n">
        <v>44.444</v>
      </c>
      <c r="E15" s="15" t="n">
        <v>2.623</v>
      </c>
      <c r="F15" s="16" t="n"/>
      <c r="G15" s="16" t="n">
        <v>45134</v>
      </c>
      <c r="H15" s="16" t="n"/>
      <c r="I15" s="16" t="n"/>
      <c r="J15" s="17">
        <f>IF(ISBLANK(F15:G15),,IF(COUNTA(F15)=0,G15,F15))</f>
        <v/>
      </c>
      <c r="K15" s="18">
        <f>IFERROR(__xludf.DUMMYFUNCTION("if(isblank(K15),,index(googlefinance(A15,L$2,K15-1),2,2))"),"Loading...")</f>
        <v/>
      </c>
      <c r="L15" s="19">
        <f>IF(ISBLANK(H15:I15),,IF(COUNTA(H15)=0,I15,H15))</f>
        <v/>
      </c>
      <c r="M15" s="20">
        <f>IFERROR(__xludf.DUMMYFUNCTION("if(isblank(M15),, index(googlefinance(A15,N$2,M15-1),2,2))"),"")</f>
        <v/>
      </c>
      <c r="N15" s="21">
        <f>IFERROR(__xludf.DUMMYFUNCTION("if(isblank(A15),,googlefinance(A15))"),"Loading...")</f>
        <v/>
      </c>
      <c r="O15" s="22">
        <f>IF(ISBLANK(J15),,IF(ISBLANK(L15),"Ongoing","Completed"))</f>
        <v/>
      </c>
      <c r="P15" s="22">
        <f>IF(ISBLANK(A15),,IF(AND(COUNTA(F15)=1,T15&gt;0),"Profit",IF(AND(COUNTA(G15)=1,T15&lt;0),"Profit","Loss")))</f>
        <v/>
      </c>
      <c r="Q15" s="7">
        <f>IF(ISBLANK(U15),,IF(P15="Profit",IF(T15&lt;0,U15*-T15,U15*T15),IF(T15&gt;0,U15*-T15,U15*T15)))</f>
        <v/>
      </c>
      <c r="R15" s="25" t="b">
        <v>1</v>
      </c>
      <c r="S15">
        <f>IF($Q15&gt;0, TRUE, FALSE)</f>
        <v/>
      </c>
      <c r="T15" s="22">
        <f>IF(ISBLANK(J15),,IF(ISBLANK(L15),N15-K15,M15-K15))</f>
        <v/>
      </c>
      <c r="U15" s="9">
        <f>IF(ISBLANK(J15),,ROUNDDOWN(U$1/K15,0))</f>
        <v/>
      </c>
    </row>
    <row r="16" ht="13" customHeight="1">
      <c r="A16" s="13" t="inlineStr">
        <is>
          <t>ECL</t>
        </is>
      </c>
      <c r="B16" s="14" t="n">
        <v>8</v>
      </c>
      <c r="C16" s="15" t="n">
        <v>75.36</v>
      </c>
      <c r="D16" s="15" t="n">
        <v>50</v>
      </c>
      <c r="E16" s="15" t="n">
        <v>3.193</v>
      </c>
      <c r="F16" s="16" t="n"/>
      <c r="G16" s="16" t="n">
        <v>45135</v>
      </c>
      <c r="H16" s="16" t="n"/>
      <c r="I16" s="16" t="n">
        <v>45146</v>
      </c>
      <c r="J16" s="17">
        <f>IF(ISBLANK(F16:G16),,IF(COUNTA(F16)=0,G16,F16))</f>
        <v/>
      </c>
      <c r="K16" s="18">
        <f>IFERROR(__xludf.DUMMYFUNCTION("if(isblank(K16),,index(googlefinance(A16,L$2,K16-1),2,2))"),"Loading...")</f>
        <v/>
      </c>
      <c r="L16" s="19">
        <f>IF(ISBLANK(H16:I16),,IF(COUNTA(H16)=0,I16,H16))</f>
        <v/>
      </c>
      <c r="M16" s="20">
        <f>IFERROR(__xludf.DUMMYFUNCTION("if(isblank(M16),, index(googlefinance(A16,N$2,M16-1),2,2))"),"Loading...")</f>
        <v/>
      </c>
      <c r="N16" s="21">
        <f>IFERROR(__xludf.DUMMYFUNCTION("if(isblank(A16),,googlefinance(A16))"),"Loading...")</f>
        <v/>
      </c>
      <c r="O16" s="22">
        <f>IF(ISBLANK(J16),,IF(ISBLANK(L16),"Ongoing","Completed"))</f>
        <v/>
      </c>
      <c r="P16" s="22">
        <f>IF(ISBLANK(A16),,IF(AND(COUNTA(F16)=1,T16&gt;0),"Profit",IF(AND(COUNTA(G16)=1,T16&lt;0),"Profit","Loss")))</f>
        <v/>
      </c>
      <c r="Q16" s="7">
        <f>IF(ISBLANK(U16),,IF(P16="Profit",IF(T16&lt;0,U16*-T16,U16*T16),IF(T16&gt;0,U16*-T16,U16*T16)))</f>
        <v/>
      </c>
      <c r="R16" s="22" t="n"/>
      <c r="S16">
        <f>IF($Q16&gt;0, TRUE, FALSE)</f>
        <v/>
      </c>
      <c r="T16" s="22">
        <f>IF(ISBLANK(J16),,IF(ISBLANK(L16),N16-K16,M16-K16))</f>
        <v/>
      </c>
      <c r="U16" s="9">
        <f>IF(ISBLANK(J16),,ROUNDDOWN(U$1/K16,0))</f>
        <v/>
      </c>
    </row>
    <row r="17" ht="13" customHeight="1">
      <c r="A17" s="13" t="inlineStr">
        <is>
          <t>EXC</t>
        </is>
      </c>
      <c r="B17" s="14" t="n">
        <v>12</v>
      </c>
      <c r="C17" s="15" t="n">
        <v>23.164</v>
      </c>
      <c r="D17" s="15" t="n">
        <v>33.333</v>
      </c>
      <c r="E17" s="15" t="n">
        <v>1.13</v>
      </c>
      <c r="F17" s="16" t="n"/>
      <c r="G17" s="16" t="n">
        <v>45135</v>
      </c>
      <c r="H17" s="16" t="n"/>
      <c r="I17" s="16" t="n">
        <v>45160</v>
      </c>
      <c r="J17" s="17">
        <f>IF(ISBLANK(F17:G17),,IF(COUNTA(F17)=0,G17,F17))</f>
        <v/>
      </c>
      <c r="K17" s="18">
        <f>IFERROR(__xludf.DUMMYFUNCTION("if(isblank(K17),,index(googlefinance(A17,L$2,K17-1),2,2))"),"Loading...")</f>
        <v/>
      </c>
      <c r="L17" s="19">
        <f>IF(ISBLANK(H17:I17),,IF(COUNTA(H17)=0,I17,H17))</f>
        <v/>
      </c>
      <c r="M17" s="20">
        <f>IFERROR(__xludf.DUMMYFUNCTION("if(isblank(M17),, index(googlefinance(A17,N$2,M17-1),2,2))"),"Loading...")</f>
        <v/>
      </c>
      <c r="N17" s="21">
        <f>IFERROR(__xludf.DUMMYFUNCTION("if(isblank(A17),,googlefinance(A17))"),"Loading...")</f>
        <v/>
      </c>
      <c r="O17" s="22">
        <f>IF(ISBLANK(J17),,IF(ISBLANK(L17),"Ongoing","Completed"))</f>
        <v/>
      </c>
      <c r="P17" s="22">
        <f>IF(ISBLANK(A17),,IF(AND(COUNTA(F17)=1,T17&gt;0),"Profit",IF(AND(COUNTA(G17)=1,T17&lt;0),"Profit","Loss")))</f>
        <v/>
      </c>
      <c r="Q17" s="7">
        <f>IF(ISBLANK(U17),,IF(P17="Profit",IF(T17&lt;0,U17*-T17,U17*T17),IF(T17&gt;0,U17*-T17,U17*T17)))</f>
        <v/>
      </c>
      <c r="R17" s="22" t="n"/>
      <c r="S17">
        <f>IF($Q17&gt;0, TRUE, FALSE)</f>
        <v/>
      </c>
      <c r="T17" s="22">
        <f>IF(ISBLANK(J17),,IF(ISBLANK(L17),N17-K17,M17-K17))</f>
        <v/>
      </c>
      <c r="U17" s="9">
        <f>IF(ISBLANK(J17),,ROUNDDOWN(U$1/K17,0))</f>
        <v/>
      </c>
    </row>
    <row r="18" ht="13" customHeight="1">
      <c r="A18" s="13" t="inlineStr">
        <is>
          <t>FE</t>
        </is>
      </c>
      <c r="B18" s="14" t="n">
        <v>15</v>
      </c>
      <c r="C18" s="15" t="n">
        <v>79.98</v>
      </c>
      <c r="D18" s="15" t="n">
        <v>33.333</v>
      </c>
      <c r="E18" s="15" t="n">
        <v>1.558</v>
      </c>
      <c r="F18" s="16" t="n"/>
      <c r="G18" s="16" t="n">
        <v>45135</v>
      </c>
      <c r="H18" s="16" t="n"/>
      <c r="I18" s="16" t="n">
        <v>45149</v>
      </c>
      <c r="J18" s="17">
        <f>IF(ISBLANK(F18:G18),,IF(COUNTA(F18)=0,G18,F18))</f>
        <v/>
      </c>
      <c r="K18" s="18">
        <f>IFERROR(__xludf.DUMMYFUNCTION("if(isblank(K18),,index(googlefinance(A18,L$2,K18-1),2,2))"),"Loading...")</f>
        <v/>
      </c>
      <c r="L18" s="19">
        <f>IF(ISBLANK(H18:I18),,IF(COUNTA(H18)=0,I18,H18))</f>
        <v/>
      </c>
      <c r="M18" s="20">
        <f>IFERROR(__xludf.DUMMYFUNCTION("if(isblank(M18),, index(googlefinance(A18,N$2,M18-1),2,2))"),"Loading...")</f>
        <v/>
      </c>
      <c r="N18" s="21">
        <f>IFERROR(__xludf.DUMMYFUNCTION("if(isblank(A18),,googlefinance(A18))"),"Loading...")</f>
        <v/>
      </c>
      <c r="O18" s="22">
        <f>IF(ISBLANK(J18),,IF(ISBLANK(L18),"Ongoing","Completed"))</f>
        <v/>
      </c>
      <c r="P18" s="22">
        <f>IF(ISBLANK(A18),,IF(AND(COUNTA(F18)=1,T18&gt;0),"Profit",IF(AND(COUNTA(G18)=1,T18&lt;0),"Profit","Loss")))</f>
        <v/>
      </c>
      <c r="Q18" s="7">
        <f>IF(ISBLANK(U18),,IF(P18="Profit",IF(T18&lt;0,U18*-T18,U18*T18),IF(T18&gt;0,U18*-T18,U18*T18)))</f>
        <v/>
      </c>
      <c r="R18" s="22" t="n"/>
      <c r="S18">
        <f>IF($Q18&gt;0, TRUE, FALSE)</f>
        <v/>
      </c>
      <c r="T18" s="22">
        <f>IF(ISBLANK(J18),,IF(ISBLANK(L18),N18-K18,M18-K18))</f>
        <v/>
      </c>
      <c r="U18" s="9">
        <f>IF(ISBLANK(J18),,ROUNDDOWN(U$1/K18,0))</f>
        <v/>
      </c>
    </row>
    <row r="19" ht="13" customHeight="1">
      <c r="A19" s="13" t="inlineStr">
        <is>
          <t>GL</t>
        </is>
      </c>
      <c r="B19" s="14" t="n">
        <v>14</v>
      </c>
      <c r="C19" s="15" t="n">
        <v>77.58</v>
      </c>
      <c r="D19" s="15" t="n">
        <v>21.429</v>
      </c>
      <c r="E19" s="15" t="n">
        <v>1.301</v>
      </c>
      <c r="F19" s="16" t="n"/>
      <c r="G19" s="16" t="n">
        <v>45135</v>
      </c>
      <c r="H19" s="16" t="n"/>
      <c r="I19" s="16" t="n">
        <v>45140</v>
      </c>
      <c r="J19" s="17">
        <f>IF(ISBLANK(F19:G19),,IF(COUNTA(F19)=0,G19,F19))</f>
        <v/>
      </c>
      <c r="K19" s="18">
        <f>IFERROR(__xludf.DUMMYFUNCTION("if(isblank(K19),,index(googlefinance(A19,L$2,K19-1),2,2))"),"Loading...")</f>
        <v/>
      </c>
      <c r="L19" s="19">
        <f>IF(ISBLANK(H19:I19),,IF(COUNTA(H19)=0,I19,H19))</f>
        <v/>
      </c>
      <c r="M19" s="20">
        <f>IFERROR(__xludf.DUMMYFUNCTION("if(isblank(M19),, index(googlefinance(A19,N$2,M19-1),2,2))"),"Loading...")</f>
        <v/>
      </c>
      <c r="N19" s="21">
        <f>IFERROR(__xludf.DUMMYFUNCTION("if(isblank(A19),,googlefinance(A19))"),"Loading...")</f>
        <v/>
      </c>
      <c r="O19" s="22">
        <f>IF(ISBLANK(J19),,IF(ISBLANK(L19),"Ongoing","Completed"))</f>
        <v/>
      </c>
      <c r="P19" s="22">
        <f>IF(ISBLANK(A19),,IF(AND(COUNTA(F19)=1,T19&gt;0),"Profit",IF(AND(COUNTA(G19)=1,T19&lt;0),"Profit","Loss")))</f>
        <v/>
      </c>
      <c r="Q19" s="7">
        <f>IF(ISBLANK(U19),,IF(P19="Profit",IF(T19&lt;0,U19*-T19,U19*T19),IF(T19&gt;0,U19*-T19,U19*T19)))</f>
        <v/>
      </c>
      <c r="R19" s="22" t="n"/>
      <c r="S19">
        <f>IF($Q19&gt;0, TRUE, FALSE)</f>
        <v/>
      </c>
      <c r="T19" s="22">
        <f>IF(ISBLANK(J19),,IF(ISBLANK(L19),N19-K19,M19-K19))</f>
        <v/>
      </c>
      <c r="U19" s="9">
        <f>IF(ISBLANK(J19),,ROUNDDOWN(U$1/K19,0))</f>
        <v/>
      </c>
    </row>
    <row r="20" ht="13" customHeight="1">
      <c r="A20" s="13" t="inlineStr">
        <is>
          <t>MS</t>
        </is>
      </c>
      <c r="B20" s="14" t="n">
        <v>10</v>
      </c>
      <c r="C20" s="15" t="n">
        <v>222.96</v>
      </c>
      <c r="D20" s="15" t="n">
        <v>20</v>
      </c>
      <c r="E20" s="15" t="n">
        <v>2.118</v>
      </c>
      <c r="F20" s="16" t="n"/>
      <c r="G20" s="16" t="n">
        <v>45135</v>
      </c>
      <c r="H20" s="16" t="n"/>
      <c r="I20" s="16" t="n"/>
      <c r="J20" s="17">
        <f>IF(ISBLANK(F20:G20),,IF(COUNTA(F20)=0,G20,F20))</f>
        <v/>
      </c>
      <c r="K20" s="18">
        <f>IFERROR(__xludf.DUMMYFUNCTION("if(isblank(K20),,index(googlefinance(A20,L$2,K20-1),2,2))"),"Loading...")</f>
        <v/>
      </c>
      <c r="L20" s="19">
        <f>IF(ISBLANK(H20:I20),,IF(COUNTA(H20)=0,I20,H20))</f>
        <v/>
      </c>
      <c r="M20" s="20">
        <f>IFERROR(__xludf.DUMMYFUNCTION("if(isblank(M20),, index(googlefinance(A20,N$2,M20-1),2,2))"),"")</f>
        <v/>
      </c>
      <c r="N20" s="21">
        <f>IFERROR(__xludf.DUMMYFUNCTION("if(isblank(A20),,googlefinance(A20))"),"Loading...")</f>
        <v/>
      </c>
      <c r="O20" s="22">
        <f>IF(ISBLANK(J20),,IF(ISBLANK(L20),"Ongoing","Completed"))</f>
        <v/>
      </c>
      <c r="P20" s="22">
        <f>IF(ISBLANK(A20),,IF(AND(COUNTA(F20)=1,T20&gt;0),"Profit",IF(AND(COUNTA(G20)=1,T20&lt;0),"Profit","Loss")))</f>
        <v/>
      </c>
      <c r="Q20" s="7">
        <f>IF(ISBLANK(U20),,IF(P20="Profit",IF(T20&lt;0,U20*-T20,U20*T20),IF(T20&gt;0,U20*-T20,U20*T20)))</f>
        <v/>
      </c>
      <c r="R20" s="22" t="n"/>
      <c r="S20">
        <f>IF($Q20&gt;0, TRUE, FALSE)</f>
        <v/>
      </c>
      <c r="T20" s="22">
        <f>IF(ISBLANK(J20),,IF(ISBLANK(L20),N20-K20,M20-K20))</f>
        <v/>
      </c>
      <c r="U20" s="9">
        <f>IF(ISBLANK(J20),,ROUNDDOWN(U$1/K20,0))</f>
        <v/>
      </c>
    </row>
    <row r="21" ht="13" customHeight="1">
      <c r="A21" s="13" t="inlineStr">
        <is>
          <t>EMN</t>
        </is>
      </c>
      <c r="B21" s="14" t="n">
        <v>13</v>
      </c>
      <c r="C21" s="15" t="n">
        <v>248.03</v>
      </c>
      <c r="D21" s="15" t="n">
        <v>53.846</v>
      </c>
      <c r="E21" s="15" t="n">
        <v>3.281</v>
      </c>
      <c r="F21" s="16" t="n"/>
      <c r="G21" s="16" t="n">
        <v>45138</v>
      </c>
      <c r="H21" s="16" t="n"/>
      <c r="I21" s="16" t="n">
        <v>45148</v>
      </c>
      <c r="J21" s="17">
        <f>IF(ISBLANK(F21:G21),,IF(COUNTA(F21)=0,G21,F21))</f>
        <v/>
      </c>
      <c r="K21" s="18">
        <f>IFERROR(__xludf.DUMMYFUNCTION("if(isblank(K21),,index(googlefinance(A21,L$2,K21-1),2,2))"),"Loading...")</f>
        <v/>
      </c>
      <c r="L21" s="19">
        <f>IF(ISBLANK(H21:I21),,IF(COUNTA(H21)=0,I21,H21))</f>
        <v/>
      </c>
      <c r="M21" s="20">
        <f>IFERROR(__xludf.DUMMYFUNCTION("if(isblank(M21),, index(googlefinance(A21,N$2,M21-1),2,2))"),"Loading...")</f>
        <v/>
      </c>
      <c r="N21" s="21">
        <f>IFERROR(__xludf.DUMMYFUNCTION("if(isblank(A21),,googlefinance(A21))"),"Loading...")</f>
        <v/>
      </c>
      <c r="O21" s="22">
        <f>IF(ISBLANK(J21),,IF(ISBLANK(L21),"Ongoing","Completed"))</f>
        <v/>
      </c>
      <c r="P21" s="22">
        <f>IF(ISBLANK(A21),,IF(AND(COUNTA(F21)=1,T21&gt;0),"Profit",IF(AND(COUNTA(G21)=1,T21&lt;0),"Profit","Loss")))</f>
        <v/>
      </c>
      <c r="Q21" s="7">
        <f>IF(ISBLANK(U21),,IF(P21="Profit",IF(T21&lt;0,U21*-T21,U21*T21),IF(T21&gt;0,U21*-T21,U21*T21)))</f>
        <v/>
      </c>
      <c r="R21" s="25" t="b">
        <v>1</v>
      </c>
      <c r="S21">
        <f>IF($Q21&gt;0, TRUE, FALSE)</f>
        <v/>
      </c>
      <c r="T21" s="22">
        <f>IF(ISBLANK(J21),,IF(ISBLANK(L21),N21-K21,M21-K21))</f>
        <v/>
      </c>
      <c r="U21" s="9">
        <f>IF(ISBLANK(J21),,ROUNDDOWN(U$1/K21,0))</f>
        <v/>
      </c>
    </row>
    <row r="22" ht="13" customHeight="1">
      <c r="A22" s="13" t="inlineStr">
        <is>
          <t>IFF</t>
        </is>
      </c>
      <c r="B22" s="14" t="n">
        <v>11</v>
      </c>
      <c r="C22" s="15" t="n">
        <v>58.04</v>
      </c>
      <c r="D22" s="15" t="n">
        <v>45.455</v>
      </c>
      <c r="E22" s="15" t="n">
        <v>1.426</v>
      </c>
      <c r="F22" s="16" t="n"/>
      <c r="G22" s="16" t="n">
        <v>45138</v>
      </c>
      <c r="H22" s="16" t="n"/>
      <c r="I22" s="16" t="n">
        <v>45160</v>
      </c>
      <c r="J22" s="17">
        <f>IF(ISBLANK(F22:G22),,IF(COUNTA(F22)=0,G22,F22))</f>
        <v/>
      </c>
      <c r="K22" s="18">
        <f>IFERROR(__xludf.DUMMYFUNCTION("if(isblank(K22),,index(googlefinance(A22,L$2,K22-1),2,2))"),"Loading...")</f>
        <v/>
      </c>
      <c r="L22" s="19">
        <f>IF(ISBLANK(H22:I22),,IF(COUNTA(H22)=0,I22,H22))</f>
        <v/>
      </c>
      <c r="M22" s="20">
        <f>IFERROR(__xludf.DUMMYFUNCTION("if(isblank(M22),, index(googlefinance(A22,N$2,M22-1),2,2))"),"Loading...")</f>
        <v/>
      </c>
      <c r="N22" s="21">
        <f>IFERROR(__xludf.DUMMYFUNCTION("if(isblank(A22),,googlefinance(A22))"),"Loading...")</f>
        <v/>
      </c>
      <c r="O22" s="22">
        <f>IF(ISBLANK(J22),,IF(ISBLANK(L22),"Ongoing","Completed"))</f>
        <v/>
      </c>
      <c r="P22" s="22">
        <f>IF(ISBLANK(A22),,IF(AND(COUNTA(F22)=1,T22&gt;0),"Profit",IF(AND(COUNTA(G22)=1,T22&lt;0),"Profit","Loss")))</f>
        <v/>
      </c>
      <c r="Q22" s="7">
        <f>IF(ISBLANK(U22),,IF(P22="Profit",IF(T22&lt;0,U22*-T22,U22*T22),IF(T22&gt;0,U22*-T22,U22*T22)))</f>
        <v/>
      </c>
      <c r="R22" s="22" t="n"/>
      <c r="S22">
        <f>IF($Q22&gt;0, TRUE, FALSE)</f>
        <v/>
      </c>
      <c r="T22" s="22">
        <f>IF(ISBLANK(J22),,IF(ISBLANK(L22),N22-K22,M22-K22))</f>
        <v/>
      </c>
      <c r="U22" s="9">
        <f>IF(ISBLANK(J22),,ROUNDDOWN(U$1/K22,0))</f>
        <v/>
      </c>
    </row>
    <row r="23" ht="13" customHeight="1">
      <c r="A23" s="13" t="inlineStr">
        <is>
          <t>JKHY</t>
        </is>
      </c>
      <c r="B23" s="14" t="n">
        <v>7</v>
      </c>
      <c r="C23" s="15" t="n">
        <v>32.79</v>
      </c>
      <c r="D23" s="15" t="n">
        <v>28.571</v>
      </c>
      <c r="E23" s="15" t="n">
        <v>1.339</v>
      </c>
      <c r="F23" s="16" t="n"/>
      <c r="G23" s="16" t="n">
        <v>45138</v>
      </c>
      <c r="H23" s="16" t="n"/>
      <c r="I23" s="16" t="n">
        <v>45139</v>
      </c>
      <c r="J23" s="17">
        <f>IF(ISBLANK(F23:G23),,IF(COUNTA(F23)=0,G23,F23))</f>
        <v/>
      </c>
      <c r="K23" s="18">
        <f>IFERROR(__xludf.DUMMYFUNCTION("if(isblank(K23),,index(googlefinance(A23,L$2,K23-1),2,2))"),"Loading...")</f>
        <v/>
      </c>
      <c r="L23" s="19">
        <f>IF(ISBLANK(H23:I23),,IF(COUNTA(H23)=0,I23,H23))</f>
        <v/>
      </c>
      <c r="M23" s="20">
        <f>IFERROR(__xludf.DUMMYFUNCTION("if(isblank(M23),, index(googlefinance(A23,N$2,M23-1),2,2))"),"Loading...")</f>
        <v/>
      </c>
      <c r="N23" s="21">
        <f>IFERROR(__xludf.DUMMYFUNCTION("if(isblank(A23),,googlefinance(A23))"),"Loading...")</f>
        <v/>
      </c>
      <c r="O23" s="22">
        <f>IF(ISBLANK(J23),,IF(ISBLANK(L23),"Ongoing","Completed"))</f>
        <v/>
      </c>
      <c r="P23" s="22">
        <f>IF(ISBLANK(A23),,IF(AND(COUNTA(F23)=1,T23&gt;0),"Profit",IF(AND(COUNTA(G23)=1,T23&lt;0),"Profit","Loss")))</f>
        <v/>
      </c>
      <c r="Q23" s="7">
        <f>IF(ISBLANK(U23),,IF(P23="Profit",IF(T23&lt;0,U23*-T23,U23*T23),IF(T23&gt;0,U23*-T23,U23*T23)))</f>
        <v/>
      </c>
      <c r="R23" s="22" t="n"/>
      <c r="S23">
        <f>IF($Q23&gt;0, TRUE, FALSE)</f>
        <v/>
      </c>
      <c r="T23" s="22">
        <f>IF(ISBLANK(J23),,IF(ISBLANK(L23),N23-K23,M23-K23))</f>
        <v/>
      </c>
      <c r="U23" s="9">
        <f>IF(ISBLANK(J23),,ROUNDDOWN(U$1/K23,0))</f>
        <v/>
      </c>
    </row>
    <row r="24" ht="13" customHeight="1">
      <c r="A24" s="13" t="inlineStr">
        <is>
          <t>JNJ</t>
        </is>
      </c>
      <c r="B24" s="14" t="n">
        <v>8</v>
      </c>
      <c r="C24" s="15" t="n">
        <v>94.09999999999999</v>
      </c>
      <c r="D24" s="15" t="n">
        <v>62.5</v>
      </c>
      <c r="E24" s="15" t="n">
        <v>3.937</v>
      </c>
      <c r="F24" s="16" t="n"/>
      <c r="G24" s="16" t="n">
        <v>45138</v>
      </c>
      <c r="H24" s="16" t="n"/>
      <c r="I24" s="16" t="n"/>
      <c r="J24" s="17">
        <f>IF(ISBLANK(F24:G24),,IF(COUNTA(F24)=0,G24,F24))</f>
        <v/>
      </c>
      <c r="K24" s="18">
        <f>IFERROR(__xludf.DUMMYFUNCTION("if(isblank(K24),,index(googlefinance(A24,L$2,K24-1),2,2))"),"Loading...")</f>
        <v/>
      </c>
      <c r="L24" s="19">
        <f>IF(ISBLANK(H24:I24),,IF(COUNTA(H24)=0,I24,H24))</f>
        <v/>
      </c>
      <c r="M24" s="20">
        <f>IFERROR(__xludf.DUMMYFUNCTION("if(isblank(M24),, index(googlefinance(A24,N$2,M24-1),2,2))"),"")</f>
        <v/>
      </c>
      <c r="N24" s="21">
        <f>IFERROR(__xludf.DUMMYFUNCTION("if(isblank(A24),,googlefinance(A24))"),"Loading...")</f>
        <v/>
      </c>
      <c r="O24" s="22">
        <f>IF(ISBLANK(J24),,IF(ISBLANK(L24),"Ongoing","Completed"))</f>
        <v/>
      </c>
      <c r="P24" s="22">
        <f>IF(ISBLANK(A24),,IF(AND(COUNTA(F24)=1,T24&gt;0),"Profit",IF(AND(COUNTA(G24)=1,T24&lt;0),"Profit","Loss")))</f>
        <v/>
      </c>
      <c r="Q24" s="7">
        <f>IF(ISBLANK(U24),,IF(P24="Profit",IF(T24&lt;0,U24*-T24,U24*T24),IF(T24&gt;0,U24*-T24,U24*T24)))</f>
        <v/>
      </c>
      <c r="R24" s="22" t="n"/>
      <c r="S24">
        <f>IF($Q24&gt;0, TRUE, FALSE)</f>
        <v/>
      </c>
      <c r="T24" s="22">
        <f>IF(ISBLANK(J24),,IF(ISBLANK(L24),N24-K24,M24-K24))</f>
        <v/>
      </c>
      <c r="U24" s="9">
        <f>IF(ISBLANK(J24),,ROUNDDOWN(U$1/K24,0))</f>
        <v/>
      </c>
    </row>
    <row r="25" ht="13" customHeight="1">
      <c r="A25" s="13" t="inlineStr">
        <is>
          <t>PEP</t>
        </is>
      </c>
      <c r="B25" s="14" t="n">
        <v>8</v>
      </c>
      <c r="C25" s="15" t="n">
        <v>95.79000000000001</v>
      </c>
      <c r="D25" s="15" t="n">
        <v>50</v>
      </c>
      <c r="E25" s="15" t="n">
        <v>2.758</v>
      </c>
      <c r="F25" s="16" t="n"/>
      <c r="G25" s="16" t="n">
        <v>45138</v>
      </c>
      <c r="H25" s="16" t="n"/>
      <c r="I25" s="16" t="n">
        <v>45161</v>
      </c>
      <c r="J25" s="17">
        <f>IF(ISBLANK(F25:G25),,IF(COUNTA(F25)=0,G25,F25))</f>
        <v/>
      </c>
      <c r="K25" s="18">
        <f>IFERROR(__xludf.DUMMYFUNCTION("if(isblank(K25),,index(googlefinance(A25,L$2,K25-1),2,2))"),"Loading...")</f>
        <v/>
      </c>
      <c r="L25" s="19">
        <f>IF(ISBLANK(H25:I25),,IF(COUNTA(H25)=0,I25,H25))</f>
        <v/>
      </c>
      <c r="M25" s="20">
        <f>IFERROR(__xludf.DUMMYFUNCTION("if(isblank(M25),, index(googlefinance(A25,N$2,M25-1),2,2))"),"Loading...")</f>
        <v/>
      </c>
      <c r="N25" s="21">
        <f>IFERROR(__xludf.DUMMYFUNCTION("if(isblank(A25),,googlefinance(A25))"),"Loading...")</f>
        <v/>
      </c>
      <c r="O25" s="22">
        <f>IF(ISBLANK(J25),,IF(ISBLANK(L25),"Ongoing","Completed"))</f>
        <v/>
      </c>
      <c r="P25" s="22">
        <f>IF(ISBLANK(A25),,IF(AND(COUNTA(F25)=1,T25&gt;0),"Profit",IF(AND(COUNTA(G25)=1,T25&lt;0),"Profit","Loss")))</f>
        <v/>
      </c>
      <c r="Q25" s="7">
        <f>IF(ISBLANK(U25),,IF(P25="Profit",IF(T25&lt;0,U25*-T25,U25*T25),IF(T25&gt;0,U25*-T25,U25*T25)))</f>
        <v/>
      </c>
      <c r="R25" s="25" t="b">
        <v>1</v>
      </c>
      <c r="S25">
        <f>IF($Q25&gt;0, TRUE, FALSE)</f>
        <v/>
      </c>
      <c r="T25" s="22">
        <f>IF(ISBLANK(J25),,IF(ISBLANK(L25),N25-K25,M25-K25))</f>
        <v/>
      </c>
      <c r="U25" s="9">
        <f>IF(ISBLANK(J25),,ROUNDDOWN(U$1/K25,0))</f>
        <v/>
      </c>
    </row>
    <row r="26" ht="13" customHeight="1">
      <c r="A26" s="13" t="inlineStr">
        <is>
          <t>WAT</t>
        </is>
      </c>
      <c r="B26" s="14" t="n">
        <v>12</v>
      </c>
      <c r="C26" s="15" t="n">
        <v>411.01</v>
      </c>
      <c r="D26" s="15" t="n">
        <v>50</v>
      </c>
      <c r="E26" s="15" t="n">
        <v>3.885</v>
      </c>
      <c r="F26" s="16" t="n"/>
      <c r="G26" s="16" t="n">
        <v>45138</v>
      </c>
      <c r="H26" s="16" t="n"/>
      <c r="I26" s="16" t="n">
        <v>45140</v>
      </c>
      <c r="J26" s="17">
        <f>IF(ISBLANK(F26:G26),,IF(COUNTA(F26)=0,G26,F26))</f>
        <v/>
      </c>
      <c r="K26" s="18">
        <f>IFERROR(__xludf.DUMMYFUNCTION("if(isblank(K26),,index(googlefinance(A26,L$2,K26-1),2,2))"),"Loading...")</f>
        <v/>
      </c>
      <c r="L26" s="19">
        <f>IF(ISBLANK(H26:I26),,IF(COUNTA(H26)=0,I26,H26))</f>
        <v/>
      </c>
      <c r="M26" s="20">
        <f>IFERROR(__xludf.DUMMYFUNCTION("if(isblank(M26),, index(googlefinance(A26,N$2,M26-1),2,2))"),"Loading...")</f>
        <v/>
      </c>
      <c r="N26" s="21">
        <f>IFERROR(__xludf.DUMMYFUNCTION("if(isblank(A26),,googlefinance(A26))"),"Loading...")</f>
        <v/>
      </c>
      <c r="O26" s="22">
        <f>IF(ISBLANK(J26),,IF(ISBLANK(L26),"Ongoing","Completed"))</f>
        <v/>
      </c>
      <c r="P26" s="22">
        <f>IF(ISBLANK(A26),,IF(AND(COUNTA(F26)=1,T26&gt;0),"Profit",IF(AND(COUNTA(G26)=1,T26&lt;0),"Profit","Loss")))</f>
        <v/>
      </c>
      <c r="Q26" s="7">
        <f>IF(ISBLANK(U26),,IF(P26="Profit",IF(T26&lt;0,U26*-T26,U26*T26),IF(T26&gt;0,U26*-T26,U26*T26)))</f>
        <v/>
      </c>
      <c r="R26" s="22" t="n"/>
      <c r="S26">
        <f>IF($Q26&gt;0, TRUE, FALSE)</f>
        <v/>
      </c>
      <c r="T26" s="22">
        <f>IF(ISBLANK(J26),,IF(ISBLANK(L26),N26-K26,M26-K26))</f>
        <v/>
      </c>
      <c r="U26" s="9">
        <f>IF(ISBLANK(J26),,ROUNDDOWN(U$1/K26,0))</f>
        <v/>
      </c>
    </row>
    <row r="27" ht="13" customHeight="1">
      <c r="A27" s="12" t="inlineStr">
        <is>
          <t>DIS</t>
        </is>
      </c>
      <c r="B27" s="22" t="n">
        <v>10</v>
      </c>
      <c r="C27" s="9" t="n">
        <v>120.55</v>
      </c>
      <c r="D27" s="9" t="n">
        <v>30</v>
      </c>
      <c r="E27" s="9" t="n">
        <v>1.66</v>
      </c>
      <c r="F27" s="16" t="n">
        <v>45139</v>
      </c>
      <c r="G27" s="16" t="n"/>
      <c r="H27" s="16" t="n">
        <v>45140</v>
      </c>
      <c r="I27" s="16" t="n"/>
      <c r="J27" s="17">
        <f>IF(ISBLANK(F27:G27),,IF(COUNTA(F27)=0,G27,F27))</f>
        <v/>
      </c>
      <c r="K27" s="18">
        <f>IFERROR(__xludf.DUMMYFUNCTION("if(isblank(K27),,index(googlefinance(A27,L$2,K27-1),2,2))"),"Loading...")</f>
        <v/>
      </c>
      <c r="L27" s="19">
        <f>IF(ISBLANK(H27:I27),,IF(COUNTA(H27)=0,I27,H27))</f>
        <v/>
      </c>
      <c r="M27" s="20">
        <f>IFERROR(__xludf.DUMMYFUNCTION("if(isblank(M27),, index(googlefinance(A27,N$2,M27-1),2,2))"),"Loading...")</f>
        <v/>
      </c>
      <c r="N27" s="21">
        <f>IFERROR(__xludf.DUMMYFUNCTION("if(isblank(A27),,googlefinance(A27))"),"Loading...")</f>
        <v/>
      </c>
      <c r="O27" s="22">
        <f>IF(ISBLANK(J27),,IF(ISBLANK(L27),"Ongoing","Completed"))</f>
        <v/>
      </c>
      <c r="P27" s="22">
        <f>IF(ISBLANK(A27),,IF(AND(COUNTA(F27)=1,T27&gt;0),"Profit",IF(AND(COUNTA(G27)=1,T27&lt;0),"Profit","Loss")))</f>
        <v/>
      </c>
      <c r="Q27" s="7">
        <f>IF(ISBLANK(U27),,IF(P27="Profit",IF(T27&lt;0,U27*-T27,U27*T27),IF(T27&gt;0,U27*-T27,U27*T27)))</f>
        <v/>
      </c>
      <c r="R27" s="25" t="b">
        <v>1</v>
      </c>
      <c r="S27">
        <f>IF($Q27&gt;0, TRUE, FALSE)</f>
        <v/>
      </c>
      <c r="T27" s="22">
        <f>IF(ISBLANK(J27),,IF(ISBLANK(L27),N27-K27,M27-K27))</f>
        <v/>
      </c>
      <c r="U27" s="9">
        <f>IF(ISBLANK(J27),,ROUNDDOWN(U$1/K27,0))</f>
        <v/>
      </c>
    </row>
    <row r="28" ht="13" customHeight="1">
      <c r="A28" s="12" t="inlineStr">
        <is>
          <t>AMGN</t>
        </is>
      </c>
      <c r="B28" s="22" t="n">
        <v>6</v>
      </c>
      <c r="C28" s="9" t="n">
        <v>163.28</v>
      </c>
      <c r="D28" s="9" t="n">
        <v>66.667</v>
      </c>
      <c r="E28" s="9" t="n">
        <v>3.738</v>
      </c>
      <c r="F28" s="16" t="n"/>
      <c r="G28" s="16" t="n">
        <v>45140</v>
      </c>
      <c r="H28" s="16" t="n"/>
      <c r="I28" s="16" t="n">
        <v>45142</v>
      </c>
      <c r="J28" s="17">
        <f>IF(ISBLANK(F28:G28),,IF(COUNTA(F28)=0,G28,F28))</f>
        <v/>
      </c>
      <c r="K28" s="18">
        <f>IFERROR(__xludf.DUMMYFUNCTION("if(isblank(K28),,index(googlefinance(A28,L$2,K28-1),2,2))"),"Loading...")</f>
        <v/>
      </c>
      <c r="L28" s="19">
        <f>IF(ISBLANK(H28:I28),,IF(COUNTA(H28)=0,I28,H28))</f>
        <v/>
      </c>
      <c r="M28" s="20">
        <f>IFERROR(__xludf.DUMMYFUNCTION("if(isblank(M28),, index(googlefinance(A28,N$2,M28-1),2,2))"),"Loading...")</f>
        <v/>
      </c>
      <c r="N28" s="21">
        <f>IFERROR(__xludf.DUMMYFUNCTION("if(isblank(A28),"""",googlefinance(A28))"),"Loading...")</f>
        <v/>
      </c>
      <c r="O28" s="22">
        <f>IF(ISBLANK(J28),"",IF(ISBLANK(L28),"Ongoing","Completed"))</f>
        <v/>
      </c>
      <c r="P28" s="22">
        <f>IF(ISBLANK(A28),,IF(AND(COUNTA(F28)=1,T28&gt;0),"Profit",IF(AND(COUNTA(G28)=1,T28&lt;0),"Profit","Loss")))</f>
        <v/>
      </c>
      <c r="Q28" s="7">
        <f>IF(ISBLANK(U28),,IF(P28="Profit",IF(T28&lt;0,U28*-T28,U28*T28),IF(T28&gt;0,U28*-T28,U28*T28)))</f>
        <v/>
      </c>
      <c r="R28" s="22" t="n"/>
      <c r="S28">
        <f>IF($Q28&gt;0, TRUE, FALSE)</f>
        <v/>
      </c>
      <c r="T28" s="22">
        <f>IF(ISBLANK(J28),"",IF(ISBLANK(L28),N28-K28,M28-K28))</f>
        <v/>
      </c>
      <c r="U28" s="9">
        <f>IF(ISBLANK(J28),,ROUNDDOWN(U$1/K28,0))</f>
        <v/>
      </c>
    </row>
    <row r="29" ht="13" customHeight="1">
      <c r="A29" s="12" t="inlineStr">
        <is>
          <t>BDX</t>
        </is>
      </c>
      <c r="B29" s="22" t="n">
        <v>11</v>
      </c>
      <c r="C29" s="9" t="n">
        <v>240.087</v>
      </c>
      <c r="D29" s="9" t="n">
        <v>45.455</v>
      </c>
      <c r="E29" s="9" t="n">
        <v>3.45</v>
      </c>
      <c r="F29" s="16" t="n"/>
      <c r="G29" s="16" t="n">
        <v>45140</v>
      </c>
      <c r="H29" s="16" t="n"/>
      <c r="I29" s="16" t="n"/>
      <c r="J29" s="17">
        <f>IF(ISBLANK(F29:G29),,IF(COUNTA(F29)=0,G29,F29))</f>
        <v/>
      </c>
      <c r="K29" s="18">
        <f>IFERROR(__xludf.DUMMYFUNCTION("if(isblank(K29),,index(googlefinance(A29,L$2,K29-1),2,2))"),"Loading...")</f>
        <v/>
      </c>
      <c r="L29" s="19">
        <f>IF(ISBLANK(H29:I29),,IF(COUNTA(H29)=0,I29,H29))</f>
        <v/>
      </c>
      <c r="M29" s="20">
        <f>IFERROR(__xludf.DUMMYFUNCTION("if(isblank(M29),, index(googlefinance(A29,N$2,M29-1),2,2))"),"")</f>
        <v/>
      </c>
      <c r="N29" s="21">
        <f>IFERROR(__xludf.DUMMYFUNCTION("if(isblank(A29),"""",googlefinance(A29))"),"Loading...")</f>
        <v/>
      </c>
      <c r="O29" s="22">
        <f>IF(ISBLANK(J29),"",IF(ISBLANK(L29),"Ongoing","Completed"))</f>
        <v/>
      </c>
      <c r="P29" s="22">
        <f>IF(ISBLANK(A29),,IF(AND(COUNTA(F29)=1,T29&gt;0),"Profit",IF(AND(COUNTA(G29)=1,T29&lt;0),"Profit","Loss")))</f>
        <v/>
      </c>
      <c r="Q29" s="7">
        <f>IF(ISBLANK(U29),,IF(P29="Profit",IF(T29&lt;0,U29*-T29,U29*T29),IF(T29&gt;0,U29*-T29,U29*T29)))</f>
        <v/>
      </c>
      <c r="R29" s="22" t="n"/>
      <c r="S29">
        <f>IF($Q29&gt;0, TRUE, FALSE)</f>
        <v/>
      </c>
      <c r="T29" s="22">
        <f>IF(ISBLANK(J29),"",IF(ISBLANK(L29),N29-K29,M29-K29))</f>
        <v/>
      </c>
      <c r="U29" s="9">
        <f>IF(ISBLANK(J29),,ROUNDDOWN(U$1/K29,0))</f>
        <v/>
      </c>
    </row>
    <row r="30" ht="13" customHeight="1">
      <c r="A30" s="12" t="inlineStr">
        <is>
          <t>CFG</t>
        </is>
      </c>
      <c r="B30" s="22" t="n">
        <v>8</v>
      </c>
      <c r="C30" s="9" t="n">
        <v>200.98</v>
      </c>
      <c r="D30" s="9" t="n">
        <v>62.5</v>
      </c>
      <c r="E30" s="9" t="n">
        <v>3.462</v>
      </c>
      <c r="F30" s="16" t="n"/>
      <c r="G30" s="16" t="n">
        <v>45140</v>
      </c>
      <c r="H30" s="16" t="n"/>
      <c r="I30" s="16" t="n">
        <v>45167</v>
      </c>
      <c r="J30" s="17">
        <f>IF(ISBLANK(F30:G30),,IF(COUNTA(F30)=0,G30,F30))</f>
        <v/>
      </c>
      <c r="K30" s="18">
        <f>IFERROR(__xludf.DUMMYFUNCTION("if(isblank(K30),,index(googlefinance(A30,L$2,K30-1),2,2))"),"Loading...")</f>
        <v/>
      </c>
      <c r="L30" s="19">
        <f>IF(ISBLANK(H30:I30),,IF(COUNTA(H30)=0,I30,H30))</f>
        <v/>
      </c>
      <c r="M30" s="20">
        <f>IFERROR(__xludf.DUMMYFUNCTION("if(isblank(M30),, index(googlefinance(A30,N$2,M30-1),2,2))"),"Loading...")</f>
        <v/>
      </c>
      <c r="N30" s="21">
        <f>IFERROR(__xludf.DUMMYFUNCTION("if(isblank(A30),"""",googlefinance(A30))"),"Loading...")</f>
        <v/>
      </c>
      <c r="O30" s="22">
        <f>IF(ISBLANK(J30),"",IF(ISBLANK(L30),"Ongoing","Completed"))</f>
        <v/>
      </c>
      <c r="P30" s="22">
        <f>IF(ISBLANK(A30),,IF(AND(COUNTA(F30)=1,T30&gt;0),"Profit",IF(AND(COUNTA(G30)=1,T30&lt;0),"Profit","Loss")))</f>
        <v/>
      </c>
      <c r="Q30" s="7">
        <f>IF(ISBLANK(U30),,IF(P30="Profit",IF(T30&lt;0,U30*-T30,U30*T30),IF(T30&gt;0,U30*-T30,U30*T30)))</f>
        <v/>
      </c>
      <c r="R30" s="22" t="n"/>
      <c r="S30">
        <f>IF($Q30&gt;0, TRUE, FALSE)</f>
        <v/>
      </c>
      <c r="T30" s="22">
        <f>IF(ISBLANK(J30),"",IF(ISBLANK(L30),N30-K30,M30-K30))</f>
        <v/>
      </c>
      <c r="U30" s="9">
        <f>IF(ISBLANK(J30),,ROUNDDOWN(U$1/K30,0))</f>
        <v/>
      </c>
    </row>
    <row r="31" ht="13" customHeight="1">
      <c r="A31" s="12" t="inlineStr">
        <is>
          <t>DVN</t>
        </is>
      </c>
      <c r="B31" s="22" t="n">
        <v>7</v>
      </c>
      <c r="C31" s="9" t="n">
        <v>257.38</v>
      </c>
      <c r="D31" s="9" t="n">
        <v>28.571</v>
      </c>
      <c r="E31" s="9" t="n">
        <v>3.065</v>
      </c>
      <c r="F31" s="16" t="n"/>
      <c r="G31" s="16" t="n">
        <v>45140</v>
      </c>
      <c r="H31" s="16" t="n"/>
      <c r="I31" s="16" t="n"/>
      <c r="J31" s="17">
        <f>IF(ISBLANK(F31:G31),,IF(COUNTA(F31)=0,G31,F31))</f>
        <v/>
      </c>
      <c r="K31" s="18">
        <f>IFERROR(__xludf.DUMMYFUNCTION("if(isblank(K31),,index(googlefinance(A31,L$2,K31-1),2,2))"),"Loading...")</f>
        <v/>
      </c>
      <c r="L31" s="19">
        <f>IF(ISBLANK(H31:I31),,IF(COUNTA(H31)=0,I31,H31))</f>
        <v/>
      </c>
      <c r="M31" s="20">
        <f>IFERROR(__xludf.DUMMYFUNCTION("if(isblank(M31),, index(googlefinance(A31,N$2,M31-1),2,2))"),"")</f>
        <v/>
      </c>
      <c r="N31" s="21">
        <f>IFERROR(__xludf.DUMMYFUNCTION("if(isblank(A31),"""",googlefinance(A31))"),"Loading...")</f>
        <v/>
      </c>
      <c r="O31" s="22">
        <f>IF(ISBLANK(J31),"",IF(ISBLANK(L31),"Ongoing","Completed"))</f>
        <v/>
      </c>
      <c r="P31" s="22">
        <f>IF(ISBLANK(A31),,IF(AND(COUNTA(F31)=1,T31&gt;0),"Profit",IF(AND(COUNTA(G31)=1,T31&lt;0),"Profit","Loss")))</f>
        <v/>
      </c>
      <c r="Q31" s="7">
        <f>IF(ISBLANK(U31),,IF(P31="Profit",IF(T31&lt;0,U31*-T31,U31*T31),IF(T31&gt;0,U31*-T31,U31*T31)))</f>
        <v/>
      </c>
      <c r="R31" s="22" t="n"/>
      <c r="S31">
        <f>IF($Q31&gt;0, TRUE, FALSE)</f>
        <v/>
      </c>
      <c r="T31" s="22">
        <f>IF(ISBLANK(J31),"",IF(ISBLANK(L31),N31-K31,M31-K31))</f>
        <v/>
      </c>
      <c r="U31" s="9">
        <f>IF(ISBLANK(J31),,ROUNDDOWN(U$1/K31,0))</f>
        <v/>
      </c>
    </row>
    <row r="32" ht="13" customHeight="1">
      <c r="A32" s="12" t="inlineStr">
        <is>
          <t>PAYC</t>
        </is>
      </c>
      <c r="B32" s="22" t="n">
        <v>12</v>
      </c>
      <c r="C32" s="9" t="n">
        <v>131.94</v>
      </c>
      <c r="D32" s="9" t="n">
        <v>33.333</v>
      </c>
      <c r="E32" s="9" t="n">
        <v>1.553</v>
      </c>
      <c r="F32" s="16" t="n"/>
      <c r="G32" s="16" t="n">
        <v>45140</v>
      </c>
      <c r="H32" s="16" t="n"/>
      <c r="I32" s="16" t="n"/>
      <c r="J32" s="17">
        <f>IF(ISBLANK(F32:G32),,IF(COUNTA(F32)=0,G32,F32))</f>
        <v/>
      </c>
      <c r="K32" s="18">
        <f>IFERROR(__xludf.DUMMYFUNCTION("if(isblank(K32),,index(googlefinance(A32,L$2,K32-1),2,2))"),"Loading...")</f>
        <v/>
      </c>
      <c r="L32" s="19">
        <f>IF(ISBLANK(H32:I32),,IF(COUNTA(H32)=0,I32,H32))</f>
        <v/>
      </c>
      <c r="M32" s="20">
        <f>IFERROR(__xludf.DUMMYFUNCTION("if(isblank(M32),, index(googlefinance(A32,N$2,M32-1),2,2))"),"")</f>
        <v/>
      </c>
      <c r="N32" s="21">
        <f>IFERROR(__xludf.DUMMYFUNCTION("if(isblank(A32),"""",googlefinance(A32))"),"Loading...")</f>
        <v/>
      </c>
      <c r="O32" s="22">
        <f>IF(ISBLANK(J32),"",IF(ISBLANK(L32),"Ongoing","Completed"))</f>
        <v/>
      </c>
      <c r="P32" s="22">
        <f>IF(ISBLANK(A32),,IF(AND(COUNTA(F32)=1,T32&gt;0),"Profit",IF(AND(COUNTA(G32)=1,T32&lt;0),"Profit","Loss")))</f>
        <v/>
      </c>
      <c r="Q32" s="7">
        <f>IF(ISBLANK(U32),,IF(P32="Profit",IF(T32&lt;0,U32*-T32,U32*T32),IF(T32&gt;0,U32*-T32,U32*T32)))</f>
        <v/>
      </c>
      <c r="R32" s="22" t="n"/>
      <c r="S32">
        <f>IF($Q32&gt;0, TRUE, FALSE)</f>
        <v/>
      </c>
      <c r="T32" s="22">
        <f>IF(ISBLANK(J32),"",IF(ISBLANK(L32),N32-K32,M32-K32))</f>
        <v/>
      </c>
      <c r="U32" s="9">
        <f>IF(ISBLANK(J32),,ROUNDDOWN(U$1/K32,0))</f>
        <v/>
      </c>
    </row>
    <row r="33" ht="13" customHeight="1">
      <c r="A33" s="13" t="inlineStr">
        <is>
          <t>APD</t>
        </is>
      </c>
      <c r="B33" s="14" t="n">
        <v>11</v>
      </c>
      <c r="C33" s="15" t="n">
        <v>135.88</v>
      </c>
      <c r="D33" s="15" t="n">
        <v>45.455</v>
      </c>
      <c r="E33" s="15" t="n">
        <v>2.27</v>
      </c>
      <c r="F33" s="16" t="n"/>
      <c r="G33" s="16" t="n">
        <v>45141</v>
      </c>
      <c r="H33" s="16" t="n"/>
      <c r="I33" s="16" t="n">
        <v>45152</v>
      </c>
      <c r="J33" s="17">
        <f>IF(ISBLANK(F33:G33),,IF(COUNTA(F33)=0,G33,F33))</f>
        <v/>
      </c>
      <c r="K33" s="18">
        <f>IFERROR(__xludf.DUMMYFUNCTION("if(isblank(K33),,index(googlefinance(A33,L$2,K33-1),2,2))"),"Loading...")</f>
        <v/>
      </c>
      <c r="L33" s="19">
        <f>IF(ISBLANK(H33:I33),,IF(COUNTA(H33)=0,I33,H33))</f>
        <v/>
      </c>
      <c r="M33" s="20">
        <f>IFERROR(__xludf.DUMMYFUNCTION("if(isblank(M33),, index(googlefinance(A33,N$2,M33-1),2,2))"),"Loading...")</f>
        <v/>
      </c>
      <c r="N33" s="21">
        <f>IFERROR(__xludf.DUMMYFUNCTION("if(isblank(A33),"""",googlefinance(A33))"),"Loading...")</f>
        <v/>
      </c>
      <c r="O33" s="22">
        <f>IF(ISBLANK(J33),"",IF(ISBLANK(L33),"Ongoing","Completed"))</f>
        <v/>
      </c>
      <c r="P33" s="22">
        <f>IF(ISBLANK(A33),,IF(AND(COUNTA(F33)=1,T33&gt;0),"Profit",IF(AND(COUNTA(G33)=1,T33&lt;0),"Profit","Loss")))</f>
        <v/>
      </c>
      <c r="Q33" s="7">
        <f>IF(ISBLANK(U33),,IF(P33="Profit",IF(T33&lt;0,U33*-T33,U33*T33),IF(T33&gt;0,U33*-T33,U33*T33)))</f>
        <v/>
      </c>
      <c r="R33" s="22" t="n"/>
      <c r="S33">
        <f>IF($Q33&gt;0, TRUE, FALSE)</f>
        <v/>
      </c>
      <c r="T33" s="22">
        <f>IF(ISBLANK(J33),"",IF(ISBLANK(L33),N33-K33,M33-K33))</f>
        <v/>
      </c>
      <c r="U33" s="9">
        <f>IF(ISBLANK(J33),,ROUNDDOWN(U$1/K33,0))</f>
        <v/>
      </c>
    </row>
    <row r="34" ht="13" customHeight="1">
      <c r="A34" s="13" t="inlineStr">
        <is>
          <t>BAC</t>
        </is>
      </c>
      <c r="B34" s="14" t="n">
        <v>12</v>
      </c>
      <c r="C34" s="15" t="n">
        <v>246.07</v>
      </c>
      <c r="D34" s="15" t="n">
        <v>50</v>
      </c>
      <c r="E34" s="15" t="n">
        <v>2.485</v>
      </c>
      <c r="F34" s="16" t="n"/>
      <c r="G34" s="16" t="n">
        <v>45141</v>
      </c>
      <c r="H34" s="16" t="n"/>
      <c r="I34" s="16" t="n">
        <v>45145</v>
      </c>
      <c r="J34" s="17">
        <f>IF(ISBLANK(F34:G34),,IF(COUNTA(F34)=0,G34,F34))</f>
        <v/>
      </c>
      <c r="K34" s="18">
        <f>IFERROR(__xludf.DUMMYFUNCTION("if(isblank(K34),,index(googlefinance(A34,L$2,K34-1),2,2))"),"Loading...")</f>
        <v/>
      </c>
      <c r="L34" s="19">
        <f>IF(ISBLANK(H34:I34),,IF(COUNTA(H34)=0,I34,H34))</f>
        <v/>
      </c>
      <c r="M34" s="20">
        <f>IFERROR(__xludf.DUMMYFUNCTION("if(isblank(M34),, index(googlefinance(A34,N$2,M34-1),2,2))"),"Loading...")</f>
        <v/>
      </c>
      <c r="N34" s="21">
        <f>IFERROR(__xludf.DUMMYFUNCTION("if(isblank(A34),"""",googlefinance(A34))"),"Loading...")</f>
        <v/>
      </c>
      <c r="O34" s="22">
        <f>IF(ISBLANK(J34),"",IF(ISBLANK(L34),"Ongoing","Completed"))</f>
        <v/>
      </c>
      <c r="P34" s="22">
        <f>IF(ISBLANK(A34),,IF(AND(COUNTA(F34)=1,T34&gt;0),"Profit",IF(AND(COUNTA(G34)=1,T34&lt;0),"Profit","Loss")))</f>
        <v/>
      </c>
      <c r="Q34" s="7">
        <f>IF(ISBLANK(U34),,IF(P34="Profit",IF(T34&lt;0,U34*-T34,U34*T34),IF(T34&gt;0,U34*-T34,U34*T34)))</f>
        <v/>
      </c>
      <c r="R34" s="22" t="n"/>
      <c r="S34">
        <f>IF($Q34&gt;0, TRUE, FALSE)</f>
        <v/>
      </c>
      <c r="T34" s="22">
        <f>IF(ISBLANK(J34),"",IF(ISBLANK(L34),N34-K34,M34-K34))</f>
        <v/>
      </c>
      <c r="U34" s="9">
        <f>IF(ISBLANK(J34),,ROUNDDOWN(U$1/K34,0))</f>
        <v/>
      </c>
    </row>
    <row r="35" ht="13" customHeight="1">
      <c r="A35" s="13" t="inlineStr">
        <is>
          <t>BKNG</t>
        </is>
      </c>
      <c r="B35" s="14" t="n">
        <v>15</v>
      </c>
      <c r="C35" s="15" t="n">
        <v>8.220000000000001</v>
      </c>
      <c r="D35" s="15" t="n">
        <v>13.333</v>
      </c>
      <c r="E35" s="15" t="n">
        <v>1.07</v>
      </c>
      <c r="F35" s="16" t="n"/>
      <c r="G35" s="16" t="n">
        <v>45141</v>
      </c>
      <c r="H35" s="16" t="n"/>
      <c r="I35" s="16" t="n">
        <v>45142</v>
      </c>
      <c r="J35" s="17">
        <f>IF(ISBLANK(F35:G35),,IF(COUNTA(F35)=0,G35,F35))</f>
        <v/>
      </c>
      <c r="K35" s="18">
        <f>IFERROR(__xludf.DUMMYFUNCTION("if(isblank(K35),,index(googlefinance(A35,L$2,K35-1),2,2))"),"Loading...")</f>
        <v/>
      </c>
      <c r="L35" s="19">
        <f>IF(ISBLANK(H35:I35),,IF(COUNTA(H35)=0,I35,H35))</f>
        <v/>
      </c>
      <c r="M35" s="20">
        <f>IFERROR(__xludf.DUMMYFUNCTION("if(isblank(M35),, index(googlefinance(A35,N$2,M35-1),2,2))"),"Loading...")</f>
        <v/>
      </c>
      <c r="N35" s="21">
        <f>IFERROR(__xludf.DUMMYFUNCTION("if(isblank(A35),"""",googlefinance(A35))"),"Loading...")</f>
        <v/>
      </c>
      <c r="O35" s="22">
        <f>IF(ISBLANK(J35),"",IF(ISBLANK(L35),"Ongoing","Completed"))</f>
        <v/>
      </c>
      <c r="P35" s="22">
        <f>IF(ISBLANK(A35),,IF(AND(COUNTA(F35)=1,T35&gt;0),"Profit",IF(AND(COUNTA(G35)=1,T35&lt;0),"Profit","Loss")))</f>
        <v/>
      </c>
      <c r="Q35" s="7">
        <f>IF(ISBLANK(U35),,IF(P35="Profit",IF(T35&lt;0,U35*-T35,U35*T35),IF(T35&gt;0,U35*-T35,U35*T35)))</f>
        <v/>
      </c>
      <c r="R35" s="22" t="n"/>
      <c r="S35">
        <f>IF($Q35&gt;0, TRUE, FALSE)</f>
        <v/>
      </c>
      <c r="T35" s="22">
        <f>IF(ISBLANK(J35),"",IF(ISBLANK(L35),N35-K35,M35-K35))</f>
        <v/>
      </c>
      <c r="U35" s="9">
        <f>IF(ISBLANK(J35),,ROUNDDOWN(U$1/K35,0))</f>
        <v/>
      </c>
    </row>
    <row r="36" ht="13" customHeight="1">
      <c r="A36" s="13" t="inlineStr">
        <is>
          <t>OGN</t>
        </is>
      </c>
      <c r="B36" s="14" t="n">
        <v>4</v>
      </c>
      <c r="C36" s="15" t="n">
        <v>101.86</v>
      </c>
      <c r="D36" s="15" t="n">
        <v>75</v>
      </c>
      <c r="E36" s="15" t="n">
        <v>8.884</v>
      </c>
      <c r="F36" s="16" t="n"/>
      <c r="G36" s="16" t="n">
        <v>45141</v>
      </c>
      <c r="H36" s="16" t="n"/>
      <c r="I36" s="16" t="n">
        <v>45145</v>
      </c>
      <c r="J36" s="17">
        <f>IF(ISBLANK(F36:G36),,IF(COUNTA(F36)=0,G36,F36))</f>
        <v/>
      </c>
      <c r="K36" s="18">
        <f>IFERROR(__xludf.DUMMYFUNCTION("if(isblank(K36),,index(googlefinance(A36,L$2,K36-1),2,2))"),"Loading...")</f>
        <v/>
      </c>
      <c r="L36" s="19">
        <f>IF(ISBLANK(H36:I36),,IF(COUNTA(H36)=0,I36,H36))</f>
        <v/>
      </c>
      <c r="M36" s="20">
        <f>IFERROR(__xludf.DUMMYFUNCTION("if(isblank(M36),, index(googlefinance(A36,N$2,M36-1),2,2))"),"Loading...")</f>
        <v/>
      </c>
      <c r="N36" s="21">
        <f>IFERROR(__xludf.DUMMYFUNCTION("if(isblank(A36),"""",googlefinance(A36))"),"Loading...")</f>
        <v/>
      </c>
      <c r="O36" s="22">
        <f>IF(ISBLANK(J36),"",IF(ISBLANK(L36),"Ongoing","Completed"))</f>
        <v/>
      </c>
      <c r="P36" s="22">
        <f>IF(ISBLANK(A36),,IF(AND(COUNTA(F36)=1,T36&gt;0),"Profit",IF(AND(COUNTA(G36)=1,T36&lt;0),"Profit","Loss")))</f>
        <v/>
      </c>
      <c r="Q36" s="7">
        <f>IF(ISBLANK(U36),,IF(P36="Profit",IF(T36&lt;0,U36*-T36,U36*T36),IF(T36&gt;0,U36*-T36,U36*T36)))</f>
        <v/>
      </c>
      <c r="R36" s="22" t="n"/>
      <c r="S36">
        <f>IF($Q36&gt;0, TRUE, FALSE)</f>
        <v/>
      </c>
      <c r="T36" s="22">
        <f>IF(ISBLANK(J36),"",IF(ISBLANK(L36),N36-K36,M36-K36))</f>
        <v/>
      </c>
      <c r="U36" s="9">
        <f>IF(ISBLANK(J36),,ROUNDDOWN(U$1/K36,0))</f>
        <v/>
      </c>
    </row>
    <row r="37" ht="13" customHeight="1">
      <c r="A37" s="13" t="inlineStr">
        <is>
          <t>WDAY</t>
        </is>
      </c>
      <c r="B37" s="14" t="n">
        <v>14</v>
      </c>
      <c r="C37" s="15" t="n">
        <v>182.42</v>
      </c>
      <c r="D37" s="15" t="n">
        <v>35.714</v>
      </c>
      <c r="E37" s="15" t="n">
        <v>1.589</v>
      </c>
      <c r="F37" s="16" t="n"/>
      <c r="G37" s="16" t="n">
        <v>45141</v>
      </c>
      <c r="H37" s="16" t="n"/>
      <c r="I37" s="16" t="n">
        <v>45153</v>
      </c>
      <c r="J37" s="17">
        <f>IF(ISBLANK(F37:G37),,IF(COUNTA(F37)=0,G37,F37))</f>
        <v/>
      </c>
      <c r="K37" s="18">
        <f>IFERROR(__xludf.DUMMYFUNCTION("if(isblank(K37),,index(googlefinance(A37,L$2,K37-1),2,2))"),"Loading...")</f>
        <v/>
      </c>
      <c r="L37" s="19">
        <f>IF(ISBLANK(H37:I37),,IF(COUNTA(H37)=0,I37,H37))</f>
        <v/>
      </c>
      <c r="M37" s="20">
        <f>IFERROR(__xludf.DUMMYFUNCTION("if(isblank(M37),, index(googlefinance(A37,N$2,M37-1),2,2))"),"Loading...")</f>
        <v/>
      </c>
      <c r="N37" s="21">
        <f>IFERROR(__xludf.DUMMYFUNCTION("if(isblank(A37),"""",googlefinance(A37))"),"Loading...")</f>
        <v/>
      </c>
      <c r="O37" s="22">
        <f>IF(ISBLANK(J37),"",IF(ISBLANK(L37),"Ongoing","Completed"))</f>
        <v/>
      </c>
      <c r="P37" s="22">
        <f>IF(ISBLANK(A37),,IF(AND(COUNTA(F37)=1,T37&gt;0),"Profit",IF(AND(COUNTA(G37)=1,T37&lt;0),"Profit","Loss")))</f>
        <v/>
      </c>
      <c r="Q37" s="7">
        <f>IF(ISBLANK(U37),,IF(P37="Profit",IF(T37&lt;0,U37*-T37,U37*T37),IF(T37&gt;0,U37*-T37,U37*T37)))</f>
        <v/>
      </c>
      <c r="R37" s="22" t="n"/>
      <c r="S37">
        <f>IF($Q37&gt;0, TRUE, FALSE)</f>
        <v/>
      </c>
      <c r="T37" s="22">
        <f>IF(ISBLANK(J37),"",IF(ISBLANK(L37),N37-K37,M37-K37))</f>
        <v/>
      </c>
      <c r="U37" s="9">
        <f>IF(ISBLANK(J37),,ROUNDDOWN(U$1/K37,0))</f>
        <v/>
      </c>
    </row>
    <row r="38" ht="13" customHeight="1">
      <c r="A38" s="13" t="inlineStr">
        <is>
          <t>CMI</t>
        </is>
      </c>
      <c r="B38" s="14" t="n">
        <v>10</v>
      </c>
      <c r="C38" s="15" t="n">
        <v>213.99</v>
      </c>
      <c r="D38" s="15" t="n">
        <v>40</v>
      </c>
      <c r="E38" s="15" t="n">
        <v>2.261</v>
      </c>
      <c r="F38" s="16" t="n"/>
      <c r="G38" s="16" t="n">
        <v>45142</v>
      </c>
      <c r="H38" s="16" t="n"/>
      <c r="I38" s="16" t="n">
        <v>45167</v>
      </c>
      <c r="J38" s="17">
        <f>IF(ISBLANK(F38:G38),,IF(COUNTA(F38)=0,G38,F38))</f>
        <v/>
      </c>
      <c r="K38" s="18">
        <f>IFERROR(__xludf.DUMMYFUNCTION("if(isblank(K38),,index(googlefinance(A38,L$2,K38-1),2,2))"),"Loading...")</f>
        <v/>
      </c>
      <c r="L38" s="19">
        <f>IF(ISBLANK(H38:I38),,IF(COUNTA(H38)=0,I38,H38))</f>
        <v/>
      </c>
      <c r="M38" s="20">
        <f>IFERROR(__xludf.DUMMYFUNCTION("if(isblank(M38),, index(googlefinance(A38,N$2,M38-1),2,2))"),"Loading...")</f>
        <v/>
      </c>
      <c r="N38" s="21">
        <f>IFERROR(__xludf.DUMMYFUNCTION("if(isblank(A38),"""",googlefinance(A38))"),"Loading...")</f>
        <v/>
      </c>
      <c r="O38" s="22">
        <f>IF(ISBLANK(J38),"",IF(ISBLANK(L38),"Ongoing","Completed"))</f>
        <v/>
      </c>
      <c r="P38" s="22">
        <f>IF(ISBLANK(A38),,IF(AND(COUNTA(F38)=1,T38&gt;0),"Profit",IF(AND(COUNTA(G38)=1,T38&lt;0),"Profit","Loss")))</f>
        <v/>
      </c>
      <c r="Q38" s="7">
        <f>IF(ISBLANK(U38),,IF(P38="Profit",IF(T38&lt;0,U38*-T38,U38*T38),IF(T38&gt;0,U38*-T38,U38*T38)))</f>
        <v/>
      </c>
      <c r="R38" s="25" t="b">
        <v>1</v>
      </c>
      <c r="S38">
        <f>IF($Q38&gt;0, TRUE, FALSE)</f>
        <v/>
      </c>
      <c r="T38" s="22">
        <f>IF(ISBLANK(J38),"",IF(ISBLANK(L38),N38-K38,M38-K38))</f>
        <v/>
      </c>
      <c r="U38" s="9">
        <f>IF(ISBLANK(J38),,ROUNDDOWN(U$1/K38,0))</f>
        <v/>
      </c>
    </row>
    <row r="39" ht="13" customHeight="1">
      <c r="A39" s="13" t="inlineStr">
        <is>
          <t>LIN</t>
        </is>
      </c>
      <c r="B39" s="14" t="n">
        <v>9</v>
      </c>
      <c r="C39" s="15" t="n">
        <v>74.16</v>
      </c>
      <c r="D39" s="15" t="n">
        <v>33.333</v>
      </c>
      <c r="E39" s="15" t="n">
        <v>1.426</v>
      </c>
      <c r="F39" s="16" t="n"/>
      <c r="G39" s="16" t="n">
        <v>45142</v>
      </c>
      <c r="H39" s="16" t="n"/>
      <c r="I39" s="16" t="n">
        <v>45163</v>
      </c>
      <c r="J39" s="17">
        <f>IF(ISBLANK(F39:G39),,IF(COUNTA(F39)=0,G39,F39))</f>
        <v/>
      </c>
      <c r="K39" s="18">
        <f>IFERROR(__xludf.DUMMYFUNCTION("if(isblank(K39),,index(googlefinance(A39,L$2,K39-1),2,2))"),"Loading...")</f>
        <v/>
      </c>
      <c r="L39" s="19">
        <f>IF(ISBLANK(H39:I39),,IF(COUNTA(H39)=0,I39,H39))</f>
        <v/>
      </c>
      <c r="M39" s="20">
        <f>IFERROR(__xludf.DUMMYFUNCTION("if(isblank(M39),, index(googlefinance(A39,N$2,M39-1),2,2))"),"Loading...")</f>
        <v/>
      </c>
      <c r="N39" s="21">
        <f>IFERROR(__xludf.DUMMYFUNCTION("if(isblank(A39),"""",googlefinance(A39))"),"Loading...")</f>
        <v/>
      </c>
      <c r="O39" s="22">
        <f>IF(ISBLANK(J39),"",IF(ISBLANK(L39),"Ongoing","Completed"))</f>
        <v/>
      </c>
      <c r="P39" s="22">
        <f>IF(ISBLANK(A39),,IF(AND(COUNTA(F39)=1,T39&gt;0),"Profit",IF(AND(COUNTA(G39)=1,T39&lt;0),"Profit","Loss")))</f>
        <v/>
      </c>
      <c r="Q39" s="7">
        <f>IF(ISBLANK(U39),,IF(P39="Profit",IF(T39&lt;0,U39*-T39,U39*T39),IF(T39&gt;0,U39*-T39,U39*T39)))</f>
        <v/>
      </c>
      <c r="R39" s="22" t="n"/>
      <c r="S39">
        <f>IF($Q39&gt;0, TRUE, FALSE)</f>
        <v/>
      </c>
      <c r="T39" s="22">
        <f>IF(ISBLANK(J39),"",IF(ISBLANK(L39),N39-K39,M39-K39))</f>
        <v/>
      </c>
      <c r="U39" s="9">
        <f>IF(ISBLANK(J39),,ROUNDDOWN(U$1/K39,0))</f>
        <v/>
      </c>
    </row>
    <row r="40" ht="13" customHeight="1">
      <c r="A40" s="13" t="inlineStr">
        <is>
          <t>MMM</t>
        </is>
      </c>
      <c r="B40" s="14" t="n">
        <v>5</v>
      </c>
      <c r="C40" s="15" t="n">
        <v>186.41</v>
      </c>
      <c r="D40" s="15" t="n">
        <v>60</v>
      </c>
      <c r="E40" s="15" t="n">
        <v>6.275</v>
      </c>
      <c r="F40" s="16" t="n"/>
      <c r="G40" s="16" t="n">
        <v>45142</v>
      </c>
      <c r="H40" s="16" t="n"/>
      <c r="I40" s="16" t="n">
        <v>45166</v>
      </c>
      <c r="J40" s="17">
        <f>IF(ISBLANK(F40:G40),,IF(COUNTA(F40)=0,G40,F40))</f>
        <v/>
      </c>
      <c r="K40" s="18">
        <f>IFERROR(__xludf.DUMMYFUNCTION("if(isblank(K40),,index(googlefinance(A40,L$2,K40-1),2,2))"),"Loading...")</f>
        <v/>
      </c>
      <c r="L40" s="19">
        <f>IF(ISBLANK(H40:I40),,IF(COUNTA(H40)=0,I40,H40))</f>
        <v/>
      </c>
      <c r="M40" s="20">
        <f>IFERROR(__xludf.DUMMYFUNCTION("if(isblank(M40),, index(googlefinance(A40,N$2,M40-1),2,2))"),"Loading...")</f>
        <v/>
      </c>
      <c r="N40" s="21">
        <f>IFERROR(__xludf.DUMMYFUNCTION("if(isblank(A40),"""",googlefinance(A40))"),"Loading...")</f>
        <v/>
      </c>
      <c r="O40" s="22">
        <f>IF(ISBLANK(J40),"",IF(ISBLANK(L40),"Ongoing","Completed"))</f>
        <v/>
      </c>
      <c r="P40" s="22">
        <f>IF(ISBLANK(A40),,IF(AND(COUNTA(F40)=1,T40&gt;0),"Profit",IF(AND(COUNTA(G40)=1,T40&lt;0),"Profit","Loss")))</f>
        <v/>
      </c>
      <c r="Q40" s="7">
        <f>IF(ISBLANK(U40),,IF(P40="Profit",IF(T40&lt;0,U40*-T40,U40*T40),IF(T40&gt;0,U40*-T40,U40*T40)))</f>
        <v/>
      </c>
      <c r="R40" s="22" t="n"/>
      <c r="S40">
        <f>IF($Q40&gt;0, TRUE, FALSE)</f>
        <v/>
      </c>
      <c r="T40" s="22">
        <f>IF(ISBLANK(J40),"",IF(ISBLANK(L40),N40-K40,M40-K40))</f>
        <v/>
      </c>
      <c r="U40" s="9">
        <f>IF(ISBLANK(J40),,ROUNDDOWN(U$1/K40,0))</f>
        <v/>
      </c>
    </row>
    <row r="41" ht="13" customHeight="1">
      <c r="A41" s="13" t="inlineStr">
        <is>
          <t>ROST</t>
        </is>
      </c>
      <c r="B41" s="14" t="n">
        <v>9</v>
      </c>
      <c r="C41" s="15" t="n">
        <v>11.2</v>
      </c>
      <c r="D41" s="15" t="n">
        <v>33.333</v>
      </c>
      <c r="E41" s="15" t="n">
        <v>1.051</v>
      </c>
      <c r="F41" s="16" t="n"/>
      <c r="G41" s="16" t="n">
        <v>45142</v>
      </c>
      <c r="H41" s="16" t="n"/>
      <c r="I41" s="16" t="n"/>
      <c r="J41" s="17">
        <f>IF(ISBLANK(F41:G41),,IF(COUNTA(F41)=0,G41,F41))</f>
        <v/>
      </c>
      <c r="K41" s="18">
        <f>IFERROR(__xludf.DUMMYFUNCTION("if(isblank(K41),,index(googlefinance(A41,L$2,K41-1),2,2))"),"Loading...")</f>
        <v/>
      </c>
      <c r="L41" s="19">
        <f>IF(ISBLANK(H41:I41),,IF(COUNTA(H41)=0,I41,H41))</f>
        <v/>
      </c>
      <c r="M41" s="20">
        <f>IFERROR(__xludf.DUMMYFUNCTION("if(isblank(M41),, index(googlefinance(A41,N$2,M41-1),2,2))"),"")</f>
        <v/>
      </c>
      <c r="N41" s="21">
        <f>IFERROR(__xludf.DUMMYFUNCTION("if(isblank(A41),"""",googlefinance(A41))"),"Loading...")</f>
        <v/>
      </c>
      <c r="O41" s="22">
        <f>IF(ISBLANK(J41),"",IF(ISBLANK(L41),"Ongoing","Completed"))</f>
        <v/>
      </c>
      <c r="P41" s="22">
        <f>IF(ISBLANK(A41),,IF(AND(COUNTA(F41)=1,T41&gt;0),"Profit",IF(AND(COUNTA(G41)=1,T41&lt;0),"Profit","Loss")))</f>
        <v/>
      </c>
      <c r="Q41" s="7">
        <f>IF(ISBLANK(U41),,IF(P41="Profit",IF(T41&lt;0,U41*-T41,U41*T41),IF(T41&gt;0,U41*-T41,U41*T41)))</f>
        <v/>
      </c>
      <c r="R41" s="22" t="n"/>
      <c r="S41">
        <f>IF($Q41&gt;0, TRUE, FALSE)</f>
        <v/>
      </c>
      <c r="T41" s="22">
        <f>IF(ISBLANK(J41),"",IF(ISBLANK(L41),N41-K41,M41-K41))</f>
        <v/>
      </c>
      <c r="U41" s="9">
        <f>IF(ISBLANK(J41),,ROUNDDOWN(U$1/K41,0))</f>
        <v/>
      </c>
    </row>
    <row r="42" ht="13" customHeight="1">
      <c r="A42" s="12" t="inlineStr">
        <is>
          <t>SPG</t>
        </is>
      </c>
      <c r="B42" s="22" t="n">
        <v>12</v>
      </c>
      <c r="C42" s="9" t="n">
        <v>66.81999999999999</v>
      </c>
      <c r="D42" s="9" t="n">
        <v>33.333</v>
      </c>
      <c r="E42" s="9" t="n">
        <v>1.251</v>
      </c>
      <c r="F42" s="16" t="n"/>
      <c r="G42" s="16" t="n">
        <v>45145</v>
      </c>
      <c r="H42" s="16" t="n"/>
      <c r="I42" s="16" t="n">
        <v>45167</v>
      </c>
      <c r="J42" s="17">
        <f>IF(ISBLANK(F42:G42),,IF(COUNTA(F42)=0,G42,F42))</f>
        <v/>
      </c>
      <c r="K42" s="18">
        <f>IFERROR(__xludf.DUMMYFUNCTION("if(isblank(K42),,index(googlefinance(A42,L$2,K42-1),2,2))"),"Loading...")</f>
        <v/>
      </c>
      <c r="L42" s="19">
        <f>IF(ISBLANK(H42:I42),,IF(COUNTA(H42)=0,I42,H42))</f>
        <v/>
      </c>
      <c r="M42" s="20">
        <f>IFERROR(__xludf.DUMMYFUNCTION("if(isblank(M42),, index(googlefinance(A42,N$2,M42-1),2,2))"),"Loading...")</f>
        <v/>
      </c>
      <c r="N42" s="21">
        <f>IFERROR(__xludf.DUMMYFUNCTION("if(isblank(A42),"""",googlefinance(A42))"),"Loading...")</f>
        <v/>
      </c>
      <c r="O42" s="22">
        <f>IF(ISBLANK(J42),"",IF(ISBLANK(L42),"Ongoing","Completed"))</f>
        <v/>
      </c>
      <c r="P42" s="22">
        <f>IF(ISBLANK(A42),,IF(AND(COUNTA(F42)=1,T42&gt;0),"Profit",IF(AND(COUNTA(G42)=1,T42&lt;0),"Profit","Loss")))</f>
        <v/>
      </c>
      <c r="Q42" s="7">
        <f>IF(ISBLANK(U42),,IF(P42="Profit",IF(T42&lt;0,U42*-T42,U42*T42),IF(T42&gt;0,U42*-T42,U42*T42)))</f>
        <v/>
      </c>
      <c r="R42" s="22" t="n"/>
      <c r="S42">
        <f>IF($Q42&gt;0, TRUE, FALSE)</f>
        <v/>
      </c>
      <c r="T42" s="22">
        <f>IF(ISBLANK(J42),"",IF(ISBLANK(L42),N42-K42,M42-K42))</f>
        <v/>
      </c>
      <c r="U42" s="9">
        <f>IF(ISBLANK(J42),,ROUNDDOWN(U$1/K42,0))</f>
        <v/>
      </c>
    </row>
    <row r="43" ht="13" customHeight="1">
      <c r="A43" s="12" t="inlineStr">
        <is>
          <t>NTRS</t>
        </is>
      </c>
      <c r="B43" s="22" t="n">
        <v>8</v>
      </c>
      <c r="C43" s="9" t="n">
        <v>51.13</v>
      </c>
      <c r="D43" s="9" t="n">
        <v>62.5</v>
      </c>
      <c r="E43" s="9" t="n">
        <v>1.525</v>
      </c>
      <c r="F43" s="16" t="n"/>
      <c r="G43" s="16" t="n">
        <v>45146</v>
      </c>
      <c r="H43" s="16" t="n"/>
      <c r="I43" s="16" t="n"/>
      <c r="J43" s="17">
        <f>IF(ISBLANK(F43:G43),,IF(COUNTA(F43)=0,G43,F43))</f>
        <v/>
      </c>
      <c r="K43" s="18">
        <f>IFERROR(__xludf.DUMMYFUNCTION("if(isblank(K43),,index(googlefinance(A43,L$2,K43-1),2,2))"),"Loading...")</f>
        <v/>
      </c>
      <c r="L43" s="19">
        <f>IF(ISBLANK(H43:I43),,IF(COUNTA(H43)=0,I43,H43))</f>
        <v/>
      </c>
      <c r="M43" s="20">
        <f>IFERROR(__xludf.DUMMYFUNCTION("if(isblank(M43),, index(googlefinance(A43,N$2,M43-1),2,2))"),"")</f>
        <v/>
      </c>
      <c r="N43" s="21">
        <f>IFERROR(__xludf.DUMMYFUNCTION("if(isblank(A43),"""",googlefinance(A43))"),"Loading...")</f>
        <v/>
      </c>
      <c r="O43" s="22">
        <f>IF(ISBLANK(J43),"",IF(ISBLANK(L43),"Ongoing","Completed"))</f>
        <v/>
      </c>
      <c r="P43" s="22">
        <f>IF(ISBLANK(A43),,IF(AND(COUNTA(F43)=1,T43&gt;0),"Profit",IF(AND(COUNTA(G43)=1,T43&lt;0),"Profit","Loss")))</f>
        <v/>
      </c>
      <c r="Q43" s="7">
        <f>IF(ISBLANK(U43),,IF(P43="Profit",IF(T43&lt;0,U43*-T43,U43*T43),IF(T43&gt;0,U43*-T43,U43*T43)))</f>
        <v/>
      </c>
      <c r="R43" s="22" t="n"/>
      <c r="S43">
        <f>IF($Q43&gt;0, TRUE, FALSE)</f>
        <v/>
      </c>
      <c r="T43" s="22">
        <f>IF(ISBLANK(J43),"",IF(ISBLANK(L43),N43-K43,M43-K43))</f>
        <v/>
      </c>
      <c r="U43" s="9">
        <f>IF(ISBLANK(J43),,ROUNDDOWN(U$1/K43,0))</f>
        <v/>
      </c>
    </row>
    <row r="44" ht="13" customHeight="1">
      <c r="A44" s="13" t="inlineStr">
        <is>
          <t>AXON</t>
        </is>
      </c>
      <c r="B44" s="14" t="n">
        <v>14</v>
      </c>
      <c r="C44" s="15" t="n">
        <v>270.59</v>
      </c>
      <c r="D44" s="15" t="n">
        <v>28.571</v>
      </c>
      <c r="E44" s="15" t="n">
        <v>2.043</v>
      </c>
      <c r="F44" s="16" t="n">
        <v>45147</v>
      </c>
      <c r="G44" s="16" t="n"/>
      <c r="H44" s="16" t="n">
        <v>45155</v>
      </c>
      <c r="I44" s="16" t="n"/>
      <c r="J44" s="17">
        <f>IF(ISBLANK(F44:G44),,IF(COUNTA(F44)=0,G44,F44))</f>
        <v/>
      </c>
      <c r="K44" s="18" t="n">
        <v>200.44</v>
      </c>
      <c r="L44" s="19">
        <f>IF(ISBLANK(H44:I44),,IF(COUNTA(H44)=0,I44,H44))</f>
        <v/>
      </c>
      <c r="M44" s="20" t="n">
        <v>195.39</v>
      </c>
      <c r="N44" s="21">
        <f>IFERROR(__xludf.DUMMYFUNCTION("if(isblank(A44),"""",googlefinance(A44))"),"Loading...")</f>
        <v/>
      </c>
      <c r="O44" s="22">
        <f>IF(ISBLANK(J44),"",IF(ISBLANK(L44),"Ongoing","Completed"))</f>
        <v/>
      </c>
      <c r="P44" s="22">
        <f>IF(ISBLANK(A44),,IF(AND(COUNTA(F44)=1,T44&gt;0),"Profit",IF(AND(COUNTA(G44)=1,T44&lt;0),"Profit","Loss")))</f>
        <v/>
      </c>
      <c r="Q44" s="7">
        <f>IF(ISBLANK(U44),,IF(P44="Profit",IF(T44&lt;0,U44*-T44,U44*T44),IF(T44&gt;0,U44*-T44,U44*T44)))</f>
        <v/>
      </c>
      <c r="R44" s="25" t="b">
        <v>1</v>
      </c>
      <c r="S44">
        <f>IF($Q44&gt;0, TRUE, FALSE)</f>
        <v/>
      </c>
      <c r="T44" s="22">
        <f>IF(ISBLANK(J44),"",IF(ISBLANK(L44),N44-K44,M44-K44))</f>
        <v/>
      </c>
      <c r="U44" s="9">
        <f>IF(ISBLANK(J44),,ROUNDDOWN(U$1/K44,0))</f>
        <v/>
      </c>
    </row>
    <row r="45" ht="13" customHeight="1">
      <c r="A45" s="13" t="inlineStr">
        <is>
          <t>WDC</t>
        </is>
      </c>
      <c r="B45" s="14" t="n">
        <v>11</v>
      </c>
      <c r="C45" s="15" t="n">
        <v>223.54</v>
      </c>
      <c r="D45" s="15" t="n">
        <v>45.455</v>
      </c>
      <c r="E45" s="15" t="n">
        <v>1.701</v>
      </c>
      <c r="F45" s="16" t="n"/>
      <c r="G45" s="16" t="n">
        <v>45149</v>
      </c>
      <c r="H45" s="16" t="n"/>
      <c r="I45" s="16" t="n">
        <v>45166</v>
      </c>
      <c r="J45" s="17">
        <f>IF(ISBLANK(F45:G45),,IF(COUNTA(F45)=0,G45,F45))</f>
        <v/>
      </c>
      <c r="K45" s="18">
        <f>IFERROR(__xludf.DUMMYFUNCTION("if(isblank(K45),,index(googlefinance(A45,L$2,K45-1),2,2))"),"Loading...")</f>
        <v/>
      </c>
      <c r="L45" s="19">
        <f>IF(ISBLANK(H45:I45),,IF(COUNTA(H45)=0,I45,H45))</f>
        <v/>
      </c>
      <c r="M45" s="20">
        <f>IFERROR(__xludf.DUMMYFUNCTION("if(isblank(M45),, index(googlefinance(A45,N$2,M45-1),2,2))"),"Loading...")</f>
        <v/>
      </c>
      <c r="N45" s="21">
        <f>IFERROR(__xludf.DUMMYFUNCTION("if(isblank(A45),,googlefinance(A45))"),"Loading...")</f>
        <v/>
      </c>
      <c r="O45" s="22">
        <f>IF(ISBLANK(J45),,IF(ISBLANK(L45),"Ongoing","Completed"))</f>
        <v/>
      </c>
      <c r="P45" s="22">
        <f>IF(ISBLANK(A45),,IF(AND(COUNTA(F45)=1,T45&gt;0),"Profit",IF(AND(COUNTA(G45)=1,T45&lt;0),"Profit","Loss")))</f>
        <v/>
      </c>
      <c r="Q45" s="7">
        <f>IF(ISBLANK(U45),,IF(P45="Profit",IF(T45&lt;0,U45*-T45,U45*T45),IF(T45&gt;0,U45*-T45,U45*T45)))</f>
        <v/>
      </c>
      <c r="R45" s="25" t="b">
        <v>1</v>
      </c>
      <c r="S45">
        <f>IF($Q45&gt;0, TRUE, FALSE)</f>
        <v/>
      </c>
      <c r="T45" s="22">
        <f>IF(ISBLANK(J45),,IF(ISBLANK(L45),N45-K45,M45-K45))</f>
        <v/>
      </c>
      <c r="U45" s="9">
        <f>IF(ISBLANK(J45),,ROUNDDOWN(U$1/K45,0))</f>
        <v/>
      </c>
    </row>
    <row r="46" ht="13" customHeight="1">
      <c r="A46" s="13" t="inlineStr">
        <is>
          <t>AON</t>
        </is>
      </c>
      <c r="B46" s="14" t="n">
        <v>17</v>
      </c>
      <c r="C46" s="15" t="n">
        <v>236.46</v>
      </c>
      <c r="D46" s="15" t="n">
        <v>41.176</v>
      </c>
      <c r="E46" s="15" t="n">
        <v>1.943</v>
      </c>
      <c r="F46" s="16" t="n">
        <v>45152</v>
      </c>
      <c r="G46" s="16" t="n"/>
      <c r="H46" s="16" t="n">
        <v>45155</v>
      </c>
      <c r="I46" s="16" t="n"/>
      <c r="J46" s="17">
        <f>IF(ISBLANK(F46:G46),,IF(COUNTA(F46)=0,G46,F46))</f>
        <v/>
      </c>
      <c r="K46" s="18">
        <f>IFERROR(__xludf.DUMMYFUNCTION("if(isblank(K46),,index(googlefinance(A46,L$2,K46-1),2,2))"),"Loading...")</f>
        <v/>
      </c>
      <c r="L46" s="19">
        <f>IF(ISBLANK(H46:I46),,IF(COUNTA(H46)=0,I46,H46))</f>
        <v/>
      </c>
      <c r="M46" s="20">
        <f>IFERROR(__xludf.DUMMYFUNCTION("if(isblank(M46),, index(googlefinance(A46,N$2,M46-1),2,2))"),"Loading...")</f>
        <v/>
      </c>
      <c r="N46" s="21">
        <f>IFERROR(__xludf.DUMMYFUNCTION("if(isblank(A46),,googlefinance(A46))"),"Loading...")</f>
        <v/>
      </c>
      <c r="O46" s="22">
        <f>IF(ISBLANK(J46),,IF(ISBLANK(L46),"Ongoing","Completed"))</f>
        <v/>
      </c>
      <c r="P46" s="22">
        <f>IF(ISBLANK(A46),,IF(AND(COUNTA(F46)=1,T46&gt;0),"Profit",IF(AND(COUNTA(G46)=1,T46&lt;0),"Profit","Loss")))</f>
        <v/>
      </c>
      <c r="Q46" s="7">
        <f>IF(ISBLANK(U46),,IF(P46="Profit",IF(T46&lt;0,U46*-T46,U46*T46),IF(T46&gt;0,U46*-T46,U46*T46)))</f>
        <v/>
      </c>
      <c r="R46" s="22" t="n"/>
      <c r="S46">
        <f>IF($Q46&gt;0, TRUE, FALSE)</f>
        <v/>
      </c>
      <c r="T46" s="22">
        <f>IF(ISBLANK(J46),,IF(ISBLANK(L46),N46-K46,M46-K46))</f>
        <v/>
      </c>
      <c r="U46" s="9">
        <f>IF(ISBLANK(J46),,ROUNDDOWN(U$1/K46,0))</f>
        <v/>
      </c>
    </row>
    <row r="47" ht="13" customHeight="1">
      <c r="A47" s="13" t="inlineStr">
        <is>
          <t>WRB</t>
        </is>
      </c>
      <c r="B47" s="14" t="n">
        <v>11</v>
      </c>
      <c r="C47" s="15" t="n">
        <v>81.893</v>
      </c>
      <c r="D47" s="15" t="n">
        <v>27.273</v>
      </c>
      <c r="E47" s="15" t="n">
        <v>1.481</v>
      </c>
      <c r="F47" s="16" t="n"/>
      <c r="G47" s="16" t="n">
        <v>45153</v>
      </c>
      <c r="H47" s="16" t="n"/>
      <c r="I47" s="16" t="n"/>
      <c r="J47" s="17">
        <f>IF(ISBLANK(F47:G47),,IF(COUNTA(F47)=0,G47,F47))</f>
        <v/>
      </c>
      <c r="K47" s="18">
        <f>IFERROR(__xludf.DUMMYFUNCTION("if(isblank(K47),,index(googlefinance(A47,L$2,K47-1),2,2))"),"Loading...")</f>
        <v/>
      </c>
      <c r="L47" s="19">
        <f>IF(ISBLANK(H47:I47),,IF(COUNTA(H47)=0,I47,H47))</f>
        <v/>
      </c>
      <c r="M47" s="20">
        <f>IFERROR(__xludf.DUMMYFUNCTION("if(isblank(M47),, index(googlefinance(A47,N$2,M47-1),2,2))"),"")</f>
        <v/>
      </c>
      <c r="N47" s="21">
        <f>IFERROR(__xludf.DUMMYFUNCTION("if(isblank(A47),,googlefinance(A47))"),"Loading...")</f>
        <v/>
      </c>
      <c r="O47" s="22">
        <f>IF(ISBLANK(J47),,IF(ISBLANK(L47),"Ongoing","Completed"))</f>
        <v/>
      </c>
      <c r="P47" s="22">
        <f>IF(ISBLANK(A47),,IF(AND(COUNTA(F47)=1,T47&gt;0),"Profit",IF(AND(COUNTA(G47)=1,T47&lt;0),"Profit","Loss")))</f>
        <v/>
      </c>
      <c r="Q47" s="7">
        <f>IF(ISBLANK(U47),,IF(P47="Profit",IF(T47&lt;0,U47*-T47,U47*T47),IF(T47&gt;0,U47*-T47,U47*T47)))</f>
        <v/>
      </c>
      <c r="R47" s="22" t="n"/>
      <c r="S47">
        <f>IF($Q47&gt;0, TRUE, FALSE)</f>
        <v/>
      </c>
      <c r="T47" s="22">
        <f>IF(ISBLANK(J47),,IF(ISBLANK(L47),N47-K47,M47-K47))</f>
        <v/>
      </c>
      <c r="U47" s="9">
        <f>IF(ISBLANK(J47),,ROUNDDOWN(U$1/K47,0))</f>
        <v/>
      </c>
    </row>
    <row r="48" ht="13" customHeight="1">
      <c r="A48" s="13" t="inlineStr">
        <is>
          <t>AON</t>
        </is>
      </c>
      <c r="B48" s="14" t="n">
        <v>17</v>
      </c>
      <c r="C48" s="15" t="n">
        <v>236.46</v>
      </c>
      <c r="D48" s="15" t="n">
        <v>41.176</v>
      </c>
      <c r="E48" s="15" t="n">
        <v>1.943</v>
      </c>
      <c r="F48" s="16" t="n">
        <v>45154</v>
      </c>
      <c r="G48" s="16" t="n"/>
      <c r="H48" s="16" t="n">
        <v>45155</v>
      </c>
      <c r="I48" s="16" t="n"/>
      <c r="J48" s="17">
        <f>IF(ISBLANK(F48:G48),,IF(COUNTA(F48)=0,G48,F48))</f>
        <v/>
      </c>
      <c r="K48" s="18">
        <f>IFERROR(__xludf.DUMMYFUNCTION("if(isblank(K48),,index(googlefinance(A48,L$2,K48-1),2,2))"),"Loading...")</f>
        <v/>
      </c>
      <c r="L48" s="19">
        <f>IF(ISBLANK(H48:I48),,IF(COUNTA(H48)=0,I48,H48))</f>
        <v/>
      </c>
      <c r="M48" s="20">
        <f>IFERROR(__xludf.DUMMYFUNCTION("if(isblank(M48),, index(googlefinance(A48,N$2,M48-1),2,2))"),"Loading...")</f>
        <v/>
      </c>
      <c r="N48" s="21">
        <f>IFERROR(__xludf.DUMMYFUNCTION("if(isblank(A48),,googlefinance(A48))"),"Loading...")</f>
        <v/>
      </c>
      <c r="O48" s="22">
        <f>IF(ISBLANK(J48),,IF(ISBLANK(L48),"Ongoing","Completed"))</f>
        <v/>
      </c>
      <c r="P48" s="22">
        <f>IF(ISBLANK(A48),,IF(AND(COUNTA(F48)=1,T48&gt;0),"Profit",IF(AND(COUNTA(G48)=1,T48&lt;0),"Profit","Loss")))</f>
        <v/>
      </c>
      <c r="Q48" s="7">
        <f>IF(ISBLANK(U48),,IF(P48="Profit",IF(T48&lt;0,U48*-T48,U48*T48),IF(T48&gt;0,U48*-T48,U48*T48)))</f>
        <v/>
      </c>
      <c r="R48" s="22" t="n"/>
      <c r="S48">
        <f>IF($Q48&gt;0, TRUE, FALSE)</f>
        <v/>
      </c>
      <c r="T48" s="22">
        <f>IF(ISBLANK(J48),,IF(ISBLANK(L48),N48-K48,M48-K48))</f>
        <v/>
      </c>
      <c r="U48" s="9">
        <f>IF(ISBLANK(J48),,ROUNDDOWN(U$1/K48,0))</f>
        <v/>
      </c>
    </row>
    <row r="49" ht="13" customHeight="1">
      <c r="A49" s="13" t="inlineStr">
        <is>
          <t>XOM</t>
        </is>
      </c>
      <c r="B49" s="14" t="n">
        <v>7</v>
      </c>
      <c r="C49" s="15" t="n">
        <v>103.4</v>
      </c>
      <c r="D49" s="15" t="n">
        <v>42.857</v>
      </c>
      <c r="E49" s="15" t="n">
        <v>1.976</v>
      </c>
      <c r="F49" s="16" t="n"/>
      <c r="G49" s="16" t="n">
        <v>45154</v>
      </c>
      <c r="H49" s="16" t="n"/>
      <c r="I49" s="16" t="n"/>
      <c r="J49" s="17">
        <f>IF(ISBLANK(F49:G49),,IF(COUNTA(F49)=0,G49,F49))</f>
        <v/>
      </c>
      <c r="K49" s="18">
        <f>IFERROR(__xludf.DUMMYFUNCTION("if(isblank(K49),,index(googlefinance(A49,L$2,K49-1),2,2))"),"Loading...")</f>
        <v/>
      </c>
      <c r="L49" s="19">
        <f>IF(ISBLANK(H49:I49),,IF(COUNTA(H49)=0,I49,H49))</f>
        <v/>
      </c>
      <c r="M49" s="20">
        <f>IFERROR(__xludf.DUMMYFUNCTION("if(isblank(M49),, index(googlefinance(A49,N$2,M49-1),2,2))"),"")</f>
        <v/>
      </c>
      <c r="N49" s="21">
        <f>IFERROR(__xludf.DUMMYFUNCTION("if(isblank(A49),,googlefinance(A49))"),"Loading...")</f>
        <v/>
      </c>
      <c r="O49" s="22">
        <f>IF(ISBLANK(J49),,IF(ISBLANK(L49),"Ongoing","Completed"))</f>
        <v/>
      </c>
      <c r="P49" s="22">
        <f>IF(ISBLANK(A49),,IF(AND(COUNTA(F49)=1,T49&gt;0),"Profit",IF(AND(COUNTA(G49)=1,T49&lt;0),"Profit","Loss")))</f>
        <v/>
      </c>
      <c r="Q49" s="7">
        <f>IF(ISBLANK(U49),,IF(P49="Profit",IF(T49&lt;0,U49*-T49,U49*T49),IF(T49&gt;0,U49*-T49,U49*T49)))</f>
        <v/>
      </c>
      <c r="R49" s="22" t="n"/>
      <c r="S49">
        <f>IF($Q49&gt;0, TRUE, FALSE)</f>
        <v/>
      </c>
      <c r="T49" s="22">
        <f>IF(ISBLANK(J49),,IF(ISBLANK(L49),N49-K49,M49-K49))</f>
        <v/>
      </c>
      <c r="U49" s="9">
        <f>IF(ISBLANK(J49),,ROUNDDOWN(U$1/K49,0))</f>
        <v/>
      </c>
    </row>
    <row r="50" ht="13" customHeight="1">
      <c r="A50" s="13" t="inlineStr">
        <is>
          <t>GD</t>
        </is>
      </c>
      <c r="B50" s="14" t="n">
        <v>9</v>
      </c>
      <c r="C50" s="15" t="n">
        <v>13.44</v>
      </c>
      <c r="D50" s="15" t="n">
        <v>55.556</v>
      </c>
      <c r="E50" s="15" t="n">
        <v>1.185</v>
      </c>
      <c r="F50" s="16" t="n"/>
      <c r="G50" s="16" t="n">
        <v>45155</v>
      </c>
      <c r="H50" s="16" t="n"/>
      <c r="I50" s="16" t="n">
        <v>45166</v>
      </c>
      <c r="J50" s="17">
        <f>IF(ISBLANK(F50:G50),,IF(COUNTA(F50)=0,G50,F50))</f>
        <v/>
      </c>
      <c r="K50" s="18">
        <f>IFERROR(__xludf.DUMMYFUNCTION("if(isblank(K50),,index(googlefinance(A50,L$2,K50-1),2,2))"),"Loading...")</f>
        <v/>
      </c>
      <c r="L50" s="19">
        <f>IF(ISBLANK(H50:I50),,IF(COUNTA(H50)=0,I50,H50))</f>
        <v/>
      </c>
      <c r="M50" s="20">
        <f>IFERROR(__xludf.DUMMYFUNCTION("if(isblank(M50),, index(googlefinance(A50,N$2,M50-1),2,2))"),"Loading...")</f>
        <v/>
      </c>
      <c r="N50" s="21">
        <f>IFERROR(__xludf.DUMMYFUNCTION("if(isblank(A50),,googlefinance(A50))"),"Loading...")</f>
        <v/>
      </c>
      <c r="O50" s="22">
        <f>IF(ISBLANK(J50),,IF(ISBLANK(L50),"Ongoing","Completed"))</f>
        <v/>
      </c>
      <c r="P50" s="22">
        <f>IF(ISBLANK(A50),,IF(AND(COUNTA(F50)=1,T50&gt;0),"Profit",IF(AND(COUNTA(G50)=1,T50&lt;0),"Profit","Loss")))</f>
        <v/>
      </c>
      <c r="Q50" s="7">
        <f>IF(ISBLANK(U50),,IF(P50="Profit",IF(T50&lt;0,U50*-T50,U50*T50),IF(T50&gt;0,U50*-T50,U50*T50)))</f>
        <v/>
      </c>
      <c r="R50" s="22" t="n"/>
      <c r="S50">
        <f>IF($Q50&gt;0, TRUE, FALSE)</f>
        <v/>
      </c>
      <c r="T50" s="22">
        <f>IF(ISBLANK(J50),,IF(ISBLANK(L50),N50-K50,M50-K50))</f>
        <v/>
      </c>
      <c r="U50" s="9">
        <f>IF(ISBLANK(J50),,ROUNDDOWN(U$1/K50,0))</f>
        <v/>
      </c>
    </row>
    <row r="51" ht="13" customHeight="1">
      <c r="A51" s="13" t="inlineStr">
        <is>
          <t>NWS</t>
        </is>
      </c>
      <c r="B51" s="14" t="n">
        <v>10</v>
      </c>
      <c r="C51" s="15" t="n">
        <v>144.06</v>
      </c>
      <c r="D51" s="15" t="n">
        <v>10</v>
      </c>
      <c r="E51" s="15" t="n">
        <v>1.788</v>
      </c>
      <c r="F51" s="16" t="n"/>
      <c r="G51" s="16" t="n">
        <v>45155</v>
      </c>
      <c r="H51" s="16" t="n"/>
      <c r="I51" s="16" t="n"/>
      <c r="J51" s="17">
        <f>IF(ISBLANK(F51:G51),,IF(COUNTA(F51)=0,G51,F51))</f>
        <v/>
      </c>
      <c r="K51" s="18">
        <f>IFERROR(__xludf.DUMMYFUNCTION("if(isblank(K51),,index(googlefinance(A51,L$2,K51-1),2,2))"),"Loading...")</f>
        <v/>
      </c>
      <c r="L51" s="19">
        <f>IF(ISBLANK(H51:I51),,IF(COUNTA(H51)=0,I51,H51))</f>
        <v/>
      </c>
      <c r="M51" s="20">
        <f>IFERROR(__xludf.DUMMYFUNCTION("if(isblank(M51),, index(googlefinance(A51,N$2,M51-1),2,2))"),"")</f>
        <v/>
      </c>
      <c r="N51" s="21">
        <f>IFERROR(__xludf.DUMMYFUNCTION("if(isblank(A51),,googlefinance(A51))"),"Loading...")</f>
        <v/>
      </c>
      <c r="O51" s="22">
        <f>IF(ISBLANK(J51),,IF(ISBLANK(L51),"Ongoing","Completed"))</f>
        <v/>
      </c>
      <c r="P51" s="22">
        <f>IF(ISBLANK(A51),,IF(AND(COUNTA(F51)=1,T51&gt;0),"Profit",IF(AND(COUNTA(G51)=1,T51&lt;0),"Profit","Loss")))</f>
        <v/>
      </c>
      <c r="Q51" s="7">
        <f>IF(ISBLANK(U51),,IF(P51="Profit",IF(T51&lt;0,U51*-T51,U51*T51),IF(T51&gt;0,U51*-T51,U51*T51)))</f>
        <v/>
      </c>
      <c r="R51" s="25" t="b">
        <v>1</v>
      </c>
      <c r="S51">
        <f>IF($Q51&gt;0, TRUE, FALSE)</f>
        <v/>
      </c>
      <c r="T51" s="22">
        <f>IF(ISBLANK(J51),,IF(ISBLANK(L51),N51-K51,M51-K51))</f>
        <v/>
      </c>
      <c r="U51" s="9">
        <f>IF(ISBLANK(J51),,ROUNDDOWN(U$1/K51,0))</f>
        <v/>
      </c>
    </row>
    <row r="52" ht="13" customHeight="1">
      <c r="A52" s="13" t="inlineStr">
        <is>
          <t>OXY</t>
        </is>
      </c>
      <c r="B52" s="14" t="n">
        <v>5</v>
      </c>
      <c r="C52" s="15" t="n">
        <v>635.86</v>
      </c>
      <c r="D52" s="15" t="n">
        <v>60</v>
      </c>
      <c r="E52" s="15" t="n">
        <v>6.215</v>
      </c>
      <c r="F52" s="16" t="n"/>
      <c r="G52" s="16" t="n">
        <v>45155</v>
      </c>
      <c r="H52" s="16" t="n"/>
      <c r="I52" s="16" t="n">
        <v>45156</v>
      </c>
      <c r="J52" s="17">
        <f>IF(ISBLANK(F52:G52),,IF(COUNTA(F52)=0,G52,F52))</f>
        <v/>
      </c>
      <c r="K52" s="18">
        <f>IFERROR(__xludf.DUMMYFUNCTION("if(isblank(K52),,index(googlefinance(A52,L$2,K52-1),2,2))"),"Loading...")</f>
        <v/>
      </c>
      <c r="L52" s="19">
        <f>IF(ISBLANK(H52:I52),,IF(COUNTA(H52)=0,I52,H52))</f>
        <v/>
      </c>
      <c r="M52" s="20">
        <f>IFERROR(__xludf.DUMMYFUNCTION("if(isblank(M52),, index(googlefinance(A52,N$2,M52-1),2,2))"),"Loading...")</f>
        <v/>
      </c>
      <c r="N52" s="21">
        <f>IFERROR(__xludf.DUMMYFUNCTION("if(isblank(A52),,googlefinance(A52))"),"Loading...")</f>
        <v/>
      </c>
      <c r="O52" s="22">
        <f>IF(ISBLANK(J52),,IF(ISBLANK(L52),"Ongoing","Completed"))</f>
        <v/>
      </c>
      <c r="P52" s="22">
        <f>IF(ISBLANK(A52),,IF(AND(COUNTA(F52)=1,T52&gt;0),"Profit",IF(AND(COUNTA(G52)=1,T52&lt;0),"Profit","Loss")))</f>
        <v/>
      </c>
      <c r="Q52" s="7">
        <f>IF(ISBLANK(U52),,IF(P52="Profit",IF(T52&lt;0,U52*-T52,U52*T52),IF(T52&gt;0,U52*-T52,U52*T52)))</f>
        <v/>
      </c>
      <c r="R52" s="22" t="n"/>
      <c r="S52">
        <f>IF($Q52&gt;0, TRUE, FALSE)</f>
        <v/>
      </c>
      <c r="T52" s="22">
        <f>IF(ISBLANK(J52),,IF(ISBLANK(L52),N52-K52,M52-K52))</f>
        <v/>
      </c>
      <c r="U52" s="9">
        <f>IF(ISBLANK(J52),,ROUNDDOWN(U$1/K52,0))</f>
        <v/>
      </c>
    </row>
    <row r="53" ht="13" customHeight="1">
      <c r="A53" s="13" t="inlineStr">
        <is>
          <t>WST</t>
        </is>
      </c>
      <c r="B53" s="14" t="n">
        <v>7</v>
      </c>
      <c r="C53" s="15" t="n">
        <v>203.73</v>
      </c>
      <c r="D53" s="15" t="n">
        <v>42.857</v>
      </c>
      <c r="E53" s="15" t="n">
        <v>2.662</v>
      </c>
      <c r="F53" s="16" t="n"/>
      <c r="G53" s="16" t="n">
        <v>45155</v>
      </c>
      <c r="H53" s="16" t="n"/>
      <c r="I53" s="16" t="n"/>
      <c r="J53" s="17">
        <f>IF(ISBLANK(F53:G53),,IF(COUNTA(F53)=0,G53,F53))</f>
        <v/>
      </c>
      <c r="K53" s="18">
        <f>IFERROR(__xludf.DUMMYFUNCTION("if(isblank(K53),,index(googlefinance(A53,L$2,K53-1),2,2))"),"Loading...")</f>
        <v/>
      </c>
      <c r="L53" s="19">
        <f>IF(ISBLANK(H53:I53),,IF(COUNTA(H53)=0,I53,H53))</f>
        <v/>
      </c>
      <c r="M53" s="20">
        <f>IFERROR(__xludf.DUMMYFUNCTION("if(isblank(M53),, index(googlefinance(A53,N$2,M53-1),2,2))"),"")</f>
        <v/>
      </c>
      <c r="N53" s="21">
        <f>IFERROR(__xludf.DUMMYFUNCTION("if(isblank(A53),,googlefinance(A53))"),"Loading...")</f>
        <v/>
      </c>
      <c r="O53" s="22">
        <f>IF(ISBLANK(J53),,IF(ISBLANK(L53),"Ongoing","Completed"))</f>
        <v/>
      </c>
      <c r="P53" s="22">
        <f>IF(ISBLANK(A53),,IF(AND(COUNTA(F53)=1,T53&gt;0),"Profit",IF(AND(COUNTA(G53)=1,T53&lt;0),"Profit","Loss")))</f>
        <v/>
      </c>
      <c r="Q53" s="7">
        <f>IF(ISBLANK(U53),,IF(P53="Profit",IF(T53&lt;0,U53*-T53,U53*T53),IF(T53&gt;0,U53*-T53,U53*T53)))</f>
        <v/>
      </c>
      <c r="R53" s="25" t="b">
        <v>1</v>
      </c>
      <c r="S53">
        <f>IF($Q53&gt;0, TRUE, FALSE)</f>
        <v/>
      </c>
      <c r="T53" s="22">
        <f>IF(ISBLANK(J53),,IF(ISBLANK(L53),N53-K53,M53-K53))</f>
        <v/>
      </c>
      <c r="U53" s="9">
        <f>IF(ISBLANK(J53),,ROUNDDOWN(U$1/K53,0))</f>
        <v/>
      </c>
    </row>
    <row r="54" ht="13" customHeight="1">
      <c r="A54" s="13" t="inlineStr">
        <is>
          <t>AON</t>
        </is>
      </c>
      <c r="B54" s="14" t="n">
        <v>18</v>
      </c>
      <c r="C54" s="15" t="n">
        <v>229.62</v>
      </c>
      <c r="D54" s="15" t="n">
        <v>38.889</v>
      </c>
      <c r="E54" s="15" t="n">
        <v>1.891</v>
      </c>
      <c r="F54" s="16" t="n">
        <v>45156</v>
      </c>
      <c r="G54" s="16" t="n"/>
      <c r="H54" s="16" t="n">
        <v>45174</v>
      </c>
      <c r="I54" s="16" t="n"/>
      <c r="J54" s="17">
        <f>IF(ISBLANK(F54:G54),,IF(COUNTA(F54)=0,G54,F54))</f>
        <v/>
      </c>
      <c r="K54" s="18">
        <f>IFERROR(__xludf.DUMMYFUNCTION("if(isblank(K54),,index(googlefinance(A54,L$2,K54-1),2,2))"),"Loading...")</f>
        <v/>
      </c>
      <c r="L54" s="19">
        <f>IF(ISBLANK(H54:I54),,IF(COUNTA(H54)=0,I54,H54))</f>
        <v/>
      </c>
      <c r="M54" s="20">
        <f>IFERROR(__xludf.DUMMYFUNCTION("if(isblank(M54),, index(googlefinance(A54,N$2,M54-1),2,2))"),"Loading...")</f>
        <v/>
      </c>
      <c r="N54" s="21">
        <f>IFERROR(__xludf.DUMMYFUNCTION("if(isblank(A54),,googlefinance(A54))"),"Loading...")</f>
        <v/>
      </c>
      <c r="O54" s="22">
        <f>IF(ISBLANK(J54),,IF(ISBLANK(L54),"Ongoing","Completed"))</f>
        <v/>
      </c>
      <c r="P54" s="22">
        <f>IF(ISBLANK(A54),,IF(AND(COUNTA(F54)=1,T54&gt;0),"Profit",IF(AND(COUNTA(G54)=1,T54&lt;0),"Profit","Loss")))</f>
        <v/>
      </c>
      <c r="Q54" s="7">
        <f>IF(ISBLANK(U54),,IF(P54="Profit",IF(T54&lt;0,U54*-T54,U54*T54),IF(T54&gt;0,U54*-T54,U54*T54)))</f>
        <v/>
      </c>
      <c r="R54" s="25" t="b">
        <v>1</v>
      </c>
      <c r="S54">
        <f>IF($Q54&gt;0, TRUE, FALSE)</f>
        <v/>
      </c>
      <c r="T54" s="22">
        <f>IF(ISBLANK(J54),,IF(ISBLANK(L54),N54-K54,M54-K54))</f>
        <v/>
      </c>
      <c r="U54" s="9">
        <f>IF(ISBLANK(J54),,ROUNDDOWN(U$1/K54,0))</f>
        <v/>
      </c>
    </row>
    <row r="55" ht="13" customHeight="1">
      <c r="A55" s="13" t="inlineStr">
        <is>
          <t>MKTX</t>
        </is>
      </c>
      <c r="B55" s="14" t="n">
        <v>11</v>
      </c>
      <c r="C55" s="15" t="n">
        <v>147.97</v>
      </c>
      <c r="D55" s="15" t="n">
        <v>45.455</v>
      </c>
      <c r="E55" s="15" t="n">
        <v>1.991</v>
      </c>
      <c r="F55" s="16" t="n">
        <v>45156</v>
      </c>
      <c r="G55" s="16" t="n"/>
      <c r="H55" s="16" t="n">
        <v>45162</v>
      </c>
      <c r="I55" s="16" t="n"/>
      <c r="J55" s="17">
        <f>IF(ISBLANK(F55:G55),,IF(COUNTA(F55)=0,G55,F55))</f>
        <v/>
      </c>
      <c r="K55" s="18">
        <f>IFERROR(__xludf.DUMMYFUNCTION("if(isblank(K55),,index(googlefinance(A55,L$2,K55-1),2,2))"),"Loading...")</f>
        <v/>
      </c>
      <c r="L55" s="19">
        <f>IF(ISBLANK(H55:I55),,IF(COUNTA(H55)=0,I55,H55))</f>
        <v/>
      </c>
      <c r="M55" s="20">
        <f>IFERROR(__xludf.DUMMYFUNCTION("if(isblank(M55),, index(googlefinance(A55,N$2,M55-1),2,2))"),"Loading...")</f>
        <v/>
      </c>
      <c r="N55" s="21">
        <f>IFERROR(__xludf.DUMMYFUNCTION("if(isblank(A55),,googlefinance(A55))"),"Loading...")</f>
        <v/>
      </c>
      <c r="O55" s="22">
        <f>IF(ISBLANK(J55),,IF(ISBLANK(L55),"Ongoing","Completed"))</f>
        <v/>
      </c>
      <c r="P55" s="22">
        <f>IF(ISBLANK(A55),,IF(AND(COUNTA(F55)=1,T55&gt;0),"Profit",IF(AND(COUNTA(G55)=1,T55&lt;0),"Profit","Loss")))</f>
        <v/>
      </c>
      <c r="Q55" s="7">
        <f>IF(ISBLANK(U55),,IF(P55="Profit",IF(T55&lt;0,U55*-T55,U55*T55),IF(T55&gt;0,U55*-T55,U55*T55)))</f>
        <v/>
      </c>
      <c r="R55" s="22" t="n"/>
      <c r="S55">
        <f>IF($Q55&gt;0, TRUE, FALSE)</f>
        <v/>
      </c>
      <c r="T55" s="22">
        <f>IF(ISBLANK(J55),,IF(ISBLANK(L55),N55-K55,M55-K55))</f>
        <v/>
      </c>
      <c r="U55" s="9">
        <f>IF(ISBLANK(J55),,ROUNDDOWN(U$1/K55,0))</f>
        <v/>
      </c>
    </row>
    <row r="56" ht="13" customHeight="1">
      <c r="A56" s="13" t="inlineStr">
        <is>
          <t>HOLX</t>
        </is>
      </c>
      <c r="B56" s="14" t="n">
        <v>13</v>
      </c>
      <c r="C56" s="15" t="n">
        <v>107.36</v>
      </c>
      <c r="D56" s="15" t="n">
        <v>38.462</v>
      </c>
      <c r="E56" s="15" t="n">
        <v>1.705</v>
      </c>
      <c r="F56" s="16" t="n">
        <v>45159</v>
      </c>
      <c r="G56" s="16" t="n"/>
      <c r="H56" s="16" t="n"/>
      <c r="I56" s="16" t="n"/>
      <c r="J56" s="17">
        <f>IF(ISBLANK(F56:G56),,IF(COUNTA(F56)=0,G56,F56))</f>
        <v/>
      </c>
      <c r="K56" s="18">
        <f>IFERROR(__xludf.DUMMYFUNCTION("if(isblank(K56),,index(googlefinance(A56,L$2,K56-1),2,2))"),"Loading...")</f>
        <v/>
      </c>
      <c r="L56" s="19">
        <f>IF(ISBLANK(H56:I56),,IF(COUNTA(H56)=0,I56,H56))</f>
        <v/>
      </c>
      <c r="M56" s="20">
        <f>IFERROR(__xludf.DUMMYFUNCTION("if(isblank(M56),, index(googlefinance(A56,N$2,M56-1),2,2))"),"")</f>
        <v/>
      </c>
      <c r="N56" s="21">
        <f>IFERROR(__xludf.DUMMYFUNCTION("if(isblank(A56),,googlefinance(A56))"),"Loading...")</f>
        <v/>
      </c>
      <c r="O56" s="22">
        <f>IF(ISBLANK(J56),,IF(ISBLANK(L56),"Ongoing","Completed"))</f>
        <v/>
      </c>
      <c r="P56" s="22">
        <f>IF(ISBLANK(A56),,IF(AND(COUNTA(F56)=1,T56&gt;0),"Profit",IF(AND(COUNTA(G56)=1,T56&lt;0),"Profit","Loss")))</f>
        <v/>
      </c>
      <c r="Q56" s="7">
        <f>IF(ISBLANK(U56),,IF(P56="Profit",IF(T56&lt;0,U56*-T56,U56*T56),IF(T56&gt;0,U56*-T56,U56*T56)))</f>
        <v/>
      </c>
      <c r="R56" s="25" t="b">
        <v>1</v>
      </c>
      <c r="S56">
        <f>IF($Q56&gt;0, TRUE, FALSE)</f>
        <v/>
      </c>
      <c r="T56" s="22">
        <f>IF(ISBLANK(J56),,IF(ISBLANK(L56),N56-K56,M56-K56))</f>
        <v/>
      </c>
      <c r="U56" s="9">
        <f>IF(ISBLANK(J56),,ROUNDDOWN(U$1/K56,0))</f>
        <v/>
      </c>
    </row>
    <row r="57" ht="13" customHeight="1">
      <c r="A57" s="13" t="inlineStr">
        <is>
          <t>MRNA</t>
        </is>
      </c>
      <c r="B57" s="14" t="n">
        <v>12</v>
      </c>
      <c r="C57" s="15" t="n">
        <v>265.07</v>
      </c>
      <c r="D57" s="15" t="n">
        <v>33.333</v>
      </c>
      <c r="E57" s="15" t="n">
        <v>1.821</v>
      </c>
      <c r="F57" s="16" t="n">
        <v>45159</v>
      </c>
      <c r="G57" s="16" t="n"/>
      <c r="H57" s="16" t="n">
        <v>45174</v>
      </c>
      <c r="I57" s="16" t="n"/>
      <c r="J57" s="17">
        <f>IF(ISBLANK(F57:G57),,IF(COUNTA(F57)=0,G57,F57))</f>
        <v/>
      </c>
      <c r="K57" s="18">
        <f>IFERROR(__xludf.DUMMYFUNCTION("if(isblank(K57),,index(googlefinance(A57,L$2,K57-1),2,2))"),"Loading...")</f>
        <v/>
      </c>
      <c r="L57" s="19">
        <f>IF(ISBLANK(H57:I57),,IF(COUNTA(H57)=0,I57,H57))</f>
        <v/>
      </c>
      <c r="M57" s="20">
        <f>IFERROR(__xludf.DUMMYFUNCTION("if(isblank(M57),, index(googlefinance(A57,N$2,M57-1),2,2))"),"Loading...")</f>
        <v/>
      </c>
      <c r="N57" s="21">
        <f>IFERROR(__xludf.DUMMYFUNCTION("if(isblank(A57),,googlefinance(A57))"),"Loading...")</f>
        <v/>
      </c>
      <c r="O57" s="22">
        <f>IF(ISBLANK(J57),,IF(ISBLANK(L57),"Ongoing","Completed"))</f>
        <v/>
      </c>
      <c r="P57" s="22">
        <f>IF(ISBLANK(A57),,IF(AND(COUNTA(F57)=1,T57&gt;0),"Profit",IF(AND(COUNTA(G57)=1,T57&lt;0),"Profit","Loss")))</f>
        <v/>
      </c>
      <c r="Q57" s="7">
        <f>IF(ISBLANK(U57),,IF(P57="Profit",IF(T57&lt;0,U57*-T57,U57*T57),IF(T57&gt;0,U57*-T57,U57*T57)))</f>
        <v/>
      </c>
      <c r="R57" s="25" t="b">
        <v>1</v>
      </c>
      <c r="S57">
        <f>IF($Q57&gt;0, TRUE, FALSE)</f>
        <v/>
      </c>
      <c r="T57" s="22">
        <f>IF(ISBLANK(J57),,IF(ISBLANK(L57),N57-K57,M57-K57))</f>
        <v/>
      </c>
      <c r="U57" s="9">
        <f>IF(ISBLANK(J57),,ROUNDDOWN(U$1/K57,0))</f>
        <v/>
      </c>
    </row>
    <row r="58" ht="13" customHeight="1">
      <c r="A58" s="13" t="inlineStr">
        <is>
          <t>PANW</t>
        </is>
      </c>
      <c r="B58" s="14" t="n">
        <v>8</v>
      </c>
      <c r="C58" s="15" t="n">
        <v>765.02</v>
      </c>
      <c r="D58" s="15" t="n">
        <v>87.5</v>
      </c>
      <c r="E58" s="15" t="n">
        <v>17.97</v>
      </c>
      <c r="F58" s="16" t="n">
        <v>45159</v>
      </c>
      <c r="G58" s="16" t="n"/>
      <c r="H58" s="16" t="n"/>
      <c r="I58" s="16" t="n"/>
      <c r="J58" s="17">
        <f>IF(ISBLANK(F58:G58),,IF(COUNTA(F58)=0,G58,F58))</f>
        <v/>
      </c>
      <c r="K58" s="18">
        <f>IFERROR(__xludf.DUMMYFUNCTION("if(isblank(K58),,index(googlefinance(A58,L$2,K58-1),2,2))"),"Loading...")</f>
        <v/>
      </c>
      <c r="L58" s="19">
        <f>IF(ISBLANK(H58:I58),,IF(COUNTA(H58)=0,I58,H58))</f>
        <v/>
      </c>
      <c r="M58" s="20">
        <f>IFERROR(__xludf.DUMMYFUNCTION("if(isblank(M58),, index(googlefinance(A58,N$2,M58-1),2,2))"),"")</f>
        <v/>
      </c>
      <c r="N58" s="21">
        <f>IFERROR(__xludf.DUMMYFUNCTION("if(isblank(A58),,googlefinance(A58))"),"Loading...")</f>
        <v/>
      </c>
      <c r="O58" s="22">
        <f>IF(ISBLANK(J58),,IF(ISBLANK(L58),"Ongoing","Completed"))</f>
        <v/>
      </c>
      <c r="P58" s="22">
        <f>IF(ISBLANK(A58),,IF(AND(COUNTA(F58)=1,T58&gt;0),"Profit",IF(AND(COUNTA(G58)=1,T58&lt;0),"Profit","Loss")))</f>
        <v/>
      </c>
      <c r="Q58" s="7">
        <f>IF(ISBLANK(U58),,IF(P58="Profit",IF(T58&lt;0,U58*-T58,U58*T58),IF(T58&gt;0,U58*-T58,U58*T58)))</f>
        <v/>
      </c>
      <c r="R58" s="22" t="n"/>
      <c r="S58">
        <f>IF($Q58&gt;0, TRUE, FALSE)</f>
        <v/>
      </c>
      <c r="T58" s="22">
        <f>IF(ISBLANK(J58),,IF(ISBLANK(L58),N58-K58,M58-K58))</f>
        <v/>
      </c>
      <c r="U58" s="9">
        <f>IF(ISBLANK(J58),,ROUNDDOWN(U$1/K58,0))</f>
        <v/>
      </c>
    </row>
    <row r="59" ht="13" customHeight="1">
      <c r="A59" s="13" t="inlineStr">
        <is>
          <t>NOC</t>
        </is>
      </c>
      <c r="B59" s="14" t="n">
        <v>4</v>
      </c>
      <c r="C59" s="15" t="n">
        <v>8.109999999999999</v>
      </c>
      <c r="D59" s="15" t="n">
        <v>25</v>
      </c>
      <c r="E59" s="15" t="n">
        <v>1.197</v>
      </c>
      <c r="F59" s="16" t="n">
        <v>45160</v>
      </c>
      <c r="G59" s="16" t="n"/>
      <c r="H59" s="16" t="n">
        <v>45163</v>
      </c>
      <c r="I59" s="16" t="n"/>
      <c r="J59" s="17">
        <f>IF(ISBLANK(F59:G59),,IF(COUNTA(F59)=0,G59,F59))</f>
        <v/>
      </c>
      <c r="K59" s="18">
        <f>IFERROR(__xludf.DUMMYFUNCTION("if(isblank(K59),,index(googlefinance(A59,L$2,K59-1),2,2))"),"Loading...")</f>
        <v/>
      </c>
      <c r="L59" s="19">
        <f>IF(ISBLANK(H59:I59),,IF(COUNTA(H59)=0,I59,H59))</f>
        <v/>
      </c>
      <c r="M59" s="20">
        <f>IFERROR(__xludf.DUMMYFUNCTION("if(isblank(M59),, index(googlefinance(A59,N$2,M59-1),2,2))"),"Loading...")</f>
        <v/>
      </c>
      <c r="N59" s="21">
        <f>IFERROR(__xludf.DUMMYFUNCTION("if(isblank(A59),,googlefinance(A59))"),"Loading...")</f>
        <v/>
      </c>
      <c r="O59" s="22">
        <f>IF(ISBLANK(J59),,IF(ISBLANK(L59),"Ongoing","Completed"))</f>
        <v/>
      </c>
      <c r="P59" s="22">
        <f>IF(ISBLANK(A59),,IF(AND(COUNTA(F59)=1,T59&gt;0),"Profit",IF(AND(COUNTA(G59)=1,T59&lt;0),"Profit","Loss")))</f>
        <v/>
      </c>
      <c r="Q59" s="7">
        <f>IF(ISBLANK(U59),,IF(P59="Profit",IF(T59&lt;0,U59*-T59,U59*T59),IF(T59&gt;0,U59*-T59,U59*T59)))</f>
        <v/>
      </c>
      <c r="R59" s="22" t="n"/>
      <c r="S59">
        <f>IF($Q59&gt;0, TRUE, FALSE)</f>
        <v/>
      </c>
      <c r="T59" s="22">
        <f>IF(ISBLANK(J59),,IF(ISBLANK(L59),N59-K59,M59-K59))</f>
        <v/>
      </c>
      <c r="U59" s="9">
        <f>IF(ISBLANK(J59),,ROUNDDOWN(U$1/K59,0))</f>
        <v/>
      </c>
    </row>
    <row r="60" ht="13" customHeight="1">
      <c r="A60" s="13" t="inlineStr">
        <is>
          <t>BKNG</t>
        </is>
      </c>
      <c r="B60" s="14" t="n">
        <v>16</v>
      </c>
      <c r="C60" s="15" t="n">
        <v>8.220000000000001</v>
      </c>
      <c r="D60" s="15" t="n">
        <v>12.5</v>
      </c>
      <c r="E60" s="15" t="n">
        <v>1.07</v>
      </c>
      <c r="F60" s="16" t="n"/>
      <c r="G60" s="16" t="n">
        <v>45160</v>
      </c>
      <c r="H60" s="16" t="n"/>
      <c r="I60" s="16" t="n">
        <v>45168</v>
      </c>
      <c r="J60" s="17">
        <f>IF(ISBLANK(F60:G60),,IF(COUNTA(F60)=0,G60,F60))</f>
        <v/>
      </c>
      <c r="K60" s="18">
        <f>IFERROR(__xludf.DUMMYFUNCTION("if(isblank(K60),,index(googlefinance(A60,L$2,K60-1),2,2))"),"Loading...")</f>
        <v/>
      </c>
      <c r="L60" s="19">
        <f>IF(ISBLANK(H60:I60),,IF(COUNTA(H60)=0,I60,H60))</f>
        <v/>
      </c>
      <c r="M60" s="20">
        <f>IFERROR(__xludf.DUMMYFUNCTION("if(isblank(M60),, index(googlefinance(A60,N$2,M60-1),2,2))"),"Loading...")</f>
        <v/>
      </c>
      <c r="N60" s="21">
        <f>IFERROR(__xludf.DUMMYFUNCTION("if(isblank(A60),,googlefinance(A60))"),"Loading...")</f>
        <v/>
      </c>
      <c r="O60" s="22">
        <f>IF(ISBLANK(J60),,IF(ISBLANK(L60),"Ongoing","Completed"))</f>
        <v/>
      </c>
      <c r="P60" s="22">
        <f>IF(ISBLANK(A60),,IF(AND(COUNTA(F60)=1,T60&gt;0),"Profit",IF(AND(COUNTA(G60)=1,T60&lt;0),"Profit","Loss")))</f>
        <v/>
      </c>
      <c r="Q60" s="7">
        <f>IF(ISBLANK(U60),,IF(P60="Profit",IF(T60&lt;0,U60*-T60,U60*T60),IF(T60&gt;0,U60*-T60,U60*T60)))</f>
        <v/>
      </c>
      <c r="R60" s="22" t="n"/>
      <c r="S60">
        <f>IF($Q60&gt;0, TRUE, FALSE)</f>
        <v/>
      </c>
      <c r="T60" s="22">
        <f>IF(ISBLANK(J60),,IF(ISBLANK(L60),N60-K60,M60-K60))</f>
        <v/>
      </c>
      <c r="U60" s="9">
        <f>IF(ISBLANK(J60),,ROUNDDOWN(U$1/K60,0))</f>
        <v/>
      </c>
    </row>
    <row r="61" ht="13" customHeight="1">
      <c r="A61" s="13" t="inlineStr">
        <is>
          <t>CDNS</t>
        </is>
      </c>
      <c r="B61" s="14" t="n">
        <v>11</v>
      </c>
      <c r="C61" s="15" t="n">
        <v>95</v>
      </c>
      <c r="D61" s="15" t="n">
        <v>45.455</v>
      </c>
      <c r="E61" s="15" t="n">
        <v>1.57</v>
      </c>
      <c r="F61" s="16" t="n">
        <v>45161</v>
      </c>
      <c r="G61" s="16" t="n"/>
      <c r="H61" s="16" t="n">
        <v>45177</v>
      </c>
      <c r="I61" s="16" t="n"/>
      <c r="J61" s="17">
        <f>IF(ISBLANK(F61:G61),,IF(COUNTA(F61)=0,G61,F61))</f>
        <v/>
      </c>
      <c r="K61" s="18">
        <f>IFERROR(__xludf.DUMMYFUNCTION("if(isblank(K61),,index(googlefinance(A61,L$2,K61-1),2,2))"),"Loading...")</f>
        <v/>
      </c>
      <c r="L61" s="19">
        <f>IF(ISBLANK(H61:I61),,IF(COUNTA(H61)=0,I61,H61))</f>
        <v/>
      </c>
      <c r="M61" s="20">
        <f>IFERROR(__xludf.DUMMYFUNCTION("if(isblank(M61),, index(googlefinance(A61,N$2,M61-1),2,2))"),"Loading...")</f>
        <v/>
      </c>
      <c r="N61" s="21">
        <f>IFERROR(__xludf.DUMMYFUNCTION("if(isblank(A61),,googlefinance(A61))"),"Loading...")</f>
        <v/>
      </c>
      <c r="O61" s="22">
        <f>IF(ISBLANK(J61),,IF(ISBLANK(L61),"Ongoing","Completed"))</f>
        <v/>
      </c>
      <c r="P61" s="22">
        <f>IF(ISBLANK(A61),,IF(AND(COUNTA(F61)=1,T61&gt;0),"Profit",IF(AND(COUNTA(G61)=1,T61&lt;0),"Profit","Loss")))</f>
        <v/>
      </c>
      <c r="Q61" s="7">
        <f>IF(ISBLANK(U61),,IF(P61="Profit",IF(T61&lt;0,U61*-T61,U61*T61),IF(T61&gt;0,U61*-T61,U61*T61)))</f>
        <v/>
      </c>
      <c r="R61" s="22" t="n"/>
      <c r="S61">
        <f>IF($Q61&gt;0, TRUE, FALSE)</f>
        <v/>
      </c>
      <c r="T61" s="22">
        <f>IF(ISBLANK(J61),,IF(ISBLANK(L61),N61-K61,M61-K61))</f>
        <v/>
      </c>
      <c r="U61" s="9">
        <f>IF(ISBLANK(J61),,ROUNDDOWN(U$1/K61,0))</f>
        <v/>
      </c>
    </row>
    <row r="62" ht="13" customHeight="1">
      <c r="A62" s="13" t="inlineStr">
        <is>
          <t>ANET</t>
        </is>
      </c>
      <c r="B62" s="14" t="n">
        <v>16</v>
      </c>
      <c r="C62" s="15" t="n">
        <v>393.195</v>
      </c>
      <c r="D62" s="15" t="n">
        <v>50</v>
      </c>
      <c r="E62" s="15" t="n">
        <v>2.532</v>
      </c>
      <c r="F62" s="16" t="n"/>
      <c r="G62" s="16" t="n">
        <v>45162</v>
      </c>
      <c r="H62" s="16" t="n"/>
      <c r="I62" s="16" t="n"/>
      <c r="J62" s="17">
        <f>IF(ISBLANK(F62:G62),,IF(COUNTA(F62)=0,G62,F62))</f>
        <v/>
      </c>
      <c r="K62" s="18">
        <f>IFERROR(__xludf.DUMMYFUNCTION("if(isblank(K62),,index(googlefinance(A62,L$2,K62-1),2,2))"),"Loading...")</f>
        <v/>
      </c>
      <c r="L62" s="19">
        <f>IF(ISBLANK(H62:I62),,IF(COUNTA(H62)=0,I62,H62))</f>
        <v/>
      </c>
      <c r="M62" s="20">
        <f>IFERROR(__xludf.DUMMYFUNCTION("if(isblank(M62),, index(googlefinance(A62,N$2,M62-1),2,2))"),"")</f>
        <v/>
      </c>
      <c r="N62" s="21">
        <f>IFERROR(__xludf.DUMMYFUNCTION("if(isblank(A62),,googlefinance(A62))"),"Loading...")</f>
        <v/>
      </c>
      <c r="O62" s="22">
        <f>IF(ISBLANK(J62),,IF(ISBLANK(L62),"Ongoing","Completed"))</f>
        <v/>
      </c>
      <c r="P62" s="22">
        <f>IF(ISBLANK(A62),,IF(AND(COUNTA(F62)=1,T62&gt;0),"Profit",IF(AND(COUNTA(G62)=1,T62&lt;0),"Profit","Loss")))</f>
        <v/>
      </c>
      <c r="Q62" s="7">
        <f>IF(ISBLANK(U62),,IF(P62="Profit",IF(T62&lt;0,U62*-T62,U62*T62),IF(T62&gt;0,U62*-T62,U62*T62)))</f>
        <v/>
      </c>
      <c r="R62" s="22" t="n"/>
      <c r="S62">
        <f>IF($Q62&gt;0, TRUE, FALSE)</f>
        <v/>
      </c>
      <c r="T62" s="22">
        <f>IF(ISBLANK(J62),,IF(ISBLANK(L62),N62-K62,M62-K62))</f>
        <v/>
      </c>
      <c r="U62" s="9">
        <f>IF(ISBLANK(J62),,ROUNDDOWN(U$1/K62,0))</f>
        <v/>
      </c>
    </row>
    <row r="63" ht="13" customHeight="1">
      <c r="A63" s="13" t="inlineStr">
        <is>
          <t>PM</t>
        </is>
      </c>
      <c r="B63" s="14" t="n">
        <v>11</v>
      </c>
      <c r="C63" s="15" t="n">
        <v>126.36</v>
      </c>
      <c r="D63" s="15" t="n">
        <v>36.364</v>
      </c>
      <c r="E63" s="15" t="n">
        <v>2.108</v>
      </c>
      <c r="F63" s="16" t="n">
        <v>45163</v>
      </c>
      <c r="G63" s="16" t="n"/>
      <c r="H63" s="16" t="n">
        <v>45174</v>
      </c>
      <c r="I63" s="16" t="n"/>
      <c r="J63" s="17">
        <f>IF(ISBLANK(F63:G63),,IF(COUNTA(F63)=0,G63,F63))</f>
        <v/>
      </c>
      <c r="K63" s="18">
        <f>IFERROR(__xludf.DUMMYFUNCTION("if(isblank(K63),,index(googlefinance(A63,L$2,K63-1),2,2))"),"Loading...")</f>
        <v/>
      </c>
      <c r="L63" s="19">
        <f>IF(ISBLANK(H63:I63),,IF(COUNTA(H63)=0,I63,H63))</f>
        <v/>
      </c>
      <c r="M63" s="20">
        <f>IFERROR(__xludf.DUMMYFUNCTION("if(isblank(M63),, index(googlefinance(A63,N$2,M63-1),2,2))"),"Loading...")</f>
        <v/>
      </c>
      <c r="N63" s="21">
        <f>IFERROR(__xludf.DUMMYFUNCTION("if(isblank(A63),,googlefinance(A63))"),"Loading...")</f>
        <v/>
      </c>
      <c r="O63" s="22">
        <f>IF(ISBLANK(J63),,IF(ISBLANK(L63),"Ongoing","Completed"))</f>
        <v/>
      </c>
      <c r="P63" s="22">
        <f>IF(ISBLANK(A63),,IF(AND(COUNTA(F63)=1,T63&gt;0),"Profit",IF(AND(COUNTA(G63)=1,T63&lt;0),"Profit","Loss")))</f>
        <v/>
      </c>
      <c r="Q63" s="7">
        <f>IF(ISBLANK(U63),,IF(P63="Profit",IF(T63&lt;0,U63*-T63,U63*T63),IF(T63&gt;0,U63*-T63,U63*T63)))</f>
        <v/>
      </c>
      <c r="R63" s="25" t="b">
        <v>1</v>
      </c>
      <c r="S63">
        <f>IF($Q63&gt;0, TRUE, FALSE)</f>
        <v/>
      </c>
      <c r="T63" s="22">
        <f>IF(ISBLANK(J63),,IF(ISBLANK(L63),N63-K63,M63-K63))</f>
        <v/>
      </c>
      <c r="U63" s="9">
        <f>IF(ISBLANK(J63),,ROUNDDOWN(U$1/K63,0))</f>
        <v/>
      </c>
    </row>
    <row r="64" ht="13" customHeight="1">
      <c r="A64" s="13" t="inlineStr">
        <is>
          <t>CAH</t>
        </is>
      </c>
      <c r="B64" s="14" t="n">
        <v>13</v>
      </c>
      <c r="C64" s="15" t="n">
        <v>191.58</v>
      </c>
      <c r="D64" s="15" t="n">
        <v>30.769</v>
      </c>
      <c r="E64" s="15" t="n">
        <v>2.184</v>
      </c>
      <c r="F64" s="16" t="n">
        <v>45166</v>
      </c>
      <c r="G64" s="16" t="n"/>
      <c r="H64" s="16" t="n"/>
      <c r="I64" s="16" t="n"/>
      <c r="J64" s="17">
        <f>IF(ISBLANK(F64:G64),,IF(COUNTA(F64)=0,G64,F64))</f>
        <v/>
      </c>
      <c r="K64" s="18">
        <f>IFERROR(__xludf.DUMMYFUNCTION("if(isblank(K64),,index(googlefinance(A64,L$2,K64-1),2,2))"),"Loading...")</f>
        <v/>
      </c>
      <c r="L64" s="19">
        <f>IF(ISBLANK(H64:I64),,IF(COUNTA(H64)=0,I64,H64))</f>
        <v/>
      </c>
      <c r="M64" s="20">
        <f>IFERROR(__xludf.DUMMYFUNCTION("if(isblank(M64),, index(googlefinance(A64,N$2,M64-1),2,2))"),"")</f>
        <v/>
      </c>
      <c r="N64" s="21">
        <f>IFERROR(__xludf.DUMMYFUNCTION("if(isblank(A64),,googlefinance(A64))"),"Loading...")</f>
        <v/>
      </c>
      <c r="O64" s="22">
        <f>IF(ISBLANK(J64),,IF(ISBLANK(L64),"Ongoing","Completed"))</f>
        <v/>
      </c>
      <c r="P64" s="22">
        <f>IF(ISBLANK(A64),,IF(AND(COUNTA(F64)=1,T64&gt;0),"Profit",IF(AND(COUNTA(G64)=1,T64&lt;0),"Profit","Loss")))</f>
        <v/>
      </c>
      <c r="Q64" s="7">
        <f>IF(ISBLANK(U64),,IF(P64="Profit",IF(T64&lt;0,U64*-T64,U64*T64),IF(T64&gt;0,U64*-T64,U64*T64)))</f>
        <v/>
      </c>
      <c r="R64" s="25" t="b">
        <v>1</v>
      </c>
      <c r="S64">
        <f>IF($Q64&gt;0, TRUE, FALSE)</f>
        <v/>
      </c>
      <c r="T64" s="22">
        <f>IF(ISBLANK(J64),,IF(ISBLANK(L64),N64-K64,M64-K64))</f>
        <v/>
      </c>
      <c r="U64" s="9">
        <f>IF(ISBLANK(J64),,ROUNDDOWN(U$1/K64,0))</f>
        <v/>
      </c>
    </row>
    <row r="65" ht="13" customHeight="1">
      <c r="A65" s="13" t="inlineStr">
        <is>
          <t>CHD</t>
        </is>
      </c>
      <c r="B65" s="14" t="n">
        <v>7</v>
      </c>
      <c r="C65" s="15" t="n">
        <v>78.95999999999999</v>
      </c>
      <c r="D65" s="15" t="n">
        <v>42.857</v>
      </c>
      <c r="E65" s="15" t="n">
        <v>2.664</v>
      </c>
      <c r="F65" s="16" t="n">
        <v>45166</v>
      </c>
      <c r="G65" s="16" t="n"/>
      <c r="H65" s="16" t="n">
        <v>45175</v>
      </c>
      <c r="I65" s="16" t="n"/>
      <c r="J65" s="17">
        <f>IF(ISBLANK(F65:G65),,IF(COUNTA(F65)=0,G65,F65))</f>
        <v/>
      </c>
      <c r="K65" s="18">
        <f>IFERROR(__xludf.DUMMYFUNCTION("if(isblank(K65),,index(googlefinance(A65,L$2,K65-1),2,2))"),"Loading...")</f>
        <v/>
      </c>
      <c r="L65" s="19">
        <f>IF(ISBLANK(H65:I65),,IF(COUNTA(H65)=0,I65,H65))</f>
        <v/>
      </c>
      <c r="M65" s="20">
        <f>IFERROR(__xludf.DUMMYFUNCTION("if(isblank(M65),, index(googlefinance(A65,N$2,M65-1),2,2))"),"Loading...")</f>
        <v/>
      </c>
      <c r="N65" s="21">
        <f>IFERROR(__xludf.DUMMYFUNCTION("if(isblank(A65),,googlefinance(A65))"),"Loading...")</f>
        <v/>
      </c>
      <c r="O65" s="22">
        <f>IF(ISBLANK(J65),,IF(ISBLANK(L65),"Ongoing","Completed"))</f>
        <v/>
      </c>
      <c r="P65" s="22">
        <f>IF(ISBLANK(A65),,IF(AND(COUNTA(F65)=1,T65&gt;0),"Profit",IF(AND(COUNTA(G65)=1,T65&lt;0),"Profit","Loss")))</f>
        <v/>
      </c>
      <c r="Q65" s="7">
        <f>IF(ISBLANK(U65),,IF(P65="Profit",IF(T65&lt;0,U65*-T65,U65*T65),IF(T65&gt;0,U65*-T65,U65*T65)))</f>
        <v/>
      </c>
      <c r="R65" s="22" t="n"/>
      <c r="S65">
        <f>IF($Q65&gt;0, TRUE, FALSE)</f>
        <v/>
      </c>
      <c r="T65" s="22">
        <f>IF(ISBLANK(J65),,IF(ISBLANK(L65),N65-K65,M65-K65))</f>
        <v/>
      </c>
      <c r="U65" s="9">
        <f>IF(ISBLANK(J65),,ROUNDDOWN(U$1/K65,0))</f>
        <v/>
      </c>
    </row>
    <row r="66" ht="13" customHeight="1">
      <c r="A66" s="13" t="inlineStr">
        <is>
          <t>MO</t>
        </is>
      </c>
      <c r="B66" s="14" t="n">
        <v>10</v>
      </c>
      <c r="C66" s="15" t="n">
        <v>111.25</v>
      </c>
      <c r="D66" s="15" t="n">
        <v>50</v>
      </c>
      <c r="E66" s="15" t="n">
        <v>2.119</v>
      </c>
      <c r="F66" s="16" t="n">
        <v>45166</v>
      </c>
      <c r="G66" s="16" t="n"/>
      <c r="H66" s="16" t="n">
        <v>45175</v>
      </c>
      <c r="I66" s="16" t="n"/>
      <c r="J66" s="17">
        <f>IF(ISBLANK(F66:G66),,IF(COUNTA(F66)=0,G66,F66))</f>
        <v/>
      </c>
      <c r="K66" s="18">
        <f>IFERROR(__xludf.DUMMYFUNCTION("if(isblank(K66),,index(googlefinance(A66,L$2,K66-1),2,2))"),"Loading...")</f>
        <v/>
      </c>
      <c r="L66" s="19">
        <f>IF(ISBLANK(H66:I66),,IF(COUNTA(H66)=0,I66,H66))</f>
        <v/>
      </c>
      <c r="M66" s="20">
        <f>IFERROR(__xludf.DUMMYFUNCTION("if(isblank(M66),, index(googlefinance(A66,N$2,M66-1),2,2))"),"Loading...")</f>
        <v/>
      </c>
      <c r="N66" s="21">
        <f>IFERROR(__xludf.DUMMYFUNCTION("if(isblank(A66),,googlefinance(A66))"),"Loading...")</f>
        <v/>
      </c>
      <c r="O66" s="22">
        <f>IF(ISBLANK(J66),,IF(ISBLANK(L66),"Ongoing","Completed"))</f>
        <v/>
      </c>
      <c r="P66" s="22">
        <f>IF(ISBLANK(A66),,IF(AND(COUNTA(F66)=1,T66&gt;0),"Profit",IF(AND(COUNTA(G66)=1,T66&lt;0),"Profit","Loss")))</f>
        <v/>
      </c>
      <c r="Q66" s="7">
        <f>IF(ISBLANK(U66),,IF(P66="Profit",IF(T66&lt;0,U66*-T66,U66*T66),IF(T66&gt;0,U66*-T66,U66*T66)))</f>
        <v/>
      </c>
      <c r="R66" s="22" t="n"/>
      <c r="S66">
        <f>IF($Q66&gt;0, TRUE, FALSE)</f>
        <v/>
      </c>
      <c r="T66" s="22">
        <f>IF(ISBLANK(J66),,IF(ISBLANK(L66),N66-K66,M66-K66))</f>
        <v/>
      </c>
      <c r="U66" s="9">
        <f>IF(ISBLANK(J66),,ROUNDDOWN(U$1/K66,0))</f>
        <v/>
      </c>
    </row>
    <row r="67" ht="13" customHeight="1">
      <c r="A67" s="13" t="inlineStr">
        <is>
          <t>NKE</t>
        </is>
      </c>
      <c r="B67" s="14" t="n">
        <v>9</v>
      </c>
      <c r="C67" s="15" t="n">
        <v>2.05</v>
      </c>
      <c r="D67" s="15" t="n">
        <v>33.333</v>
      </c>
      <c r="E67" s="15" t="n">
        <v>1.016</v>
      </c>
      <c r="F67" s="16" t="n">
        <v>45167</v>
      </c>
      <c r="G67" s="16" t="n"/>
      <c r="H67" s="16" t="n"/>
      <c r="I67" s="16" t="n"/>
      <c r="J67" s="17">
        <f>IF(ISBLANK(F67:G67),,IF(COUNTA(F67)=0,G67,F67))</f>
        <v/>
      </c>
      <c r="K67" s="18">
        <f>IFERROR(__xludf.DUMMYFUNCTION("if(isblank(K67),,index(googlefinance(A67,L$2,K67-1),2,2))"),"Loading...")</f>
        <v/>
      </c>
      <c r="L67" s="19">
        <f>IF(ISBLANK(H67:I67),,IF(COUNTA(H67)=0,I67,H67))</f>
        <v/>
      </c>
      <c r="M67" s="20">
        <f>IFERROR(__xludf.DUMMYFUNCTION("if(isblank(M67),, index(googlefinance(A67,N$2,M67-1),2,2))"),"")</f>
        <v/>
      </c>
      <c r="N67" s="21">
        <f>IFERROR(__xludf.DUMMYFUNCTION("if(isblank(A67),,googlefinance(A67))"),"Loading...")</f>
        <v/>
      </c>
      <c r="O67" s="22">
        <f>IF(ISBLANK(J67),,IF(ISBLANK(L67),"Ongoing","Completed"))</f>
        <v/>
      </c>
      <c r="P67" s="22">
        <f>IF(ISBLANK(A67),,IF(AND(COUNTA(F67)=1,T67&gt;0),"Profit",IF(AND(COUNTA(G67)=1,T67&lt;0),"Profit","Loss")))</f>
        <v/>
      </c>
      <c r="Q67" s="7">
        <f>IF(ISBLANK(U67),,IF(P67="Profit",IF(T67&lt;0,U67*-T67,U67*T67),IF(T67&gt;0,U67*-T67,U67*T67)))</f>
        <v/>
      </c>
      <c r="R67" s="22" t="n"/>
      <c r="S67">
        <f>IF($Q67&gt;0, TRUE, FALSE)</f>
        <v/>
      </c>
      <c r="T67" s="22">
        <f>IF(ISBLANK(J67),,IF(ISBLANK(L67),N67-K67,M67-K67))</f>
        <v/>
      </c>
      <c r="U67" s="9">
        <f>IF(ISBLANK(J67),,ROUNDDOWN(U$1/K67,0))</f>
        <v/>
      </c>
    </row>
    <row r="68" ht="13" customHeight="1">
      <c r="A68" s="13" t="inlineStr">
        <is>
          <t>PEP</t>
        </is>
      </c>
      <c r="B68" s="14" t="n">
        <v>9</v>
      </c>
      <c r="C68" s="15" t="n">
        <v>142.49</v>
      </c>
      <c r="D68" s="15" t="n">
        <v>55.556</v>
      </c>
      <c r="E68" s="15" t="n">
        <v>3.614</v>
      </c>
      <c r="F68" s="16" t="n">
        <v>45167</v>
      </c>
      <c r="G68" s="16" t="n"/>
      <c r="H68" s="16" t="n">
        <v>45169</v>
      </c>
      <c r="I68" s="16" t="n"/>
      <c r="J68" s="17">
        <f>IF(ISBLANK(F68:G68),,IF(COUNTA(F68)=0,G68,F68))</f>
        <v/>
      </c>
      <c r="K68" s="18">
        <f>IFERROR(__xludf.DUMMYFUNCTION("if(isblank(K68),,index(googlefinance(A68,L$2,K68-1),2,2))"),"Loading...")</f>
        <v/>
      </c>
      <c r="L68" s="19">
        <f>IF(ISBLANK(H68:I68),,IF(COUNTA(H68)=0,I68,H68))</f>
        <v/>
      </c>
      <c r="M68" s="20">
        <f>IFERROR(__xludf.DUMMYFUNCTION("if(isblank(M68),, index(googlefinance(A68,N$2,M68-1),2,2))"),"Loading...")</f>
        <v/>
      </c>
      <c r="N68" s="21">
        <f>IFERROR(__xludf.DUMMYFUNCTION("if(isblank(A68),,googlefinance(A68))"),"Loading...")</f>
        <v/>
      </c>
      <c r="O68" s="22">
        <f>IF(ISBLANK(J68),,IF(ISBLANK(L68),"Ongoing","Completed"))</f>
        <v/>
      </c>
      <c r="P68" s="22">
        <f>IF(ISBLANK(A68),,IF(AND(COUNTA(F68)=1,T68&gt;0),"Profit",IF(AND(COUNTA(G68)=1,T68&lt;0),"Profit","Loss")))</f>
        <v/>
      </c>
      <c r="Q68" s="7">
        <f>IF(ISBLANK(U68),,IF(P68="Profit",IF(T68&lt;0,U68*-T68,U68*T68),IF(T68&gt;0,U68*-T68,U68*T68)))</f>
        <v/>
      </c>
      <c r="R68" s="22" t="n"/>
      <c r="S68">
        <f>IF($Q68&gt;0, TRUE, FALSE)</f>
        <v/>
      </c>
      <c r="T68" s="22">
        <f>IF(ISBLANK(J68),,IF(ISBLANK(L68),N68-K68,M68-K68))</f>
        <v/>
      </c>
      <c r="U68" s="9">
        <f>IF(ISBLANK(J68),,ROUNDDOWN(U$1/K68,0))</f>
        <v/>
      </c>
    </row>
    <row r="69" ht="13" customHeight="1">
      <c r="A69" s="13" t="inlineStr">
        <is>
          <t>RCL</t>
        </is>
      </c>
      <c r="B69" s="14" t="n">
        <v>8</v>
      </c>
      <c r="C69" s="15" t="n">
        <v>246.85</v>
      </c>
      <c r="D69" s="15" t="n">
        <v>25</v>
      </c>
      <c r="E69" s="15" t="n">
        <v>2.629</v>
      </c>
      <c r="F69" s="16" t="n">
        <v>45167</v>
      </c>
      <c r="G69" s="16" t="n"/>
      <c r="H69" s="16" t="n"/>
      <c r="I69" s="16" t="n"/>
      <c r="J69" s="17">
        <f>IF(ISBLANK(F69:G69),,IF(COUNTA(F69)=0,G69,F69))</f>
        <v/>
      </c>
      <c r="K69" s="18">
        <f>IFERROR(__xludf.DUMMYFUNCTION("if(isblank(K69),,index(googlefinance(A69,L$2,K69-1),2,2))"),"Loading...")</f>
        <v/>
      </c>
      <c r="L69" s="19">
        <f>IF(ISBLANK(H69:I69),,IF(COUNTA(H69)=0,I69,H69))</f>
        <v/>
      </c>
      <c r="M69" s="20">
        <f>IFERROR(__xludf.DUMMYFUNCTION("if(isblank(M69),, index(googlefinance(A69,N$2,M69-1),2,2))"),"")</f>
        <v/>
      </c>
      <c r="N69" s="21">
        <f>IFERROR(__xludf.DUMMYFUNCTION("if(isblank(A69),,googlefinance(A69))"),"Loading...")</f>
        <v/>
      </c>
      <c r="O69" s="22">
        <f>IF(ISBLANK(J69),,IF(ISBLANK(L69),"Ongoing","Completed"))</f>
        <v/>
      </c>
      <c r="P69" s="22">
        <f>IF(ISBLANK(A69),,IF(AND(COUNTA(F69)=1,T69&gt;0),"Profit",IF(AND(COUNTA(G69)=1,T69&lt;0),"Profit","Loss")))</f>
        <v/>
      </c>
      <c r="Q69" s="7">
        <f>IF(ISBLANK(U69),,IF(P69="Profit",IF(T69&lt;0,U69*-T69,U69*T69),IF(T69&gt;0,U69*-T69,U69*T69)))</f>
        <v/>
      </c>
      <c r="R69" s="22" t="n"/>
      <c r="S69">
        <f>IF($Q69&gt;0, TRUE, FALSE)</f>
        <v/>
      </c>
      <c r="T69" s="22">
        <f>IF(ISBLANK(J69),,IF(ISBLANK(L69),N69-K69,M69-K69))</f>
        <v/>
      </c>
      <c r="U69" s="9">
        <f>IF(ISBLANK(J69),,ROUNDDOWN(U$1/K69,0))</f>
        <v/>
      </c>
    </row>
    <row r="70" ht="13" customHeight="1">
      <c r="A70" s="13" t="inlineStr">
        <is>
          <t>BEN</t>
        </is>
      </c>
      <c r="B70" s="14" t="n">
        <v>8</v>
      </c>
      <c r="C70" s="15" t="n">
        <v>103.29</v>
      </c>
      <c r="D70" s="15" t="n">
        <v>50</v>
      </c>
      <c r="E70" s="15" t="n">
        <v>1.469</v>
      </c>
      <c r="F70" s="16" t="n">
        <v>45168</v>
      </c>
      <c r="G70" s="16" t="n"/>
      <c r="H70" s="16" t="n">
        <v>45174</v>
      </c>
      <c r="I70" s="16" t="n"/>
      <c r="J70" s="17">
        <f>IF(ISBLANK(F70:G70),,IF(COUNTA(F70)=0,G70,F70))</f>
        <v/>
      </c>
      <c r="K70" s="18">
        <f>IFERROR(__xludf.DUMMYFUNCTION("if(isblank(K70),,index(googlefinance(A70,L$2,K70-1),2,2))"),"Loading...")</f>
        <v/>
      </c>
      <c r="L70" s="19">
        <f>IF(ISBLANK(H70:I70),,IF(COUNTA(H70)=0,I70,H70))</f>
        <v/>
      </c>
      <c r="M70" s="20">
        <f>IFERROR(__xludf.DUMMYFUNCTION("if(isblank(M70),, index(googlefinance(A70,N$2,M70-1),2,2))"),"Loading...")</f>
        <v/>
      </c>
      <c r="N70" s="21">
        <f>IFERROR(__xludf.DUMMYFUNCTION("if(isblank(A70),,googlefinance(A70))"),"Loading...")</f>
        <v/>
      </c>
      <c r="O70" s="22">
        <f>IF(ISBLANK(J70),,IF(ISBLANK(L70),"Ongoing","Completed"))</f>
        <v/>
      </c>
      <c r="P70" s="22">
        <f>IF(ISBLANK(A70),,IF(AND(COUNTA(F70)=1,T70&gt;0),"Profit",IF(AND(COUNTA(G70)=1,T70&lt;0),"Profit","Loss")))</f>
        <v/>
      </c>
      <c r="Q70" s="7">
        <f>IF(ISBLANK(U70),,IF(P70="Profit",IF(T70&lt;0,U70*-T70,U70*T70),IF(T70&gt;0,U70*-T70,U70*T70)))</f>
        <v/>
      </c>
      <c r="R70" s="22" t="n"/>
      <c r="S70">
        <f>IF($Q70&gt;0, TRUE, FALSE)</f>
        <v/>
      </c>
      <c r="T70" s="22">
        <f>IF(ISBLANK(J70),,IF(ISBLANK(L70),N70-K70,M70-K70))</f>
        <v/>
      </c>
      <c r="U70" s="9">
        <f>IF(ISBLANK(J70),,ROUNDDOWN(U$1/K70,0))</f>
        <v/>
      </c>
    </row>
    <row r="71" ht="13" customHeight="1">
      <c r="A71" s="13" t="inlineStr">
        <is>
          <t>FIS</t>
        </is>
      </c>
      <c r="B71" s="14" t="n">
        <v>9</v>
      </c>
      <c r="C71" s="15" t="n">
        <v>2.8</v>
      </c>
      <c r="D71" s="15" t="n">
        <v>22.222</v>
      </c>
      <c r="E71" s="15" t="n">
        <v>1.023</v>
      </c>
      <c r="F71" s="16" t="n">
        <v>45168</v>
      </c>
      <c r="G71" s="16" t="n"/>
      <c r="H71" s="16" t="n">
        <v>45174</v>
      </c>
      <c r="I71" s="16" t="n"/>
      <c r="J71" s="17">
        <f>IF(ISBLANK(F71:G71),,IF(COUNTA(F71)=0,G71,F71))</f>
        <v/>
      </c>
      <c r="K71" s="18">
        <f>IFERROR(__xludf.DUMMYFUNCTION("if(isblank(K71),,index(googlefinance(A71,L$2,K71-1),2,2))"),"Loading...")</f>
        <v/>
      </c>
      <c r="L71" s="19">
        <f>IF(ISBLANK(H71:I71),,IF(COUNTA(H71)=0,I71,H71))</f>
        <v/>
      </c>
      <c r="M71" s="20">
        <f>IFERROR(__xludf.DUMMYFUNCTION("if(isblank(M71),, index(googlefinance(A71,N$2,M71-1),2,2))"),"Loading...")</f>
        <v/>
      </c>
      <c r="N71" s="21">
        <f>IFERROR(__xludf.DUMMYFUNCTION("if(isblank(A71),,googlefinance(A71))"),"Loading...")</f>
        <v/>
      </c>
      <c r="O71" s="22">
        <f>IF(ISBLANK(J71),,IF(ISBLANK(L71),"Ongoing","Completed"))</f>
        <v/>
      </c>
      <c r="P71" s="22">
        <f>IF(ISBLANK(A71),,IF(AND(COUNTA(F71)=1,T71&gt;0),"Profit",IF(AND(COUNTA(G71)=1,T71&lt;0),"Profit","Loss")))</f>
        <v/>
      </c>
      <c r="Q71" s="7">
        <f>IF(ISBLANK(U71),,IF(P71="Profit",IF(T71&lt;0,U71*-T71,U71*T71),IF(T71&gt;0,U71*-T71,U71*T71)))</f>
        <v/>
      </c>
      <c r="R71" s="22" t="n"/>
      <c r="S71">
        <f>IF($Q71&gt;0, TRUE, FALSE)</f>
        <v/>
      </c>
      <c r="T71" s="22">
        <f>IF(ISBLANK(J71),,IF(ISBLANK(L71),N71-K71,M71-K71))</f>
        <v/>
      </c>
      <c r="U71" s="9">
        <f>IF(ISBLANK(J71),,ROUNDDOWN(U$1/K71,0))</f>
        <v/>
      </c>
    </row>
    <row r="72" ht="13" customHeight="1">
      <c r="A72" s="13" t="inlineStr">
        <is>
          <t>BBY</t>
        </is>
      </c>
      <c r="B72" s="14" t="n">
        <v>11</v>
      </c>
      <c r="C72" s="15" t="n">
        <v>229.87</v>
      </c>
      <c r="D72" s="15" t="n">
        <v>54.545</v>
      </c>
      <c r="E72" s="15" t="n">
        <v>2.3</v>
      </c>
      <c r="F72" s="16" t="n">
        <v>45169</v>
      </c>
      <c r="G72" s="16" t="n"/>
      <c r="H72" s="16" t="n">
        <v>45174</v>
      </c>
      <c r="I72" s="16" t="n"/>
      <c r="J72" s="17">
        <f>IF(ISBLANK(F72:G72),,IF(COUNTA(F72)=0,G72,F72))</f>
        <v/>
      </c>
      <c r="K72" s="18">
        <f>IFERROR(__xludf.DUMMYFUNCTION("if(isblank(K72),,index(googlefinance(A72,L$2,K72-1),2,2))"),"Loading...")</f>
        <v/>
      </c>
      <c r="L72" s="19">
        <f>IF(ISBLANK(H72:I72),,IF(COUNTA(H72)=0,I72,H72))</f>
        <v/>
      </c>
      <c r="M72" s="20">
        <f>IFERROR(__xludf.DUMMYFUNCTION("if(isblank(M72),, index(googlefinance(A72,N$2,M72-1),2,2))"),"Loading...")</f>
        <v/>
      </c>
      <c r="N72" s="21">
        <f>IFERROR(__xludf.DUMMYFUNCTION("if(isblank(A72),,googlefinance(A72))"),"Loading...")</f>
        <v/>
      </c>
      <c r="O72" s="22">
        <f>IF(ISBLANK(J72),,IF(ISBLANK(L72),"Ongoing","Completed"))</f>
        <v/>
      </c>
      <c r="P72" s="22">
        <f>IF(ISBLANK(A72),,IF(AND(COUNTA(F72)=1,T72&gt;0),"Profit",IF(AND(COUNTA(G72)=1,T72&lt;0),"Profit","Loss")))</f>
        <v/>
      </c>
      <c r="Q72" s="7">
        <f>IF(ISBLANK(U72),,IF(P72="Profit",IF(T72&lt;0,U72*-T72,U72*T72),IF(T72&gt;0,U72*-T72,U72*T72)))</f>
        <v/>
      </c>
      <c r="R72" s="25" t="b">
        <v>1</v>
      </c>
      <c r="S72">
        <f>IF($Q72&gt;0, TRUE, FALSE)</f>
        <v/>
      </c>
      <c r="T72" s="22">
        <f>IF(ISBLANK(J72),,IF(ISBLANK(L72),N72-K72,M72-K72))</f>
        <v/>
      </c>
      <c r="U72" s="9">
        <f>IF(ISBLANK(J72),,ROUNDDOWN(U$1/K72,0))</f>
        <v/>
      </c>
    </row>
    <row r="73" ht="13" customHeight="1">
      <c r="A73" s="13" t="inlineStr">
        <is>
          <t>LVS</t>
        </is>
      </c>
      <c r="B73" s="14" t="n">
        <v>7</v>
      </c>
      <c r="C73" s="15" t="n">
        <v>157.17</v>
      </c>
      <c r="D73" s="15" t="n">
        <v>57.143</v>
      </c>
      <c r="E73" s="15" t="n">
        <v>1.901</v>
      </c>
      <c r="F73" s="16" t="n">
        <v>45169</v>
      </c>
      <c r="G73" s="16" t="n"/>
      <c r="H73" s="16" t="n">
        <v>45174</v>
      </c>
      <c r="I73" s="16" t="n"/>
      <c r="J73" s="17">
        <f>IF(ISBLANK(F73:G73),,IF(COUNTA(F73)=0,G73,F73))</f>
        <v/>
      </c>
      <c r="K73" s="18">
        <f>IFERROR(__xludf.DUMMYFUNCTION("if(isblank(K73),,index(googlefinance(A73,L$2,K73-1),2,2))"),"Loading...")</f>
        <v/>
      </c>
      <c r="L73" s="19">
        <f>IF(ISBLANK(H73:I73),,IF(COUNTA(H73)=0,I73,H73))</f>
        <v/>
      </c>
      <c r="M73" s="20">
        <f>IFERROR(__xludf.DUMMYFUNCTION("if(isblank(M73),, index(googlefinance(A73,N$2,M73-1),2,2))"),"Loading...")</f>
        <v/>
      </c>
      <c r="N73" s="21">
        <f>IFERROR(__xludf.DUMMYFUNCTION("if(isblank(A73),,googlefinance(A73))"),"Loading...")</f>
        <v/>
      </c>
      <c r="O73" s="22">
        <f>IF(ISBLANK(J73),,IF(ISBLANK(L73),"Ongoing","Completed"))</f>
        <v/>
      </c>
      <c r="P73" s="22">
        <f>IF(ISBLANK(A73),,IF(AND(COUNTA(F73)=1,T73&gt;0),"Profit",IF(AND(COUNTA(G73)=1,T73&lt;0),"Profit","Loss")))</f>
        <v/>
      </c>
      <c r="Q73" s="7">
        <f>IF(ISBLANK(U73),,IF(P73="Profit",IF(T73&lt;0,U73*-T73,U73*T73),IF(T73&gt;0,U73*-T73,U73*T73)))</f>
        <v/>
      </c>
      <c r="R73" s="22" t="n"/>
      <c r="S73">
        <f>IF($Q73&gt;0, TRUE, FALSE)</f>
        <v/>
      </c>
      <c r="T73" s="22">
        <f>IF(ISBLANK(J73),,IF(ISBLANK(L73),N73-K73,M73-K73))</f>
        <v/>
      </c>
      <c r="U73" s="9">
        <f>IF(ISBLANK(J73),,ROUNDDOWN(U$1/K73,0))</f>
        <v/>
      </c>
    </row>
    <row r="74" ht="13" customHeight="1">
      <c r="A74" s="13" t="inlineStr">
        <is>
          <t>MOH</t>
        </is>
      </c>
      <c r="B74" s="14" t="n">
        <v>8</v>
      </c>
      <c r="C74" s="15" t="n">
        <v>246.79</v>
      </c>
      <c r="D74" s="15" t="n">
        <v>50</v>
      </c>
      <c r="E74" s="15" t="n">
        <v>3.112</v>
      </c>
      <c r="F74" s="16" t="n"/>
      <c r="G74" s="16" t="n">
        <v>45170</v>
      </c>
      <c r="H74" s="16" t="n"/>
      <c r="I74" s="16" t="n">
        <v>45176</v>
      </c>
      <c r="J74" s="17">
        <f>IF(ISBLANK(F74:G74),,IF(COUNTA(F74)=0,G74,F74))</f>
        <v/>
      </c>
      <c r="K74" s="18">
        <f>IFERROR(__xludf.DUMMYFUNCTION("if(isblank(K74),,index(googlefinance(A74,L$2,K74-1),2,2))"),"Loading...")</f>
        <v/>
      </c>
      <c r="L74" s="19">
        <f>IF(ISBLANK(H74:I74),,IF(COUNTA(H74)=0,I74,H74))</f>
        <v/>
      </c>
      <c r="M74" s="20">
        <f>IFERROR(__xludf.DUMMYFUNCTION("if(isblank(M74),, index(googlefinance(A74,N$2,M74-1),2,2))"),"Loading...")</f>
        <v/>
      </c>
      <c r="N74" s="21">
        <f>IFERROR(__xludf.DUMMYFUNCTION("if(isblank(A74),,googlefinance(A74))"),"Loading...")</f>
        <v/>
      </c>
      <c r="O74" s="22">
        <f>IF(ISBLANK(J74),,IF(ISBLANK(L74),"Ongoing","Completed"))</f>
        <v/>
      </c>
      <c r="P74" s="22">
        <f>IF(ISBLANK(A74),,IF(AND(COUNTA(F74)=1,T74&gt;0),"Profit",IF(AND(COUNTA(G74)=1,T74&lt;0),"Profit","Loss")))</f>
        <v/>
      </c>
      <c r="Q74" s="7">
        <f>IF(ISBLANK(U74),,IF(P74="Profit",IF(T74&lt;0,U74*-T74,U74*T74),IF(T74&gt;0,U74*-T74,U74*T74)))</f>
        <v/>
      </c>
      <c r="R74" s="25" t="b">
        <v>1</v>
      </c>
      <c r="S74">
        <f>IF($Q74&gt;0, TRUE, FALSE)</f>
        <v/>
      </c>
      <c r="T74" s="22">
        <f>IF(ISBLANK(J74),,IF(ISBLANK(L74),N74-K74,M74-K74))</f>
        <v/>
      </c>
      <c r="U74" s="9">
        <f>IF(ISBLANK(J74),,ROUNDDOWN(U$1/K74,0))</f>
        <v/>
      </c>
    </row>
    <row r="75" ht="13" customHeight="1">
      <c r="A75" s="13" t="inlineStr">
        <is>
          <t>SPG</t>
        </is>
      </c>
      <c r="B75" s="14" t="n">
        <v>13</v>
      </c>
      <c r="C75" s="15" t="n">
        <v>115.86</v>
      </c>
      <c r="D75" s="15" t="n">
        <v>38.462</v>
      </c>
      <c r="E75" s="15" t="n">
        <v>1.435</v>
      </c>
      <c r="F75" s="16" t="n">
        <v>45170</v>
      </c>
      <c r="G75" s="16" t="n"/>
      <c r="H75" s="16" t="n"/>
      <c r="I75" s="16" t="n"/>
      <c r="J75" s="17">
        <f>IF(ISBLANK(F75:G75),,IF(COUNTA(F75)=0,G75,F75))</f>
        <v/>
      </c>
      <c r="K75" s="18">
        <f>IFERROR(__xludf.DUMMYFUNCTION("if(isblank(K75),,index(googlefinance(A75,L$2,K75-1),2,2))"),"Loading...")</f>
        <v/>
      </c>
      <c r="L75" s="19">
        <f>IF(ISBLANK(H75:I75),,IF(COUNTA(H75)=0,I75,H75))</f>
        <v/>
      </c>
      <c r="M75" s="20">
        <f>IFERROR(__xludf.DUMMYFUNCTION("if(isblank(M75),, index(googlefinance(A75,N$2,M75-1),2,2))"),"")</f>
        <v/>
      </c>
      <c r="N75" s="21">
        <f>IFERROR(__xludf.DUMMYFUNCTION("if(isblank(A75),,googlefinance(A75))"),"Loading...")</f>
        <v/>
      </c>
      <c r="O75" s="22">
        <f>IF(ISBLANK(J75),,IF(ISBLANK(L75),"Ongoing","Completed"))</f>
        <v/>
      </c>
      <c r="P75" s="22">
        <f>IF(ISBLANK(A75),,IF(AND(COUNTA(F75)=1,T75&gt;0),"Profit",IF(AND(COUNTA(G75)=1,T75&lt;0),"Profit","Loss")))</f>
        <v/>
      </c>
      <c r="Q75" s="7">
        <f>IF(ISBLANK(U75),,IF(P75="Profit",IF(T75&lt;0,U75*-T75,U75*T75),IF(T75&gt;0,U75*-T75,U75*T75)))</f>
        <v/>
      </c>
      <c r="R75" s="25" t="b">
        <v>1</v>
      </c>
      <c r="S75">
        <f>IF($Q75&gt;0, TRUE, FALSE)</f>
        <v/>
      </c>
      <c r="T75" s="22">
        <f>IF(ISBLANK(J75),,IF(ISBLANK(L75),N75-K75,M75-K75))</f>
        <v/>
      </c>
      <c r="U75" s="9">
        <f>IF(ISBLANK(J75),,ROUNDDOWN(U$1/K75,0))</f>
        <v/>
      </c>
    </row>
    <row r="76" ht="13" customHeight="1">
      <c r="A76" s="13" t="inlineStr">
        <is>
          <t>BG</t>
        </is>
      </c>
      <c r="B76" s="14" t="n">
        <v>4</v>
      </c>
      <c r="C76" s="15" t="n">
        <v>77.25</v>
      </c>
      <c r="D76" s="15" t="n">
        <v>25</v>
      </c>
      <c r="E76" s="15" t="n">
        <v>2.046</v>
      </c>
      <c r="F76" s="16" t="n"/>
      <c r="G76" s="16" t="n">
        <v>45175</v>
      </c>
      <c r="H76" s="16" t="n"/>
      <c r="I76" s="16" t="n">
        <v>45180</v>
      </c>
      <c r="J76" s="17">
        <f>IF(ISBLANK(F76:G76),,IF(COUNTA(F76)=0,G76,F76))</f>
        <v/>
      </c>
      <c r="K76" s="18">
        <f>IFERROR(__xludf.DUMMYFUNCTION("if(isblank(K76),,index(googlefinance(A76,L$2,K76-1),2,2))"),"Loading...")</f>
        <v/>
      </c>
      <c r="L76" s="19">
        <f>IF(ISBLANK(H76:I76),,IF(COUNTA(H76)=0,I76,H76))</f>
        <v/>
      </c>
      <c r="M76" s="20">
        <f>IFERROR(__xludf.DUMMYFUNCTION("if(isblank(M76),, index(googlefinance(A76,N$2,M76-1),2,2))"),"Loading...")</f>
        <v/>
      </c>
      <c r="N76" s="21">
        <f>IFERROR(__xludf.DUMMYFUNCTION("if(isblank(A76),,googlefinance(A76))"),"Loading...")</f>
        <v/>
      </c>
      <c r="O76" s="22">
        <f>IF(ISBLANK(J76),,IF(ISBLANK(L76),"Ongoing","Completed"))</f>
        <v/>
      </c>
      <c r="P76" s="22">
        <f>IF(ISBLANK(A76),,IF(AND(COUNTA(F76)=1,T76&gt;0),"Profit",IF(AND(COUNTA(G76)=1,T76&lt;0),"Profit","Loss")))</f>
        <v/>
      </c>
      <c r="Q76" s="7">
        <f>IF(ISBLANK(U76),,IF(P76="Profit",IF(T76&lt;0,U76*-T76,U76*T76),IF(T76&gt;0,U76*-T76,U76*T76)))</f>
        <v/>
      </c>
      <c r="R76" s="22" t="n"/>
      <c r="S76">
        <f>IF($Q76&gt;0, TRUE, FALSE)</f>
        <v/>
      </c>
      <c r="T76" s="22">
        <f>IF(ISBLANK(J76),,IF(ISBLANK(L76),N76-K76,M76-K76))</f>
        <v/>
      </c>
      <c r="U76" s="9">
        <f>IF(ISBLANK(J76),,ROUNDDOWN(U$1/K76,0))</f>
        <v/>
      </c>
    </row>
    <row r="77" ht="13" customHeight="1">
      <c r="A77" s="13" t="inlineStr">
        <is>
          <t>ICE</t>
        </is>
      </c>
      <c r="B77" s="14" t="n">
        <v>10</v>
      </c>
      <c r="C77" s="15" t="n">
        <v>345.79</v>
      </c>
      <c r="D77" s="15" t="n">
        <v>50</v>
      </c>
      <c r="E77" s="15" t="n">
        <v>3.902</v>
      </c>
      <c r="F77" s="16" t="n"/>
      <c r="G77" s="16" t="n">
        <v>45175</v>
      </c>
      <c r="H77" s="16" t="n"/>
      <c r="I77" s="16" t="n">
        <v>45181</v>
      </c>
      <c r="J77" s="17">
        <f>IF(ISBLANK(F77:G77),,IF(COUNTA(F77)=0,G77,F77))</f>
        <v/>
      </c>
      <c r="K77" s="18">
        <f>IFERROR(__xludf.DUMMYFUNCTION("if(isblank(K77),,index(googlefinance(A77,L$2,K77-1),2,2))"),"Loading...")</f>
        <v/>
      </c>
      <c r="L77" s="19">
        <f>IF(ISBLANK(H77:I77),,IF(COUNTA(H77)=0,I77,H77))</f>
        <v/>
      </c>
      <c r="M77" s="20">
        <f>IFERROR(__xludf.DUMMYFUNCTION("if(isblank(M77),, index(googlefinance(A77,N$2,M77-1),2,2))"),"Loading...")</f>
        <v/>
      </c>
      <c r="N77" s="21">
        <f>IFERROR(__xludf.DUMMYFUNCTION("if(isblank(A77),,googlefinance(A77))"),"Loading...")</f>
        <v/>
      </c>
      <c r="O77" s="22">
        <f>IF(ISBLANK(J77),,IF(ISBLANK(L77),"Ongoing","Completed"))</f>
        <v/>
      </c>
      <c r="P77" s="22">
        <f>IF(ISBLANK(A77),,IF(AND(COUNTA(F77)=1,T77&gt;0),"Profit",IF(AND(COUNTA(G77)=1,T77&lt;0),"Profit","Loss")))</f>
        <v/>
      </c>
      <c r="Q77" s="7">
        <f>IF(ISBLANK(U77),,IF(P77="Profit",IF(T77&lt;0,U77*-T77,U77*T77),IF(T77&gt;0,U77*-T77,U77*T77)))</f>
        <v/>
      </c>
      <c r="R77" s="25" t="b">
        <v>1</v>
      </c>
      <c r="S77">
        <f>IF($Q77&gt;0, TRUE, FALSE)</f>
        <v/>
      </c>
      <c r="T77" s="22">
        <f>IF(ISBLANK(J77),,IF(ISBLANK(L77),N77-K77,M77-K77))</f>
        <v/>
      </c>
      <c r="U77" s="9">
        <f>IF(ISBLANK(J77),,ROUNDDOWN(U$1/K77,0))</f>
        <v/>
      </c>
    </row>
    <row r="78" ht="13" customHeight="1">
      <c r="A78" s="13" t="inlineStr">
        <is>
          <t>TDY</t>
        </is>
      </c>
      <c r="B78" s="14" t="n">
        <v>12</v>
      </c>
      <c r="C78" s="15" t="n">
        <v>179.49</v>
      </c>
      <c r="D78" s="15" t="n">
        <v>50</v>
      </c>
      <c r="E78" s="15" t="n">
        <v>2.651</v>
      </c>
      <c r="F78" s="16" t="n"/>
      <c r="G78" s="16" t="n">
        <v>45177</v>
      </c>
      <c r="H78" s="16" t="n"/>
      <c r="I78" s="16" t="n">
        <v>45183</v>
      </c>
      <c r="J78" s="17">
        <f>IF(ISBLANK(F78:G78),,IF(COUNTA(F78)=0,G78,F78))</f>
        <v/>
      </c>
      <c r="K78" s="18">
        <f>IFERROR(__xludf.DUMMYFUNCTION("if(isblank(K78),,index(googlefinance(A78,L$2,K78-1),2,2))"),"Loading...")</f>
        <v/>
      </c>
      <c r="L78" s="19">
        <f>IF(ISBLANK(H78:I78),,IF(COUNTA(H78)=0,I78,H78))</f>
        <v/>
      </c>
      <c r="M78" s="20">
        <f>IFERROR(__xludf.DUMMYFUNCTION("if(isblank(M78),, index(googlefinance(A78,N$2,M78-1),2,2))"),"Loading...")</f>
        <v/>
      </c>
      <c r="N78" s="21">
        <f>IFERROR(__xludf.DUMMYFUNCTION("if(isblank(A78),,googlefinance(A78))"),"Loading...")</f>
        <v/>
      </c>
      <c r="O78" s="22">
        <f>IF(ISBLANK(J78),,IF(ISBLANK(L78),"Ongoing","Completed"))</f>
        <v/>
      </c>
      <c r="P78" s="22">
        <f>IF(ISBLANK(A78),,IF(AND(COUNTA(F78)=1,T78&gt;0),"Profit",IF(AND(COUNTA(G78)=1,T78&lt;0),"Profit","Loss")))</f>
        <v/>
      </c>
      <c r="Q78" s="7">
        <f>IF(ISBLANK(U78),,IF(P78="Profit",IF(T78&lt;0,U78*-T78,U78*T78),IF(T78&gt;0,U78*-T78,U78*T78)))</f>
        <v/>
      </c>
      <c r="R78" s="22" t="n"/>
      <c r="S78">
        <f>IF($Q78&gt;0, TRUE, FALSE)</f>
        <v/>
      </c>
      <c r="T78" s="22">
        <f>IF(ISBLANK(J78),,IF(ISBLANK(L78),N78-K78,M78-K78))</f>
        <v/>
      </c>
      <c r="U78" s="9">
        <f>IF(ISBLANK(J78),,ROUNDDOWN(U$1/K78,0))</f>
        <v/>
      </c>
    </row>
    <row r="79" ht="13" customHeight="1">
      <c r="A79" s="13" t="inlineStr">
        <is>
          <t>CVX</t>
        </is>
      </c>
      <c r="B79" s="14" t="n">
        <v>8</v>
      </c>
      <c r="C79" s="15" t="n">
        <v>408.84</v>
      </c>
      <c r="D79" s="15" t="n">
        <v>50</v>
      </c>
      <c r="E79" s="15" t="n">
        <v>4.472</v>
      </c>
      <c r="F79" s="16" t="n"/>
      <c r="G79" s="16" t="n">
        <v>45180</v>
      </c>
      <c r="H79" s="16" t="n"/>
      <c r="I79" s="16" t="n"/>
      <c r="J79" s="17">
        <f>IF(ISBLANK(F79:G79),,IF(COUNTA(F79)=0,G79,F79))</f>
        <v/>
      </c>
      <c r="K79" s="18">
        <f>IFERROR(__xludf.DUMMYFUNCTION("if(isblank(K79),,index(googlefinance(A79,L$2,K79-1),2,2))"),"Loading...")</f>
        <v/>
      </c>
      <c r="L79" s="19">
        <f>IF(ISBLANK(H79:I79),,IF(COUNTA(H79)=0,I79,H79))</f>
        <v/>
      </c>
      <c r="M79" s="20">
        <f>IFERROR(__xludf.DUMMYFUNCTION("if(isblank(M79),, index(googlefinance(A79,N$2,M79-1),2,2))"),"")</f>
        <v/>
      </c>
      <c r="N79" s="21">
        <f>IFERROR(__xludf.DUMMYFUNCTION("if(isblank(A79),,googlefinance(A79))"),"Loading...")</f>
        <v/>
      </c>
      <c r="O79" s="22">
        <f>IF(ISBLANK(J79),,IF(ISBLANK(L79),"Ongoing","Completed"))</f>
        <v/>
      </c>
      <c r="P79" s="22">
        <f>IF(ISBLANK(A79),,IF(AND(COUNTA(F79)=1,T79&gt;0),"Profit",IF(AND(COUNTA(G79)=1,T79&lt;0),"Profit","Loss")))</f>
        <v/>
      </c>
      <c r="Q79" s="7">
        <f>IF(ISBLANK(U79),,IF(P79="Profit",IF(T79&lt;0,U79*-T79,U79*T79),IF(T79&gt;0,U79*-T79,U79*T79)))</f>
        <v/>
      </c>
      <c r="R79" s="22" t="n"/>
      <c r="S79">
        <f>IF($Q79&gt;0, TRUE, FALSE)</f>
        <v/>
      </c>
      <c r="T79" s="22">
        <f>IF(ISBLANK(J79),,IF(ISBLANK(L79),N79-K79,M79-K79))</f>
        <v/>
      </c>
      <c r="U79" s="9">
        <f>IF(ISBLANK(J79),,ROUNDDOWN(U$1/K79,0))</f>
        <v/>
      </c>
    </row>
    <row r="80" ht="13" customHeight="1">
      <c r="A80" s="13" t="inlineStr">
        <is>
          <t>ACN</t>
        </is>
      </c>
      <c r="B80" s="14" t="n">
        <v>9</v>
      </c>
      <c r="C80" s="15" t="n">
        <v>39.09</v>
      </c>
      <c r="D80" s="15" t="n">
        <v>33.333</v>
      </c>
      <c r="E80" s="15" t="n">
        <v>1.157</v>
      </c>
      <c r="F80" s="16" t="n"/>
      <c r="G80" s="16" t="n">
        <v>45181</v>
      </c>
      <c r="H80" s="16" t="n"/>
      <c r="I80" s="16" t="n"/>
      <c r="J80" s="17">
        <f>IF(ISBLANK(F80:G80),,IF(COUNTA(F80)=0,G80,F80))</f>
        <v/>
      </c>
      <c r="K80" s="18">
        <f>IFERROR(__xludf.DUMMYFUNCTION("if(isblank(K80),,index(googlefinance(A80,L$2,K80-1),2,2))"),"#N/A")</f>
        <v/>
      </c>
      <c r="L80" s="19">
        <f>IF(ISBLANK(H80:I80),,IF(COUNTA(H80)=0,I80,H80))</f>
        <v/>
      </c>
      <c r="M80" s="20">
        <f>IFERROR(__xludf.DUMMYFUNCTION("if(isblank(M80),, index(googlefinance(A80,N$2,M80-1),2,2))"),"")</f>
        <v/>
      </c>
      <c r="N80" s="21">
        <f>IFERROR(__xludf.DUMMYFUNCTION("if(isblank(A80),,googlefinance(A80))"),"Loading...")</f>
        <v/>
      </c>
      <c r="O80" s="22">
        <f>IF(ISBLANK(J80),,IF(ISBLANK(L80),"Ongoing","Completed"))</f>
        <v/>
      </c>
      <c r="P80" s="22">
        <f>IF(ISBLANK(A80),,IF(AND(COUNTA(F80)=1,T80&gt;0),"Profit",IF(AND(COUNTA(G80)=1,T80&lt;0),"Profit","Loss")))</f>
        <v/>
      </c>
      <c r="Q80" s="7">
        <f>IF(ISBLANK(U80),,IF(P80="Profit",IF(T80&lt;0,U80*-T80,U80*T80),IF(T80&gt;0,U80*-T80,U80*T80)))</f>
        <v/>
      </c>
      <c r="R80" s="22" t="n"/>
      <c r="S80">
        <f>IF($Q80&gt;0, TRUE, FALSE)</f>
        <v/>
      </c>
      <c r="T80" s="22">
        <f>IF(ISBLANK(J80),,IF(ISBLANK(L80),N80-K80,M80-K80))</f>
        <v/>
      </c>
      <c r="U80" s="9">
        <f>IF(ISBLANK(J80),,ROUNDDOWN(U$1/K80,0))</f>
        <v/>
      </c>
    </row>
    <row r="81" ht="13" customHeight="1">
      <c r="A81" s="13" t="inlineStr">
        <is>
          <t>ADBE</t>
        </is>
      </c>
      <c r="B81" s="14" t="n">
        <v>11</v>
      </c>
      <c r="C81" s="15" t="n">
        <v>75.55</v>
      </c>
      <c r="D81" s="15" t="n">
        <v>36.364</v>
      </c>
      <c r="E81" s="15" t="n">
        <v>1.313</v>
      </c>
      <c r="F81" s="16" t="n"/>
      <c r="G81" s="16" t="n">
        <v>45181</v>
      </c>
      <c r="H81" s="16" t="n"/>
      <c r="I81" s="16" t="n"/>
      <c r="J81" s="17">
        <f>IF(ISBLANK(F81:G81),,IF(COUNTA(F81)=0,G81,F81))</f>
        <v/>
      </c>
      <c r="K81" s="18">
        <f>IFERROR(__xludf.DUMMYFUNCTION("if(isblank(K81),,index(googlefinance(A81,L$2,K81-1),2,2))"),"#N/A")</f>
        <v/>
      </c>
      <c r="L81" s="19">
        <f>IF(ISBLANK(H81:I81),,IF(COUNTA(H81)=0,I81,H81))</f>
        <v/>
      </c>
      <c r="M81" s="20">
        <f>IFERROR(__xludf.DUMMYFUNCTION("if(isblank(M81),, index(googlefinance(A81,N$2,M81-1),2,2))"),"")</f>
        <v/>
      </c>
      <c r="N81" s="21">
        <f>IFERROR(__xludf.DUMMYFUNCTION("if(isblank(A81),,googlefinance(A81))"),"Loading...")</f>
        <v/>
      </c>
      <c r="O81" s="22">
        <f>IF(ISBLANK(J81),,IF(ISBLANK(L81),"Ongoing","Completed"))</f>
        <v/>
      </c>
      <c r="P81" s="22">
        <f>IF(ISBLANK(A81),,IF(AND(COUNTA(F81)=1,T81&gt;0),"Profit",IF(AND(COUNTA(G81)=1,T81&lt;0),"Profit","Loss")))</f>
        <v/>
      </c>
      <c r="Q81" s="7">
        <f>IF(ISBLANK(U81),,IF(P81="Profit",IF(T81&lt;0,U81*-T81,U81*T81),IF(T81&gt;0,U81*-T81,U81*T81)))</f>
        <v/>
      </c>
      <c r="R81" s="22" t="n"/>
      <c r="S81">
        <f>IF($Q81&gt;0, TRUE, FALSE)</f>
        <v/>
      </c>
      <c r="T81" s="22">
        <f>IF(ISBLANK(J81),,IF(ISBLANK(L81),N81-K81,M81-K81))</f>
        <v/>
      </c>
      <c r="U81" s="9">
        <f>IF(ISBLANK(J81),,ROUNDDOWN(U$1/K81,0))</f>
        <v/>
      </c>
    </row>
    <row r="82" ht="13" customHeight="1">
      <c r="A82" s="13" t="inlineStr">
        <is>
          <t>ABNB</t>
        </is>
      </c>
      <c r="B82" s="14" t="n">
        <v>8</v>
      </c>
      <c r="C82" s="15" t="n">
        <v>375.94</v>
      </c>
      <c r="D82" s="15" t="n">
        <v>62.5</v>
      </c>
      <c r="E82" s="15" t="n">
        <v>4.489</v>
      </c>
      <c r="F82" s="16" t="n">
        <v>45181</v>
      </c>
      <c r="G82" s="16" t="n"/>
      <c r="H82" s="16" t="n">
        <v>45189</v>
      </c>
      <c r="I82" s="16" t="n"/>
      <c r="J82" s="17">
        <f>IF(ISBLANK(F82:G82),,IF(COUNTA(F82)=0,G82,F82))</f>
        <v/>
      </c>
      <c r="K82" s="18">
        <f>IFERROR(__xludf.DUMMYFUNCTION("if(isblank(K82),,index(googlefinance(A82,L$2,K82-1),2,2))"),"Loading...")</f>
        <v/>
      </c>
      <c r="L82" s="19">
        <f>IF(ISBLANK(H82:I82),,IF(COUNTA(H82)=0,I82,H82))</f>
        <v/>
      </c>
      <c r="M82" s="20">
        <f>IFERROR(__xludf.DUMMYFUNCTION("if(isblank(M82),, index(googlefinance(A82,N$2,M82-1),2,2))"),"Loading...")</f>
        <v/>
      </c>
      <c r="N82" s="21">
        <f>IFERROR(__xludf.DUMMYFUNCTION("if(isblank(A82),,googlefinance(A82))"),"Loading...")</f>
        <v/>
      </c>
      <c r="O82" s="22">
        <f>IF(ISBLANK(J82),,IF(ISBLANK(L82),"Ongoing","Completed"))</f>
        <v/>
      </c>
      <c r="P82" s="22">
        <f>IF(ISBLANK(A82),,IF(AND(COUNTA(F82)=1,T82&gt;0),"Profit",IF(AND(COUNTA(G82)=1,T82&lt;0),"Profit","Loss")))</f>
        <v/>
      </c>
      <c r="Q82" s="7">
        <f>IF(ISBLANK(U82),,IF(P82="Profit",IF(T82&lt;0,U82*-T82,U82*T82),IF(T82&gt;0,U82*-T82,U82*T82)))</f>
        <v/>
      </c>
      <c r="R82" s="22" t="n"/>
      <c r="S82">
        <f>IF($Q82&gt;0, TRUE, FALSE)</f>
        <v/>
      </c>
      <c r="T82" s="22">
        <f>IF(ISBLANK(J82),,IF(ISBLANK(L82),N82-K82,M82-K82))</f>
        <v/>
      </c>
      <c r="U82" s="9">
        <f>IF(ISBLANK(J82),,ROUNDDOWN(U$1/K82,0))</f>
        <v/>
      </c>
    </row>
    <row r="83" ht="13" customHeight="1">
      <c r="A83" s="13" t="inlineStr">
        <is>
          <t>UNP</t>
        </is>
      </c>
      <c r="B83" s="14" t="n">
        <v>10</v>
      </c>
      <c r="C83" s="15" t="n">
        <v>150.38</v>
      </c>
      <c r="D83" s="15" t="n">
        <v>30</v>
      </c>
      <c r="E83" s="15" t="n">
        <v>2.201</v>
      </c>
      <c r="F83" s="16" t="n">
        <v>45183</v>
      </c>
      <c r="G83" s="16" t="n"/>
      <c r="H83" s="16" t="n"/>
      <c r="I83" s="16" t="n"/>
      <c r="J83" s="17">
        <f>IF(ISBLANK(F83:G83),,IF(COUNTA(F83)=0,G83,F83))</f>
        <v/>
      </c>
      <c r="K83" s="18">
        <f>IFERROR(__xludf.DUMMYFUNCTION("if(isblank(K83),,index(googlefinance(A83,L$2,K83-1),2,2))"),"Loading...")</f>
        <v/>
      </c>
      <c r="L83" s="19">
        <f>IF(ISBLANK(H83:I83),,IF(COUNTA(H83)=0,I83,H83))</f>
        <v/>
      </c>
      <c r="M83" s="20">
        <f>IFERROR(__xludf.DUMMYFUNCTION("if(isblank(M83),, index(googlefinance(A83,N$2,M83-1),2,2))"),"")</f>
        <v/>
      </c>
      <c r="N83" s="21">
        <f>IFERROR(__xludf.DUMMYFUNCTION("if(isblank(A83),,googlefinance(A83))"),"Loading...")</f>
        <v/>
      </c>
      <c r="O83" s="22">
        <f>IF(ISBLANK(J83),,IF(ISBLANK(L83),"Ongoing","Completed"))</f>
        <v/>
      </c>
      <c r="P83" s="22">
        <f>IF(ISBLANK(A83),,IF(AND(COUNTA(F83)=1,T83&gt;0),"Profit",IF(AND(COUNTA(G83)=1,T83&lt;0),"Profit","Loss")))</f>
        <v/>
      </c>
      <c r="Q83" s="7">
        <f>IF(ISBLANK(U83),,IF(P83="Profit",IF(T83&lt;0,U83*-T83,U83*T83),IF(T83&gt;0,U83*-T83,U83*T83)))</f>
        <v/>
      </c>
      <c r="R83" s="22" t="n"/>
      <c r="S83">
        <f>IF($Q83&gt;0, TRUE, FALSE)</f>
        <v/>
      </c>
      <c r="T83" s="22">
        <f>IF(ISBLANK(J83),,IF(ISBLANK(L83),N83-K83,M83-K83))</f>
        <v/>
      </c>
      <c r="U83" s="9">
        <f>IF(ISBLANK(J83),,ROUNDDOWN(U$1/K83,0))</f>
        <v/>
      </c>
    </row>
    <row r="84" ht="13" customHeight="1">
      <c r="A84" s="13" t="inlineStr">
        <is>
          <t>SBAC</t>
        </is>
      </c>
      <c r="B84" s="14" t="n">
        <v>11</v>
      </c>
      <c r="C84" s="15" t="n">
        <v>48.77</v>
      </c>
      <c r="D84" s="15" t="n">
        <v>45.455</v>
      </c>
      <c r="E84" s="15" t="n">
        <v>1.267</v>
      </c>
      <c r="F84" s="16" t="n">
        <v>45183</v>
      </c>
      <c r="G84" s="16" t="n"/>
      <c r="H84" s="16" t="n">
        <v>45186</v>
      </c>
      <c r="I84" s="16" t="n"/>
      <c r="J84" s="17">
        <f>IF(ISBLANK(F84:G84),,IF(COUNTA(F84)=0,G84,F84))</f>
        <v/>
      </c>
      <c r="K84" s="18">
        <f>IFERROR(__xludf.DUMMYFUNCTION("if(isblank(K84),,index(googlefinance(A84,L$2,K84-1),2,2))"),"Loading...")</f>
        <v/>
      </c>
      <c r="L84" s="19">
        <f>IF(ISBLANK(H84:I84),,IF(COUNTA(H84)=0,I84,H84))</f>
        <v/>
      </c>
      <c r="M84" s="20">
        <f>IFERROR(__xludf.DUMMYFUNCTION("if(isblank(M84),, index(googlefinance(A84,N$2,M84-1),2,2))"),"Loading...")</f>
        <v/>
      </c>
      <c r="N84" s="21">
        <f>IFERROR(__xludf.DUMMYFUNCTION("if(isblank(A84),,googlefinance(A84))"),"Loading...")</f>
        <v/>
      </c>
      <c r="O84" s="22">
        <f>IF(ISBLANK(J84),,IF(ISBLANK(L84),"Ongoing","Completed"))</f>
        <v/>
      </c>
      <c r="P84" s="22">
        <f>IF(ISBLANK(A84),,IF(AND(COUNTA(F84)=1,T84&gt;0),"Profit",IF(AND(COUNTA(G84)=1,T84&lt;0),"Profit","Loss")))</f>
        <v/>
      </c>
      <c r="Q84" s="7">
        <f>IF(ISBLANK(U84),,IF(P84="Profit",IF(T84&lt;0,U84*-T84,U84*T84),IF(T84&gt;0,U84*-T84,U84*T84)))</f>
        <v/>
      </c>
      <c r="R84" s="22" t="n"/>
      <c r="S84">
        <f>IF($Q84&gt;0, TRUE, FALSE)</f>
        <v/>
      </c>
      <c r="T84" s="22">
        <f>IF(ISBLANK(J84),,IF(ISBLANK(L84),N84-K84,M84-K84))</f>
        <v/>
      </c>
      <c r="U84" s="9">
        <f>IF(ISBLANK(J84),,ROUNDDOWN(U$1/K84,0))</f>
        <v/>
      </c>
    </row>
    <row r="85" ht="13" customHeight="1">
      <c r="A85" s="13" t="inlineStr">
        <is>
          <t>INTC</t>
        </is>
      </c>
      <c r="B85" s="14" t="n">
        <v>10</v>
      </c>
      <c r="C85" s="15" t="n">
        <v>178.26</v>
      </c>
      <c r="D85" s="15" t="n">
        <v>40</v>
      </c>
      <c r="E85" s="15" t="n">
        <v>1.979</v>
      </c>
      <c r="F85" s="16" t="n"/>
      <c r="G85" s="16" t="n">
        <v>45184</v>
      </c>
      <c r="H85" s="16" t="n"/>
      <c r="I85" s="16" t="n"/>
      <c r="J85" s="17">
        <f>IF(ISBLANK(F85:G85),,IF(COUNTA(F85)=0,G85,F85))</f>
        <v/>
      </c>
      <c r="K85" s="18">
        <f>IFERROR(__xludf.DUMMYFUNCTION("if(isblank(K85),,index(googlefinance(A85,L$2,K85-1),2,2))"),"Loading...")</f>
        <v/>
      </c>
      <c r="L85" s="19">
        <f>IF(ISBLANK(H85:I85),,IF(COUNTA(H85)=0,I85,H85))</f>
        <v/>
      </c>
      <c r="M85" s="20">
        <f>IFERROR(__xludf.DUMMYFUNCTION("if(isblank(M85),, index(googlefinance(A85,N$2,M85-1),2,2))"),"")</f>
        <v/>
      </c>
      <c r="N85" s="21">
        <f>IFERROR(__xludf.DUMMYFUNCTION("if(isblank(A85),,googlefinance(A85))"),"Loading...")</f>
        <v/>
      </c>
      <c r="O85" s="22">
        <f>IF(ISBLANK(J85),,IF(ISBLANK(L85),"Ongoing","Completed"))</f>
        <v/>
      </c>
      <c r="P85" s="22">
        <f>IF(ISBLANK(A85),,IF(AND(COUNTA(F85)=1,T85&gt;0),"Profit",IF(AND(COUNTA(G85)=1,T85&lt;0),"Profit","Loss")))</f>
        <v/>
      </c>
      <c r="Q85" s="7">
        <f>IF(ISBLANK(U85),,IF(P85="Profit",IF(T85&lt;0,U85*-T85,U85*T85),IF(T85&gt;0,U85*-T85,U85*T85)))</f>
        <v/>
      </c>
      <c r="R85" s="22" t="n"/>
      <c r="S85">
        <f>IF($Q85&gt;0, TRUE, FALSE)</f>
        <v/>
      </c>
      <c r="T85" s="22">
        <f>IF(ISBLANK(J85),,IF(ISBLANK(L85),N85-K85,M85-K85))</f>
        <v/>
      </c>
      <c r="U85" s="9">
        <f>IF(ISBLANK(J85),,ROUNDDOWN(U$1/K85,0))</f>
        <v/>
      </c>
    </row>
    <row r="86" ht="13" customHeight="1">
      <c r="A86" s="13" t="inlineStr">
        <is>
          <t>OXY</t>
        </is>
      </c>
      <c r="B86" s="14" t="n">
        <v>7</v>
      </c>
      <c r="C86" s="15" t="n">
        <v>621.3</v>
      </c>
      <c r="D86" s="15" t="n">
        <v>42.857</v>
      </c>
      <c r="E86" s="15" t="n">
        <v>5.552</v>
      </c>
      <c r="F86" s="16" t="n"/>
      <c r="G86" s="16" t="n">
        <v>45188</v>
      </c>
      <c r="H86" s="16" t="n"/>
      <c r="I86" s="16" t="n">
        <v>45196</v>
      </c>
      <c r="J86" s="17">
        <f>IF(ISBLANK(F86:G86),,IF(COUNTA(F86)=0,G86,F86))</f>
        <v/>
      </c>
      <c r="K86" s="18">
        <f>IFERROR(__xludf.DUMMYFUNCTION("if(isblank(K86),,index(googlefinance(A86,L$2,K86-1),2,2))"),"Loading...")</f>
        <v/>
      </c>
      <c r="L86" s="19">
        <f>IF(ISBLANK(H86:I86),,IF(COUNTA(H86)=0,I86,H86))</f>
        <v/>
      </c>
      <c r="M86" s="20">
        <f>IFERROR(__xludf.DUMMYFUNCTION("if(isblank(M86),, index(googlefinance(A86,N$2,M86-1),2,2))"),"Loading...")</f>
        <v/>
      </c>
      <c r="N86" s="21">
        <f>IFERROR(__xludf.DUMMYFUNCTION("if(isblank(A86),,googlefinance(A86))"),"Loading...")</f>
        <v/>
      </c>
      <c r="O86" s="22">
        <f>IF(ISBLANK(J86),,IF(ISBLANK(L86),"Ongoing","Completed"))</f>
        <v/>
      </c>
      <c r="P86" s="22">
        <f>IF(ISBLANK(A86),,IF(AND(COUNTA(F86)=1,T86&gt;0),"Profit",IF(AND(COUNTA(G86)=1,T86&lt;0),"Profit","Loss")))</f>
        <v/>
      </c>
      <c r="Q86" s="7">
        <f>IF(ISBLANK(U86),,IF(P86="Profit",IF(T86&lt;0,U86*-T86,U86*T86),IF(T86&gt;0,U86*-T86,U86*T86)))</f>
        <v/>
      </c>
      <c r="R86" s="22" t="n"/>
      <c r="S86">
        <f>IF($Q86&gt;0, TRUE, FALSE)</f>
        <v/>
      </c>
      <c r="T86" s="22">
        <f>IF(ISBLANK(J86),,IF(ISBLANK(L86),N86-K86,M86-K86))</f>
        <v/>
      </c>
      <c r="U86" s="9">
        <f>IF(ISBLANK(J86),,ROUNDDOWN(U$1/K86,0))</f>
        <v/>
      </c>
    </row>
    <row r="87" ht="13" customHeight="1">
      <c r="A87" s="13" t="inlineStr">
        <is>
          <t>NRG</t>
        </is>
      </c>
      <c r="B87" s="14" t="n">
        <v>12</v>
      </c>
      <c r="C87" s="15" t="n">
        <v>108.61</v>
      </c>
      <c r="D87" s="15" t="n">
        <v>50</v>
      </c>
      <c r="E87" s="15" t="n">
        <v>2.915</v>
      </c>
      <c r="F87" s="16" t="n"/>
      <c r="G87" s="16" t="n">
        <v>45189</v>
      </c>
      <c r="H87" s="16" t="n"/>
      <c r="I87" s="16" t="n">
        <v>45194</v>
      </c>
      <c r="J87" s="17">
        <f>IF(ISBLANK(F87:G87),,IF(COUNTA(F87)=0,G87,F87))</f>
        <v/>
      </c>
      <c r="K87" s="18">
        <f>IFERROR(__xludf.DUMMYFUNCTION("if(isblank(K87),,index(googlefinance(A87,L$2,K87-1),2,2))"),"Loading...")</f>
        <v/>
      </c>
      <c r="L87" s="19">
        <f>IF(ISBLANK(H87:I87),,IF(COUNTA(H87)=0,I87,H87))</f>
        <v/>
      </c>
      <c r="M87" s="20">
        <f>IFERROR(__xludf.DUMMYFUNCTION("if(isblank(M87),, index(googlefinance(A87,N$2,M87-1),2,2))"),"Loading...")</f>
        <v/>
      </c>
      <c r="N87" s="21">
        <f>IFERROR(__xludf.DUMMYFUNCTION("if(isblank(A87),,googlefinance(A87))"),"Loading...")</f>
        <v/>
      </c>
      <c r="O87" s="22">
        <f>IF(ISBLANK(J87),,IF(ISBLANK(L87),"Ongoing","Completed"))</f>
        <v/>
      </c>
      <c r="P87" s="22">
        <f>IF(ISBLANK(A87),,IF(AND(COUNTA(F87)=1,T87&gt;0),"Profit",IF(AND(COUNTA(G87)=1,T87&lt;0),"Profit","Loss")))</f>
        <v/>
      </c>
      <c r="Q87" s="7">
        <f>IF(ISBLANK(U87),,IF(P87="Profit",IF(T87&lt;0,U87*-T87,U87*T87),IF(T87&gt;0,U87*-T87,U87*T87)))</f>
        <v/>
      </c>
      <c r="R87" s="22" t="n"/>
      <c r="S87">
        <f>IF($Q87&gt;0, TRUE, FALSE)</f>
        <v/>
      </c>
      <c r="T87" s="22">
        <f>IF(ISBLANK(J87),,IF(ISBLANK(L87),N87-K87,M87-K87))</f>
        <v/>
      </c>
      <c r="U87" s="9">
        <f>IF(ISBLANK(J87),,ROUNDDOWN(U$1/K87,0))</f>
        <v/>
      </c>
    </row>
    <row r="88" ht="13" customHeight="1">
      <c r="A88" s="13" t="inlineStr">
        <is>
          <t>SLB</t>
        </is>
      </c>
      <c r="B88" s="14" t="n">
        <v>12</v>
      </c>
      <c r="C88" s="15" t="n">
        <v>356.9</v>
      </c>
      <c r="D88" s="15" t="n">
        <v>41.667</v>
      </c>
      <c r="E88" s="15" t="n">
        <v>2.496</v>
      </c>
      <c r="F88" s="16" t="n"/>
      <c r="G88" s="16" t="n">
        <v>45189</v>
      </c>
      <c r="H88" s="16" t="n"/>
      <c r="I88" s="16" t="n">
        <v>45195</v>
      </c>
      <c r="J88" s="17">
        <f>IF(ISBLANK(F88:G88),,IF(COUNTA(F88)=0,G88,F88))</f>
        <v/>
      </c>
      <c r="K88" s="18">
        <f>IFERROR(__xludf.DUMMYFUNCTION("if(isblank(K88),,index(googlefinance(A88,L$2,K88-1),2,2))"),"Loading...")</f>
        <v/>
      </c>
      <c r="L88" s="19">
        <f>IF(ISBLANK(H88:I88),,IF(COUNTA(H88)=0,I88,H88))</f>
        <v/>
      </c>
      <c r="M88" s="20">
        <f>IFERROR(__xludf.DUMMYFUNCTION("if(isblank(M88),, index(googlefinance(A88,N$2,M88-1),2,2))"),"Loading...")</f>
        <v/>
      </c>
      <c r="N88" s="21">
        <f>IFERROR(__xludf.DUMMYFUNCTION("if(isblank(A88),,googlefinance(A88))"),"Loading...")</f>
        <v/>
      </c>
      <c r="O88" s="22">
        <f>IF(ISBLANK(J88),,IF(ISBLANK(L88),"Ongoing","Completed"))</f>
        <v/>
      </c>
      <c r="P88" s="22">
        <f>IF(ISBLANK(A88),,IF(AND(COUNTA(F88)=1,T88&gt;0),"Profit",IF(AND(COUNTA(G88)=1,T88&lt;0),"Profit","Loss")))</f>
        <v/>
      </c>
      <c r="Q88" s="7">
        <f>IF(ISBLANK(U88),,IF(P88="Profit",IF(T88&lt;0,U88*-T88,U88*T88),IF(T88&gt;0,U88*-T88,U88*T88)))</f>
        <v/>
      </c>
      <c r="R88" s="22" t="n"/>
      <c r="S88">
        <f>IF($Q88&gt;0, TRUE, FALSE)</f>
        <v/>
      </c>
      <c r="T88" s="22">
        <f>IF(ISBLANK(J88),,IF(ISBLANK(L88),N88-K88,M88-K88))</f>
        <v/>
      </c>
      <c r="U88" s="9">
        <f>IF(ISBLANK(J88),,ROUNDDOWN(U$1/K88,0))</f>
        <v/>
      </c>
    </row>
    <row r="89" ht="13" customHeight="1">
      <c r="A89" s="13" t="inlineStr">
        <is>
          <t>CRWD</t>
        </is>
      </c>
      <c r="B89" s="14" t="n">
        <v>12</v>
      </c>
      <c r="C89" s="15" t="n">
        <v>60.17</v>
      </c>
      <c r="D89" s="15" t="n">
        <v>25</v>
      </c>
      <c r="E89" s="15" t="n">
        <v>1.145</v>
      </c>
      <c r="F89" s="16" t="n"/>
      <c r="G89" s="16" t="n">
        <v>45190</v>
      </c>
      <c r="H89" s="16" t="n"/>
      <c r="I89" s="16" t="n"/>
      <c r="J89" s="17">
        <f>IF(ISBLANK(F89:G89),,IF(COUNTA(F89)=0,G89,F89))</f>
        <v/>
      </c>
      <c r="K89" s="18">
        <f>IFERROR(__xludf.DUMMYFUNCTION("if(isblank(K89),,index(googlefinance(A89,L$2,K89-1),2,2))"),"Loading...")</f>
        <v/>
      </c>
      <c r="L89" s="19">
        <f>IF(ISBLANK(H89:I89),,IF(COUNTA(H89)=0,I89,H89))</f>
        <v/>
      </c>
      <c r="M89" s="20">
        <f>IFERROR(__xludf.DUMMYFUNCTION("if(isblank(M89),, index(googlefinance(A89,N$2,M89-1),2,2))"),"")</f>
        <v/>
      </c>
      <c r="N89" s="21">
        <f>IFERROR(__xludf.DUMMYFUNCTION("if(isblank(A89),,googlefinance(A89))"),"Loading...")</f>
        <v/>
      </c>
      <c r="O89" s="22">
        <f>IF(ISBLANK(J89),,IF(ISBLANK(L89),"Ongoing","Completed"))</f>
        <v/>
      </c>
      <c r="P89" s="22">
        <f>IF(ISBLANK(A89),,IF(AND(COUNTA(F89)=1,T89&gt;0),"Profit",IF(AND(COUNTA(G89)=1,T89&lt;0),"Profit","Loss")))</f>
        <v/>
      </c>
      <c r="Q89" s="7">
        <f>IF(ISBLANK(U89),,IF(P89="Profit",IF(T89&lt;0,U89*-T89,U89*T89),IF(T89&gt;0,U89*-T89,U89*T89)))</f>
        <v/>
      </c>
      <c r="R89" s="22" t="n"/>
      <c r="S89">
        <f>IF($Q89&gt;0, TRUE, FALSE)</f>
        <v/>
      </c>
      <c r="T89" s="22">
        <f>IF(ISBLANK(J89),,IF(ISBLANK(L89),N89-K89,M89-K89))</f>
        <v/>
      </c>
      <c r="U89" s="9">
        <f>IF(ISBLANK(J89),,ROUNDDOWN(U$1/K89,0))</f>
        <v/>
      </c>
    </row>
    <row r="90" ht="13" customHeight="1">
      <c r="A90" s="13" t="inlineStr">
        <is>
          <t>HAL</t>
        </is>
      </c>
      <c r="B90" s="14" t="n">
        <v>15</v>
      </c>
      <c r="C90" s="15" t="n">
        <v>181.91</v>
      </c>
      <c r="D90" s="15" t="n">
        <v>26.667</v>
      </c>
      <c r="E90" s="15" t="n">
        <v>1.807</v>
      </c>
      <c r="F90" s="16" t="n"/>
      <c r="G90" s="16" t="n">
        <v>45190</v>
      </c>
      <c r="H90" s="16" t="n"/>
      <c r="I90" s="16" t="n">
        <v>45196</v>
      </c>
      <c r="J90" s="17">
        <f>IF(ISBLANK(F90:G90),,IF(COUNTA(F90)=0,G90,F90))</f>
        <v/>
      </c>
      <c r="K90" s="18">
        <f>IFERROR(__xludf.DUMMYFUNCTION("if(isblank(K90),,index(googlefinance(A90,L$2,K90-1),2,2))"),"Loading...")</f>
        <v/>
      </c>
      <c r="L90" s="19">
        <f>IF(ISBLANK(H90:I90),,IF(COUNTA(H90)=0,I90,H90))</f>
        <v/>
      </c>
      <c r="M90" s="20">
        <f>IFERROR(__xludf.DUMMYFUNCTION("if(isblank(M90),, index(googlefinance(A90,N$2,M90-1),2,2))"),"Loading...")</f>
        <v/>
      </c>
      <c r="N90" s="21">
        <f>IFERROR(__xludf.DUMMYFUNCTION("if(isblank(A90),,googlefinance(A90))"),"Loading...")</f>
        <v/>
      </c>
      <c r="O90" s="22">
        <f>IF(ISBLANK(J90),,IF(ISBLANK(L90),"Ongoing","Completed"))</f>
        <v/>
      </c>
      <c r="P90" s="22">
        <f>IF(ISBLANK(A90),,IF(AND(COUNTA(F90)=1,T90&gt;0),"Profit",IF(AND(COUNTA(G90)=1,T90&lt;0),"Profit","Loss")))</f>
        <v/>
      </c>
      <c r="Q90" s="7">
        <f>IF(ISBLANK(U90),,IF(P90="Profit",IF(T90&lt;0,U90*-T90,U90*T90),IF(T90&gt;0,U90*-T90,U90*T90)))</f>
        <v/>
      </c>
      <c r="R90" s="22" t="n"/>
      <c r="S90">
        <f>IF($Q90&gt;0, TRUE, FALSE)</f>
        <v/>
      </c>
      <c r="T90" s="22">
        <f>IF(ISBLANK(J90),,IF(ISBLANK(L90),N90-K90,M90-K90))</f>
        <v/>
      </c>
      <c r="U90" s="9">
        <f>IF(ISBLANK(J90),,ROUNDDOWN(U$1/K90,0))</f>
        <v/>
      </c>
    </row>
    <row r="91" ht="13" customHeight="1">
      <c r="A91" s="13" t="inlineStr">
        <is>
          <t>PRU</t>
        </is>
      </c>
      <c r="B91" s="14" t="n">
        <v>9</v>
      </c>
      <c r="C91" s="15" t="n">
        <v>33.68</v>
      </c>
      <c r="D91" s="15" t="n">
        <v>55.556</v>
      </c>
      <c r="E91" s="15" t="n">
        <v>1.336</v>
      </c>
      <c r="F91" s="16" t="n"/>
      <c r="G91" s="16" t="n">
        <v>45191</v>
      </c>
      <c r="H91" s="16" t="n"/>
      <c r="I91" s="16" t="n">
        <v>45208</v>
      </c>
      <c r="J91" s="17">
        <f>IF(ISBLANK(F91:G91),,IF(COUNTA(F91)=0,G91,F91))</f>
        <v/>
      </c>
      <c r="K91" s="18">
        <f>IFERROR(__xludf.DUMMYFUNCTION("if(isblank(K91),,index(googlefinance(A91,L$2,K91-1),2,2))"),"Loading...")</f>
        <v/>
      </c>
      <c r="L91" s="19">
        <f>IF(ISBLANK(H91:I91),,IF(COUNTA(H91)=0,I91,H91))</f>
        <v/>
      </c>
      <c r="M91" s="20">
        <f>IFERROR(__xludf.DUMMYFUNCTION("if(isblank(M91),, index(googlefinance(A91,N$2,M91-1),2,2))"),"Loading...")</f>
        <v/>
      </c>
      <c r="N91" s="21">
        <f>IFERROR(__xludf.DUMMYFUNCTION("if(isblank(A91),,googlefinance(A91))"),"Loading...")</f>
        <v/>
      </c>
      <c r="O91" s="22">
        <f>IF(ISBLANK(J91),,IF(ISBLANK(L91),"Ongoing","Completed"))</f>
        <v/>
      </c>
      <c r="P91" s="22">
        <f>IF(ISBLANK(A91),,IF(AND(COUNTA(F91)=1,T91&gt;0),"Profit",IF(AND(COUNTA(G91)=1,T91&lt;0),"Profit","Loss")))</f>
        <v/>
      </c>
      <c r="Q91" s="7">
        <f>IF(ISBLANK(U91),,IF(P91="Profit",IF(T91&lt;0,U91*-T91,U91*T91),IF(T91&gt;0,U91*-T91,U91*T91)))</f>
        <v/>
      </c>
      <c r="R91" s="22" t="n"/>
      <c r="S91">
        <f>IF($Q91&gt;0, TRUE, FALSE)</f>
        <v/>
      </c>
      <c r="T91" s="22">
        <f>IF(ISBLANK(J91),,IF(ISBLANK(L91),N91-K91,M91-K91))</f>
        <v/>
      </c>
      <c r="U91" s="9">
        <f>IF(ISBLANK(J91),,ROUNDDOWN(U$1/K91,0))</f>
        <v/>
      </c>
    </row>
    <row r="92" ht="13" customHeight="1">
      <c r="A92" s="13" t="inlineStr">
        <is>
          <t>AAPL</t>
        </is>
      </c>
      <c r="B92" s="14" t="n">
        <v>12</v>
      </c>
      <c r="C92" s="15" t="n">
        <v>7.262</v>
      </c>
      <c r="D92" s="15" t="n">
        <v>50</v>
      </c>
      <c r="E92" s="15" t="n">
        <v>1.049</v>
      </c>
      <c r="F92" s="16" t="n">
        <v>45194</v>
      </c>
      <c r="G92" s="16" t="n"/>
      <c r="H92" s="16" t="n"/>
      <c r="I92" s="16" t="n"/>
      <c r="J92" s="17">
        <f>IF(ISBLANK(F92:G92),,IF(COUNTA(F92)=0,G92,F92))</f>
        <v/>
      </c>
      <c r="K92" s="18">
        <f>IFERROR(__xludf.DUMMYFUNCTION("if(isblank(K92),,index(googlefinance(A92,L$2,K92-1),2,2))"),"Loading...")</f>
        <v/>
      </c>
      <c r="L92" s="19">
        <f>IF(ISBLANK(H92:I92),,IF(COUNTA(H92)=0,I92,H92))</f>
        <v/>
      </c>
      <c r="M92" s="20">
        <f>IFERROR(__xludf.DUMMYFUNCTION("if(isblank(M92),, index(googlefinance(A92,N$2,M92-1),2,2))"),"")</f>
        <v/>
      </c>
      <c r="N92" s="21">
        <f>IFERROR(__xludf.DUMMYFUNCTION("if(isblank(A92),,googlefinance(A92))"),"Loading...")</f>
        <v/>
      </c>
      <c r="O92" s="22">
        <f>IF(ISBLANK(J92),,IF(ISBLANK(L92),"Ongoing","Completed"))</f>
        <v/>
      </c>
      <c r="P92" s="22">
        <f>IF(ISBLANK(A92),,IF(AND(COUNTA(F92)=1,T92&gt;0),"Profit",IF(AND(COUNTA(G92)=1,T92&lt;0),"Profit","Loss")))</f>
        <v/>
      </c>
      <c r="Q92" s="7">
        <f>IF(ISBLANK(U92),,IF(P92="Profit",IF(T92&lt;0,U92*-T92,U92*T92),IF(T92&gt;0,U92*-T92,U92*T92)))</f>
        <v/>
      </c>
      <c r="R92" s="22" t="n"/>
      <c r="S92">
        <f>IF($Q92&gt;0, TRUE, FALSE)</f>
        <v/>
      </c>
      <c r="T92" s="22">
        <f>IF(ISBLANK(J92),,IF(ISBLANK(L92),N92-K92,M92-K92))</f>
        <v/>
      </c>
      <c r="U92" s="9">
        <f>IF(ISBLANK(J92),,ROUNDDOWN(U$1/K92,0))</f>
        <v/>
      </c>
    </row>
    <row r="93" ht="13" customHeight="1">
      <c r="A93" s="13" t="inlineStr">
        <is>
          <t>WRB</t>
        </is>
      </c>
      <c r="B93" s="14" t="n">
        <v>13</v>
      </c>
      <c r="C93" s="15" t="n">
        <v>85.59999999999999</v>
      </c>
      <c r="D93" s="15" t="n">
        <v>23.077</v>
      </c>
      <c r="E93" s="15" t="n">
        <v>1.471</v>
      </c>
      <c r="G93" s="16" t="n">
        <v>45196</v>
      </c>
      <c r="H93" s="16" t="n"/>
      <c r="I93" s="16" t="n">
        <v>45203</v>
      </c>
      <c r="J93" s="17">
        <f>IF(ISBLANK(G93),,IF(COUNTA(G93)=0,#REF!,G93))</f>
        <v/>
      </c>
      <c r="K93" s="18">
        <f>IFERROR(__xludf.DUMMYFUNCTION("if(isblank(K93),,index(googlefinance(A93,L$2,K93-1),2,2))"),"Loading...")</f>
        <v/>
      </c>
      <c r="L93" s="19">
        <f>IF(ISBLANK(H93:I93),,IF(COUNTA(H93)=0,I93,H93))</f>
        <v/>
      </c>
      <c r="M93" s="20">
        <f>IFERROR(__xludf.DUMMYFUNCTION("if(isblank(M93),, index(googlefinance(A93,N$2,M93-1),2,2))"),"Loading...")</f>
        <v/>
      </c>
      <c r="N93" s="21">
        <f>IFERROR(__xludf.DUMMYFUNCTION("if(isblank(A93),,googlefinance(A93))"),"Loading...")</f>
        <v/>
      </c>
      <c r="O93" s="22">
        <f>IF(ISBLANK(J93),,IF(ISBLANK(L93),"Ongoing","Completed"))</f>
        <v/>
      </c>
      <c r="P93" s="22">
        <f>IF(ISBLANK(A93),,IF(AND(COUNTA(G93)=1,T93&gt;0),"Profit",IF(AND(COUNTA(#REF!)=1,T93&lt;0),"Profit","Loss")))</f>
        <v/>
      </c>
      <c r="Q93" s="7">
        <f>IF(ISBLANK(U93),,IF(P93="Profit",IF(T93&lt;0,U93*-T93,U93*T93),IF(T93&gt;0,U93*-T93,U93*T93)))</f>
        <v/>
      </c>
      <c r="R93" s="22" t="n"/>
      <c r="S93">
        <f>IF($Q93&gt;0, TRUE, FALSE)</f>
        <v/>
      </c>
      <c r="T93" s="22">
        <f>IF(ISBLANK(J93),,IF(ISBLANK(L93),N93-K93,M93-K93))</f>
        <v/>
      </c>
      <c r="U93" s="9">
        <f>IF(ISBLANK(J93),,ROUNDDOWN(U$1/K93,0))</f>
        <v/>
      </c>
    </row>
    <row r="94" ht="13" customHeight="1">
      <c r="A94" s="13" t="inlineStr">
        <is>
          <t>HRL</t>
        </is>
      </c>
      <c r="B94" s="14" t="n">
        <v>13</v>
      </c>
      <c r="C94" s="15" t="n">
        <v>49.46</v>
      </c>
      <c r="D94" s="15" t="n">
        <v>46.154</v>
      </c>
      <c r="E94" s="15" t="n">
        <v>1.716</v>
      </c>
      <c r="F94" s="16" t="n">
        <v>45196</v>
      </c>
      <c r="G94" s="16" t="n"/>
      <c r="H94" s="16" t="n"/>
      <c r="I94" s="16" t="n"/>
      <c r="J94" s="17">
        <f>IF(ISBLANK(F94:G94),,IF(COUNTA(F94)=0,G94,F94))</f>
        <v/>
      </c>
      <c r="K94" s="18">
        <f>IFERROR(__xludf.DUMMYFUNCTION("if(isblank(K94),,index(googlefinance(A94,L$2,K94-1),2,2))"),"Loading...")</f>
        <v/>
      </c>
      <c r="L94" s="19">
        <f>IF(ISBLANK(H94:I94),,IF(COUNTA(H94)=0,I94,H94))</f>
        <v/>
      </c>
      <c r="M94" s="20">
        <f>IFERROR(__xludf.DUMMYFUNCTION("if(isblank(M94),, index(googlefinance(A94,N$2,M94-1),2,2))"),"")</f>
        <v/>
      </c>
      <c r="N94" s="21">
        <f>IFERROR(__xludf.DUMMYFUNCTION("if(isblank(A94),,googlefinance(A94))"),"Loading...")</f>
        <v/>
      </c>
      <c r="O94" s="22">
        <f>IF(ISBLANK(J94),,IF(ISBLANK(L94),"Ongoing","Completed"))</f>
        <v/>
      </c>
      <c r="P94" s="22">
        <f>IF(ISBLANK(A94),,IF(AND(COUNTA(F94)=1,T94&gt;0),"Profit",IF(AND(COUNTA(G94)=1,T94&lt;0),"Profit","Loss")))</f>
        <v/>
      </c>
      <c r="Q94" s="7">
        <f>IF(ISBLANK(U94),,IF(P94="Profit",IF(T94&lt;0,U94*-T94,U94*T94),IF(T94&gt;0,U94*-T94,U94*T94)))</f>
        <v/>
      </c>
      <c r="R94" s="22" t="n"/>
      <c r="S94">
        <f>IF($Q94&gt;0, TRUE, FALSE)</f>
        <v/>
      </c>
      <c r="T94" s="22">
        <f>IF(ISBLANK(J94),,IF(ISBLANK(L94),N94-K94,M94-K94))</f>
        <v/>
      </c>
      <c r="U94" s="9">
        <f>IF(ISBLANK(J94),,ROUNDDOWN(U$1/K94,0))</f>
        <v/>
      </c>
    </row>
    <row r="95" ht="13" customHeight="1">
      <c r="A95" s="13" t="inlineStr">
        <is>
          <t>MAR</t>
        </is>
      </c>
      <c r="B95" s="14" t="n">
        <v>11</v>
      </c>
      <c r="C95" s="15" t="n">
        <v>162.25</v>
      </c>
      <c r="D95" s="15" t="n">
        <v>27.273</v>
      </c>
      <c r="E95" s="15" t="n">
        <v>1.655</v>
      </c>
      <c r="F95" s="16" t="n">
        <v>45197</v>
      </c>
      <c r="G95" s="16" t="n"/>
      <c r="H95" s="16" t="n"/>
      <c r="I95" s="16" t="n"/>
      <c r="J95" s="17">
        <f>IF(ISBLANK(F95:G95),,IF(COUNTA(F95)=0,G95,F95))</f>
        <v/>
      </c>
      <c r="K95" s="18">
        <f>IFERROR(__xludf.DUMMYFUNCTION("if(isblank(K95),,index(googlefinance(A95,L$2,K95-1),2,2))"),"Loading...")</f>
        <v/>
      </c>
      <c r="L95" s="19">
        <f>IF(ISBLANK(H95:I95),,IF(COUNTA(H95)=0,I95,H95))</f>
        <v/>
      </c>
      <c r="M95" s="20">
        <f>IFERROR(__xludf.DUMMYFUNCTION("if(isblank(M95),, index(googlefinance(A95,N$2,M95-1),2,2))"),"")</f>
        <v/>
      </c>
      <c r="N95" s="21">
        <f>IFERROR(__xludf.DUMMYFUNCTION("if(isblank(A95),,googlefinance(A95))"),"Loading...")</f>
        <v/>
      </c>
      <c r="O95" s="22">
        <f>IF(ISBLANK(J95),,IF(ISBLANK(L95),"Ongoing","Completed"))</f>
        <v/>
      </c>
      <c r="P95" s="22">
        <f>IF(ISBLANK(A95),,IF(AND(COUNTA(F95)=1,T95&gt;0),"Profit",IF(AND(COUNTA(G95)=1,T95&lt;0),"Profit","Loss")))</f>
        <v/>
      </c>
      <c r="Q95" s="7">
        <f>IF(ISBLANK(U95),,IF(P95="Profit",IF(T95&lt;0,U95*-T95,U95*T95),IF(T95&gt;0,U95*-T95,U95*T95)))</f>
        <v/>
      </c>
      <c r="R95" s="22" t="n"/>
      <c r="S95">
        <f>IF($Q95&gt;0, TRUE, FALSE)</f>
        <v/>
      </c>
      <c r="T95" s="22">
        <f>IF(ISBLANK(J95),,IF(ISBLANK(L95),N95-K95,M95-K95))</f>
        <v/>
      </c>
      <c r="U95" s="9">
        <f>IF(ISBLANK(J95),,ROUNDDOWN(U$1/K95,0))</f>
        <v/>
      </c>
    </row>
    <row r="96" ht="13" customHeight="1">
      <c r="A96" s="13" t="inlineStr">
        <is>
          <t>VRSN</t>
        </is>
      </c>
      <c r="B96" s="14" t="n">
        <v>12</v>
      </c>
      <c r="C96" s="15" t="n">
        <v>387.62</v>
      </c>
      <c r="D96" s="15" t="n">
        <v>41.667</v>
      </c>
      <c r="E96" s="15" t="n">
        <v>3.387</v>
      </c>
      <c r="F96" s="16" t="n">
        <v>45197</v>
      </c>
      <c r="G96" s="16" t="n"/>
      <c r="H96" s="16" t="n">
        <v>45202</v>
      </c>
      <c r="I96" s="16" t="n"/>
      <c r="J96" s="17">
        <f>IF(ISBLANK(F96:G96),,IF(COUNTA(F96)=0,G96,F96))</f>
        <v/>
      </c>
      <c r="K96" s="18">
        <f>IFERROR(__xludf.DUMMYFUNCTION("if(isblank(K96),,index(googlefinance(A96,L$2,K96-1),2,2))"),"Loading...")</f>
        <v/>
      </c>
      <c r="L96" s="19">
        <f>IF(ISBLANK(H96:I96),,IF(COUNTA(H96)=0,I96,H96))</f>
        <v/>
      </c>
      <c r="M96" s="20">
        <f>IFERROR(__xludf.DUMMYFUNCTION("if(isblank(M96),, index(googlefinance(A96,N$2,M96-1),2,2))"),"Loading...")</f>
        <v/>
      </c>
      <c r="N96" s="21">
        <f>IFERROR(__xludf.DUMMYFUNCTION("if(isblank(A96),,googlefinance(A96))"),"Loading...")</f>
        <v/>
      </c>
      <c r="O96" s="22">
        <f>IF(ISBLANK(J96),,IF(ISBLANK(L96),"Ongoing","Completed"))</f>
        <v/>
      </c>
      <c r="P96" s="22">
        <f>IF(ISBLANK(A96),,IF(AND(COUNTA(F96)=1,T96&gt;0),"Profit",IF(AND(COUNTA(G96)=1,T96&lt;0),"Profit","Loss")))</f>
        <v/>
      </c>
      <c r="Q96" s="7">
        <f>IF(ISBLANK(U96),,IF(P96="Profit",IF(T96&lt;0,U96*-T96,U96*T96),IF(T96&gt;0,U96*-T96,U96*T96)))</f>
        <v/>
      </c>
      <c r="R96" s="22" t="n"/>
      <c r="S96">
        <f>IF($Q96&gt;0, TRUE, FALSE)</f>
        <v/>
      </c>
      <c r="T96" s="22">
        <f>IF(ISBLANK(J96),,IF(ISBLANK(L96),N96-K96,M96-K96))</f>
        <v/>
      </c>
      <c r="U96" s="9">
        <f>IF(ISBLANK(J96),,ROUNDDOWN(U$1/K96,0))</f>
        <v/>
      </c>
    </row>
    <row r="97" ht="13" customHeight="1">
      <c r="A97" s="12" t="inlineStr">
        <is>
          <t>ABBV</t>
        </is>
      </c>
      <c r="B97" s="22" t="n">
        <v>10</v>
      </c>
      <c r="C97" s="9" t="n">
        <v>311.94</v>
      </c>
      <c r="D97" s="9" t="n">
        <v>60</v>
      </c>
      <c r="E97" s="9" t="n">
        <v>5.412</v>
      </c>
      <c r="F97" s="16" t="n"/>
      <c r="G97" s="16" t="n">
        <v>45198</v>
      </c>
      <c r="H97" s="16" t="n"/>
      <c r="I97" s="16" t="n">
        <v>45210</v>
      </c>
      <c r="J97" s="17">
        <f>IF(ISBLANK(F97:G97),,IF(COUNTA(F97)=0,G97,F97))</f>
        <v/>
      </c>
      <c r="K97" s="18">
        <f>IFERROR(__xludf.DUMMYFUNCTION("if(isblank(K97),,index(googlefinance(A97,L$2,K97-1),2,2))"),"Loading...")</f>
        <v/>
      </c>
      <c r="L97" s="19">
        <f>IF(ISBLANK(H97:I97),,IF(COUNTA(H97)=0,I97,H97))</f>
        <v/>
      </c>
      <c r="M97" s="20">
        <f>IFERROR(__xludf.DUMMYFUNCTION("if(isblank(M97),, index(googlefinance(A97,N$2,M97-1),2,2))"),"Loading...")</f>
        <v/>
      </c>
      <c r="N97" s="21">
        <f>IFERROR(__xludf.DUMMYFUNCTION("if(isblank(A97),,googlefinance(A97))"),"Loading...")</f>
        <v/>
      </c>
      <c r="O97" s="22">
        <f>IF(ISBLANK(J97),,IF(ISBLANK(L97),"Ongoing","Completed"))</f>
        <v/>
      </c>
      <c r="P97" s="22">
        <f>IF(ISBLANK(A97),,IF(AND(COUNTA(F97)=1,T97&gt;0),"Profit",IF(AND(COUNTA(G97)=1,T97&lt;0),"Profit","Loss")))</f>
        <v/>
      </c>
      <c r="Q97" s="7">
        <f>IF(ISBLANK(U97),,IF(P97="Profit",IF(T97&lt;0,U97*-T97,U97*T97),IF(T97&gt;0,U97*-T97,U97*T97)))</f>
        <v/>
      </c>
      <c r="R97" s="22" t="n"/>
      <c r="S97">
        <f>IF($Q97&gt;0, TRUE, FALSE)</f>
        <v/>
      </c>
      <c r="T97" s="22">
        <f>IF(ISBLANK(J97),,IF(ISBLANK(L97),N97-K97,M97-K97))</f>
        <v/>
      </c>
      <c r="U97" s="9">
        <f>IF(ISBLANK(J97),,ROUNDDOWN(U$1/K97,0))</f>
        <v/>
      </c>
    </row>
    <row r="98" ht="13" customHeight="1">
      <c r="A98" s="12" t="inlineStr">
        <is>
          <t>MOH</t>
        </is>
      </c>
      <c r="B98" s="22" t="n">
        <v>11</v>
      </c>
      <c r="C98" s="9" t="n">
        <v>213.94</v>
      </c>
      <c r="D98" s="9" t="n">
        <v>36.364</v>
      </c>
      <c r="E98" s="9" t="n">
        <v>2.429</v>
      </c>
      <c r="F98" s="16" t="n"/>
      <c r="G98" s="16" t="n">
        <v>45198</v>
      </c>
      <c r="H98" s="16" t="n"/>
      <c r="I98" s="16" t="n">
        <v>45204</v>
      </c>
      <c r="J98" s="17">
        <f>IF(ISBLANK(F98:G98),,IF(COUNTA(F98)=0,G98,F98))</f>
        <v/>
      </c>
      <c r="K98" s="18">
        <f>IFERROR(__xludf.DUMMYFUNCTION("if(isblank(K98),,index(googlefinance(A98,L$2,K98-1),2,2))"),"Loading...")</f>
        <v/>
      </c>
      <c r="L98" s="19">
        <f>IF(ISBLANK(H98:I98),,IF(COUNTA(H98)=0,I98,H98))</f>
        <v/>
      </c>
      <c r="M98" s="20">
        <f>IFERROR(__xludf.DUMMYFUNCTION("if(isblank(M98),, index(googlefinance(A98,N$2,M98-1),2,2))"),"Loading...")</f>
        <v/>
      </c>
      <c r="N98" s="21">
        <f>IFERROR(__xludf.DUMMYFUNCTION("if(isblank(A98),,googlefinance(A98))"),"Loading...")</f>
        <v/>
      </c>
      <c r="O98" s="22">
        <f>IF(ISBLANK(J98),,IF(ISBLANK(L98),"Ongoing","Completed"))</f>
        <v/>
      </c>
      <c r="P98" s="22">
        <f>IF(ISBLANK(A98),,IF(AND(COUNTA(F98)=1,T98&gt;0),"Profit",IF(AND(COUNTA(G98)=1,T98&lt;0),"Profit","Loss")))</f>
        <v/>
      </c>
      <c r="Q98" s="7">
        <f>IF(ISBLANK(U98),,IF(P98="Profit",IF(T98&lt;0,U98*-T98,U98*T98),IF(T98&gt;0,U98*-T98,U98*T98)))</f>
        <v/>
      </c>
      <c r="R98" s="22" t="n"/>
      <c r="S98">
        <f>IF($Q98&gt;0, TRUE, FALSE)</f>
        <v/>
      </c>
      <c r="T98" s="22">
        <f>IF(ISBLANK(J98),,IF(ISBLANK(L98),N98-K98,M98-K98))</f>
        <v/>
      </c>
      <c r="U98" s="9">
        <f>IF(ISBLANK(J98),,ROUNDDOWN(U$1/K98,0))</f>
        <v/>
      </c>
    </row>
    <row r="99" ht="13" customHeight="1">
      <c r="A99" s="12" t="inlineStr">
        <is>
          <t>PAYX</t>
        </is>
      </c>
      <c r="B99" s="22" t="n">
        <v>14</v>
      </c>
      <c r="C99" s="9" t="n">
        <v>28.44</v>
      </c>
      <c r="D99" s="9" t="n">
        <v>35.714</v>
      </c>
      <c r="E99" s="9" t="n">
        <v>1.149</v>
      </c>
      <c r="F99" s="16" t="n">
        <v>45198</v>
      </c>
      <c r="G99" s="16" t="n"/>
      <c r="H99" s="16" t="n">
        <v>45219</v>
      </c>
      <c r="I99" s="16" t="n"/>
      <c r="J99" s="17">
        <f>IF(ISBLANK(F99:G99),,IF(COUNTA(F99)=0,G99,F99))</f>
        <v/>
      </c>
      <c r="K99" s="18">
        <f>IFERROR(__xludf.DUMMYFUNCTION("if(isblank(K99),,index(googlefinance(A99,L$2,K99-1),2,2))"),"Loading...")</f>
        <v/>
      </c>
      <c r="L99" s="19">
        <f>IF(ISBLANK(H99:I99),,IF(COUNTA(H99)=0,I99,H99))</f>
        <v/>
      </c>
      <c r="M99" s="20">
        <f>IFERROR(__xludf.DUMMYFUNCTION("if(isblank(M99),, index(googlefinance(A99,N$2,M99-1),2,2))"),"Loading...")</f>
        <v/>
      </c>
      <c r="N99" s="21">
        <f>IFERROR(__xludf.DUMMYFUNCTION("if(isblank(A99),,googlefinance(A99))"),"Loading...")</f>
        <v/>
      </c>
      <c r="O99" s="22">
        <f>IF(ISBLANK(J99),,IF(ISBLANK(L99),"Ongoing","Completed"))</f>
        <v/>
      </c>
      <c r="P99" s="22">
        <f>IF(ISBLANK(A99),,IF(AND(COUNTA(F99)=1,T99&gt;0),"Profit",IF(AND(COUNTA(G99)=1,T99&lt;0),"Profit","Loss")))</f>
        <v/>
      </c>
      <c r="Q99" s="7">
        <f>IF(ISBLANK(U99),,IF(P99="Profit",IF(T99&lt;0,U99*-T99,U99*T99),IF(T99&gt;0,U99*-T99,U99*T99)))</f>
        <v/>
      </c>
      <c r="R99" s="22" t="n"/>
      <c r="S99">
        <f>IF($Q99&gt;0, TRUE, FALSE)</f>
        <v/>
      </c>
      <c r="T99" s="22">
        <f>IF(ISBLANK(J99),,IF(ISBLANK(L99),N99-K99,M99-K99))</f>
        <v/>
      </c>
      <c r="U99" s="9">
        <f>IF(ISBLANK(J99),,ROUNDDOWN(U$1/K99,0))</f>
        <v/>
      </c>
    </row>
    <row r="100" ht="13" customHeight="1">
      <c r="A100" s="12" t="inlineStr">
        <is>
          <t>TRMB</t>
        </is>
      </c>
      <c r="B100" s="22" t="n">
        <v>12</v>
      </c>
      <c r="C100" s="9" t="n">
        <v>250.63</v>
      </c>
      <c r="D100" s="9" t="n">
        <v>25</v>
      </c>
      <c r="E100" s="9" t="n">
        <v>2.261</v>
      </c>
      <c r="F100" s="16" t="n">
        <v>45198</v>
      </c>
      <c r="G100" s="16" t="n"/>
      <c r="H100" s="16" t="n">
        <v>45203</v>
      </c>
      <c r="I100" s="16" t="n"/>
      <c r="J100" s="17">
        <f>IF(ISBLANK(F100:G100),,IF(COUNTA(F100)=0,G100,F100))</f>
        <v/>
      </c>
      <c r="K100" s="18">
        <f>IFERROR(__xludf.DUMMYFUNCTION("if(isblank(K100),,index(googlefinance(A100,L$2,K100-1),2,2))"),"Loading...")</f>
        <v/>
      </c>
      <c r="L100" s="19">
        <f>IF(ISBLANK(H100:I100),,IF(COUNTA(H100)=0,I100,H100))</f>
        <v/>
      </c>
      <c r="M100" s="20">
        <f>IFERROR(__xludf.DUMMYFUNCTION("if(isblank(M100),, index(googlefinance(A100,N$2,M100-1),2,2))"),"Loading...")</f>
        <v/>
      </c>
      <c r="N100" s="21">
        <f>IFERROR(__xludf.DUMMYFUNCTION("if(isblank(A100),,googlefinance(A100))"),"Loading...")</f>
        <v/>
      </c>
      <c r="O100" s="22">
        <f>IF(ISBLANK(J100),,IF(ISBLANK(L100),"Ongoing","Completed"))</f>
        <v/>
      </c>
      <c r="P100" s="22">
        <f>IF(ISBLANK(A100),,IF(AND(COUNTA(F100)=1,T100&gt;0),"Profit",IF(AND(COUNTA(G100)=1,T100&lt;0),"Profit","Loss")))</f>
        <v/>
      </c>
      <c r="Q100" s="7">
        <f>IF(ISBLANK(U100),,IF(P100="Profit",IF(T100&lt;0,U100*-T100,U100*T100),IF(T100&gt;0,U100*-T100,U100*T100)))</f>
        <v/>
      </c>
      <c r="R100" s="22" t="n"/>
      <c r="S100">
        <f>IF($Q100&gt;0, TRUE, FALSE)</f>
        <v/>
      </c>
      <c r="T100" s="22">
        <f>IF(ISBLANK(J100),,IF(ISBLANK(L100),N100-K100,M100-K100))</f>
        <v/>
      </c>
      <c r="U100" s="9">
        <f>IF(ISBLANK(J100),,ROUNDDOWN(U$1/K100,0))</f>
        <v/>
      </c>
    </row>
    <row r="101" ht="13" customHeight="1">
      <c r="A101" s="12" t="inlineStr">
        <is>
          <t>CVX</t>
        </is>
      </c>
      <c r="B101" s="22" t="n">
        <v>9</v>
      </c>
      <c r="C101" s="9" t="n">
        <v>408.84</v>
      </c>
      <c r="D101" s="9" t="n">
        <v>44.444</v>
      </c>
      <c r="E101" s="9" t="n">
        <v>4.472</v>
      </c>
      <c r="F101" s="16" t="n"/>
      <c r="G101" s="16" t="n">
        <v>45202</v>
      </c>
      <c r="H101" s="16" t="n"/>
      <c r="I101" s="16" t="n">
        <v>45208</v>
      </c>
      <c r="J101" s="17">
        <f>IF(ISBLANK(F101:G101),,IF(COUNTA(F101)=0,G101,F101))</f>
        <v/>
      </c>
      <c r="K101" s="18">
        <f>IFERROR(__xludf.DUMMYFUNCTION("if(isblank(K101),,index(googlefinance(A101,L$2,K101-1),2,2))"),"Loading...")</f>
        <v/>
      </c>
      <c r="L101" s="19">
        <f>IF(ISBLANK(H101:I101),,IF(COUNTA(H101)=0,I101,H101))</f>
        <v/>
      </c>
      <c r="M101" s="20">
        <f>IFERROR(__xludf.DUMMYFUNCTION("if(isblank(M101),, index(googlefinance(A101,N$2,M101-1),2,2))"),"Loading...")</f>
        <v/>
      </c>
      <c r="N101" s="21">
        <f>IFERROR(__xludf.DUMMYFUNCTION("if(isblank(A101),,googlefinance(A101))"),"Loading...")</f>
        <v/>
      </c>
      <c r="O101" s="22">
        <f>IF(ISBLANK(J101),,IF(ISBLANK(L101),"Ongoing","Completed"))</f>
        <v/>
      </c>
      <c r="P101" s="22">
        <f>IF(ISBLANK(A101),,IF(AND(COUNTA(F101)=1,T101&gt;0),"Profit",IF(AND(COUNTA(G101)=1,T101&lt;0),"Profit","Loss")))</f>
        <v/>
      </c>
      <c r="Q101" s="7">
        <f>IF(ISBLANK(U101),,IF(P101="Profit",IF(T101&lt;0,U101*-T101,U101*T101),IF(T101&gt;0,U101*-T101,U101*T101)))</f>
        <v/>
      </c>
      <c r="R101" s="22" t="n"/>
      <c r="S101">
        <f>IF($Q101&gt;0, TRUE, FALSE)</f>
        <v/>
      </c>
      <c r="T101" s="22">
        <f>IF(ISBLANK(J101),,IF(ISBLANK(L101),N101-K101,M101-K101))</f>
        <v/>
      </c>
      <c r="U101" s="9">
        <f>IF(ISBLANK(J101),,ROUNDDOWN(U$1/K101,0))</f>
        <v/>
      </c>
    </row>
    <row r="102" ht="13" customHeight="1">
      <c r="A102" s="12" t="inlineStr">
        <is>
          <t>PEG</t>
        </is>
      </c>
      <c r="B102" s="22" t="n">
        <v>10</v>
      </c>
      <c r="C102" s="9" t="n">
        <v>114.54</v>
      </c>
      <c r="D102" s="9" t="n">
        <v>40</v>
      </c>
      <c r="E102" s="9" t="n">
        <v>2.623</v>
      </c>
      <c r="F102" s="16" t="n">
        <v>45203</v>
      </c>
      <c r="G102" s="16" t="n"/>
      <c r="H102" s="16" t="n"/>
      <c r="I102" s="16" t="n"/>
      <c r="J102" s="17">
        <f>IF(ISBLANK(F102:G102),,IF(COUNTA(F102)=0,G102,F102))</f>
        <v/>
      </c>
      <c r="K102" s="18">
        <f>IFERROR(__xludf.DUMMYFUNCTION("if(isblank(K102),,index(googlefinance(A102,L$2,K102-1),2,2))"),"Loading...")</f>
        <v/>
      </c>
      <c r="L102" s="19">
        <f>IF(ISBLANK(H102:I102),,IF(COUNTA(H102)=0,I102,H102))</f>
        <v/>
      </c>
      <c r="M102" s="20">
        <f>IFERROR(__xludf.DUMMYFUNCTION("if(isblank(M102),, index(googlefinance(A102,N$2,M102-1),2,2))"),"")</f>
        <v/>
      </c>
      <c r="N102" s="21">
        <f>IFERROR(__xludf.DUMMYFUNCTION("if(isblank(A102),,googlefinance(A102))"),"Loading...")</f>
        <v/>
      </c>
      <c r="O102" s="22">
        <f>IF(ISBLANK(J102),,IF(ISBLANK(L102),"Ongoing","Completed"))</f>
        <v/>
      </c>
      <c r="P102" s="22">
        <f>IF(ISBLANK(A102),,IF(AND(COUNTA(F102)=1,T102&gt;0),"Profit",IF(AND(COUNTA(G102)=1,T102&lt;0),"Profit","Loss")))</f>
        <v/>
      </c>
      <c r="Q102" s="7">
        <f>IF(ISBLANK(U102),,IF(P102="Profit",IF(T102&lt;0,U102*-T102,U102*T102),IF(T102&gt;0,U102*-T102,U102*T102)))</f>
        <v/>
      </c>
      <c r="R102" s="22" t="n"/>
      <c r="S102">
        <f>IF($Q102&gt;0, TRUE, FALSE)</f>
        <v/>
      </c>
      <c r="T102" s="22">
        <f>IF(ISBLANK(J102),,IF(ISBLANK(L102),N102-K102,M102-K102))</f>
        <v/>
      </c>
      <c r="U102" s="9">
        <f>IF(ISBLANK(J102),,ROUNDDOWN(U$1/K102,0))</f>
        <v/>
      </c>
    </row>
    <row r="103" ht="13" customHeight="1">
      <c r="A103" s="12" t="inlineStr">
        <is>
          <t>CRM</t>
        </is>
      </c>
      <c r="B103" s="22" t="n">
        <v>13</v>
      </c>
      <c r="C103" s="9" t="n">
        <v>139.17</v>
      </c>
      <c r="D103" s="9" t="n">
        <v>38.462</v>
      </c>
      <c r="E103" s="9" t="n">
        <v>1.479</v>
      </c>
      <c r="F103" s="16" t="n">
        <v>45208</v>
      </c>
      <c r="G103" s="16" t="n"/>
      <c r="H103" s="16" t="n">
        <v>45212</v>
      </c>
      <c r="I103" s="16" t="n"/>
      <c r="J103" s="17">
        <f>IF(ISBLANK(F103:G103),,IF(COUNTA(F103)=0,G103,F103))</f>
        <v/>
      </c>
      <c r="K103" s="18">
        <f>IFERROR(__xludf.DUMMYFUNCTION("if(isblank(K103),,index(googlefinance(A103,L$2,K103-1),2,2))"),"Loading...")</f>
        <v/>
      </c>
      <c r="L103" s="19">
        <f>IF(ISBLANK(H103:I103),,IF(COUNTA(H103)=0,I103,H103))</f>
        <v/>
      </c>
      <c r="M103" s="20">
        <f>IFERROR(__xludf.DUMMYFUNCTION("if(isblank(M103),, index(googlefinance(A103,N$2,M103-1),2,2))"),"Loading...")</f>
        <v/>
      </c>
      <c r="N103" s="21">
        <f>IFERROR(__xludf.DUMMYFUNCTION("if(isblank(A103),,googlefinance(A103))"),"Loading...")</f>
        <v/>
      </c>
      <c r="O103" s="22">
        <f>IF(ISBLANK(J103),,IF(ISBLANK(L103),"Ongoing","Completed"))</f>
        <v/>
      </c>
      <c r="P103" s="22">
        <f>IF(ISBLANK(A103),,IF(AND(COUNTA(F103)=1,T103&gt;0),"Profit",IF(AND(COUNTA(G103)=1,T103&lt;0),"Profit","Loss")))</f>
        <v/>
      </c>
      <c r="Q103" s="7">
        <f>IF(ISBLANK(U103),,IF(P103="Profit",IF(T103&lt;0,U103*-T103,U103*T103),IF(T103&gt;0,U103*-T103,U103*T103)))</f>
        <v/>
      </c>
      <c r="R103" s="22" t="n"/>
      <c r="S103">
        <f>IF($Q103&gt;0, TRUE, FALSE)</f>
        <v/>
      </c>
      <c r="T103" s="22">
        <f>IF(ISBLANK(J103),,IF(ISBLANK(L103),N103-K103,M103-K103))</f>
        <v/>
      </c>
      <c r="U103" s="9">
        <f>IF(ISBLANK(J103),,ROUNDDOWN(U$1/K103,0))</f>
        <v/>
      </c>
    </row>
    <row r="104" ht="13" customHeight="1">
      <c r="A104" s="12" t="inlineStr">
        <is>
          <t>LHX</t>
        </is>
      </c>
      <c r="B104" s="22" t="n">
        <v>10</v>
      </c>
      <c r="C104" s="9" t="n">
        <v>196</v>
      </c>
      <c r="D104" s="9" t="n">
        <v>50</v>
      </c>
      <c r="E104" s="9" t="n">
        <v>6.532</v>
      </c>
      <c r="F104" s="16" t="n">
        <v>45208</v>
      </c>
      <c r="G104" s="16" t="n"/>
      <c r="H104" s="16" t="n"/>
      <c r="I104" s="16" t="n"/>
      <c r="J104" s="17">
        <f>IF(ISBLANK(F104:G104),,IF(COUNTA(F104)=0,G104,F104))</f>
        <v/>
      </c>
      <c r="K104" s="18">
        <f>IFERROR(__xludf.DUMMYFUNCTION("if(isblank(K104),,index(googlefinance(A104,L$2,K104-1),2,2))"),"Loading...")</f>
        <v/>
      </c>
      <c r="L104" s="19">
        <f>IF(ISBLANK(H104:I104),,IF(COUNTA(H104)=0,I104,H104))</f>
        <v/>
      </c>
      <c r="M104" s="20">
        <f>IFERROR(__xludf.DUMMYFUNCTION("if(isblank(M104),, index(googlefinance(A104,N$2,M104-1),2,2))"),"")</f>
        <v/>
      </c>
      <c r="N104" s="21">
        <f>IFERROR(__xludf.DUMMYFUNCTION("if(isblank(A104),,googlefinance(A104))"),"Loading...")</f>
        <v/>
      </c>
      <c r="O104" s="22">
        <f>IF(ISBLANK(J104),,IF(ISBLANK(L104),"Ongoing","Completed"))</f>
        <v/>
      </c>
      <c r="P104" s="22">
        <f>IF(ISBLANK(A104),,IF(AND(COUNTA(F104)=1,T104&gt;0),"Profit",IF(AND(COUNTA(G104)=1,T104&lt;0),"Profit","Loss")))</f>
        <v/>
      </c>
      <c r="Q104" s="7">
        <f>IF(ISBLANK(U104),,IF(P104="Profit",IF(T104&lt;0,U104*-T104,U104*T104),IF(T104&gt;0,U104*-T104,U104*T104)))</f>
        <v/>
      </c>
      <c r="R104" s="22" t="n"/>
      <c r="S104">
        <f>IF($Q104&gt;0, TRUE, FALSE)</f>
        <v/>
      </c>
      <c r="T104" s="22">
        <f>IF(ISBLANK(J104),,IF(ISBLANK(L104),N104-K104,M104-K104))</f>
        <v/>
      </c>
      <c r="U104" s="9">
        <f>IF(ISBLANK(J104),,ROUNDDOWN(U$1/K104,0))</f>
        <v/>
      </c>
    </row>
    <row r="105" ht="13" customHeight="1">
      <c r="A105" s="12" t="inlineStr">
        <is>
          <t>MO</t>
        </is>
      </c>
      <c r="B105" s="22" t="n">
        <v>12</v>
      </c>
      <c r="C105" s="9" t="n">
        <v>101.13</v>
      </c>
      <c r="D105" s="9" t="n">
        <v>41.667</v>
      </c>
      <c r="E105" s="9" t="n">
        <v>1.923</v>
      </c>
      <c r="F105" s="16" t="n">
        <v>45208</v>
      </c>
      <c r="G105" s="16" t="n"/>
      <c r="H105" s="16" t="n">
        <v>45218</v>
      </c>
      <c r="I105" s="16" t="n"/>
      <c r="J105" s="17">
        <f>IF(ISBLANK(F105:G105),,IF(COUNTA(F105)=0,G105,F105))</f>
        <v/>
      </c>
      <c r="K105" s="18">
        <f>IFERROR(__xludf.DUMMYFUNCTION("if(isblank(K105),,index(googlefinance(A105,L$2,K105-1),2,2))"),"Loading...")</f>
        <v/>
      </c>
      <c r="L105" s="19">
        <f>IF(ISBLANK(H105:I105),,IF(COUNTA(H105)=0,I105,H105))</f>
        <v/>
      </c>
      <c r="M105" s="20">
        <f>IFERROR(__xludf.DUMMYFUNCTION("if(isblank(M105),, index(googlefinance(A105,N$2,M105-1),2,2))"),"Loading...")</f>
        <v/>
      </c>
      <c r="N105" s="21">
        <f>IFERROR(__xludf.DUMMYFUNCTION("if(isblank(A105),,googlefinance(A105))"),"Loading...")</f>
        <v/>
      </c>
      <c r="O105" s="22">
        <f>IF(ISBLANK(J105),,IF(ISBLANK(L105),"Ongoing","Completed"))</f>
        <v/>
      </c>
      <c r="P105" s="22">
        <f>IF(ISBLANK(A105),,IF(AND(COUNTA(F105)=1,T105&gt;0),"Profit",IF(AND(COUNTA(G105)=1,T105&lt;0),"Profit","Loss")))</f>
        <v/>
      </c>
      <c r="Q105" s="7">
        <f>IF(ISBLANK(U105),,IF(P105="Profit",IF(T105&lt;0,U105*-T105,U105*T105),IF(T105&gt;0,U105*-T105,U105*T105)))</f>
        <v/>
      </c>
      <c r="R105" s="22" t="n"/>
      <c r="S105">
        <f>IF($Q105&gt;0, TRUE, FALSE)</f>
        <v/>
      </c>
      <c r="T105" s="22">
        <f>IF(ISBLANK(J105),,IF(ISBLANK(L105),N105-K105,M105-K105))</f>
        <v/>
      </c>
      <c r="U105" s="9">
        <f>IF(ISBLANK(J105),,ROUNDDOWN(U$1/K105,0))</f>
        <v/>
      </c>
    </row>
    <row r="106" ht="13" customHeight="1">
      <c r="A106" s="12" t="inlineStr">
        <is>
          <t>MRK</t>
        </is>
      </c>
      <c r="B106" s="22" t="n">
        <v>9</v>
      </c>
      <c r="C106" s="9" t="n">
        <v>169.535</v>
      </c>
      <c r="D106" s="9" t="n">
        <v>44.444</v>
      </c>
      <c r="E106" s="9" t="n">
        <v>3.177</v>
      </c>
      <c r="F106" s="16" t="n">
        <v>45208</v>
      </c>
      <c r="G106" s="16" t="n"/>
      <c r="H106" s="16" t="n">
        <v>45217</v>
      </c>
      <c r="I106" s="16" t="n"/>
      <c r="J106" s="17">
        <f>IF(ISBLANK(F106:G106),,IF(COUNTA(F106)=0,G106,F106))</f>
        <v/>
      </c>
      <c r="K106" s="18">
        <f>IFERROR(__xludf.DUMMYFUNCTION("if(isblank(K106),,index(googlefinance(A106,L$2,K106-1),2,2))"),"Loading...")</f>
        <v/>
      </c>
      <c r="L106" s="19">
        <f>IF(ISBLANK(H106:I106),,IF(COUNTA(H106)=0,I106,H106))</f>
        <v/>
      </c>
      <c r="M106" s="20">
        <f>IFERROR(__xludf.DUMMYFUNCTION("if(isblank(M106),, index(googlefinance(A106,N$2,M106-1),2,2))"),"Loading...")</f>
        <v/>
      </c>
      <c r="N106" s="21">
        <f>IFERROR(__xludf.DUMMYFUNCTION("if(isblank(A106),,googlefinance(A106))"),"Loading...")</f>
        <v/>
      </c>
      <c r="O106" s="22">
        <f>IF(ISBLANK(J106),,IF(ISBLANK(L106),"Ongoing","Completed"))</f>
        <v/>
      </c>
      <c r="P106" s="22">
        <f>IF(ISBLANK(A106),,IF(AND(COUNTA(F106)=1,T106&gt;0),"Profit",IF(AND(COUNTA(G106)=1,T106&lt;0),"Profit","Loss")))</f>
        <v/>
      </c>
      <c r="Q106" s="7">
        <f>IF(ISBLANK(U106),,IF(P106="Profit",IF(T106&lt;0,U106*-T106,U106*T106),IF(T106&gt;0,U106*-T106,U106*T106)))</f>
        <v/>
      </c>
      <c r="R106" s="22" t="n"/>
      <c r="S106">
        <f>IF($Q106&gt;0, TRUE, FALSE)</f>
        <v/>
      </c>
      <c r="T106" s="22">
        <f>IF(ISBLANK(J106),,IF(ISBLANK(L106),N106-K106,M106-K106))</f>
        <v/>
      </c>
      <c r="U106" s="9">
        <f>IF(ISBLANK(J106),,ROUNDDOWN(U$1/K106,0))</f>
        <v/>
      </c>
    </row>
    <row r="107" ht="13" customHeight="1">
      <c r="A107" s="12" t="inlineStr">
        <is>
          <t>CAG</t>
        </is>
      </c>
      <c r="B107" s="22" t="n">
        <v>13</v>
      </c>
      <c r="C107" s="9" t="n">
        <v>132.82</v>
      </c>
      <c r="D107" s="9" t="n">
        <v>53.846</v>
      </c>
      <c r="E107" s="9" t="n">
        <v>1.966</v>
      </c>
      <c r="F107" s="16" t="n">
        <v>45209</v>
      </c>
      <c r="G107" s="16" t="n"/>
      <c r="H107" s="16" t="n"/>
      <c r="I107" s="16" t="n"/>
      <c r="J107" s="17">
        <f>IF(ISBLANK(F107:G107),,IF(COUNTA(F107)=0,G107,F107))</f>
        <v/>
      </c>
      <c r="K107" s="18">
        <f>IFERROR(__xludf.DUMMYFUNCTION("if(isblank(K107),,index(googlefinance(A107,L$2,K107-1),2,2))"),"Loading...")</f>
        <v/>
      </c>
      <c r="L107" s="19">
        <f>IF(ISBLANK(H107:I107),,IF(COUNTA(H107)=0,I107,H107))</f>
        <v/>
      </c>
      <c r="M107" s="20">
        <f>IFERROR(__xludf.DUMMYFUNCTION("if(isblank(M107),, index(googlefinance(A107,N$2,M107-1),2,2))"),"")</f>
        <v/>
      </c>
      <c r="N107" s="21">
        <f>IFERROR(__xludf.DUMMYFUNCTION("if(isblank(A107),,googlefinance(A107))"),"Loading...")</f>
        <v/>
      </c>
      <c r="O107" s="22">
        <f>IF(ISBLANK(J107),,IF(ISBLANK(L107),"Ongoing","Completed"))</f>
        <v/>
      </c>
      <c r="P107" s="22">
        <f>IF(ISBLANK(A107),,IF(AND(COUNTA(F107)=1,T107&gt;0),"Profit",IF(AND(COUNTA(G107)=1,T107&lt;0),"Profit","Loss")))</f>
        <v/>
      </c>
      <c r="Q107" s="7">
        <f>IF(ISBLANK(U107),,IF(P107="Profit",IF(T107&lt;0,U107*-T107,U107*T107),IF(T107&gt;0,U107*-T107,U107*T107)))</f>
        <v/>
      </c>
      <c r="R107" s="22" t="n"/>
      <c r="S107">
        <f>IF($Q107&gt;0, TRUE, FALSE)</f>
        <v/>
      </c>
      <c r="T107" s="22">
        <f>IF(ISBLANK(J107),,IF(ISBLANK(L107),N107-K107,M107-K107))</f>
        <v/>
      </c>
      <c r="U107" s="9">
        <f>IF(ISBLANK(J107),,ROUNDDOWN(U$1/K107,0))</f>
        <v/>
      </c>
    </row>
    <row r="108" ht="13" customHeight="1">
      <c r="A108" s="12" t="inlineStr">
        <is>
          <t>CCI</t>
        </is>
      </c>
      <c r="B108" s="22" t="n">
        <v>9</v>
      </c>
      <c r="C108" s="9" t="n">
        <v>61.58</v>
      </c>
      <c r="D108" s="9" t="n">
        <v>44.444</v>
      </c>
      <c r="E108" s="9" t="n">
        <v>1.377</v>
      </c>
      <c r="F108" s="16" t="n">
        <v>45209</v>
      </c>
      <c r="G108" s="16" t="n"/>
      <c r="H108" s="16" t="n">
        <v>45217</v>
      </c>
      <c r="I108" s="16" t="n"/>
      <c r="J108" s="17">
        <f>IF(ISBLANK(F108:G108),,IF(COUNTA(F108)=0,G108,F108))</f>
        <v/>
      </c>
      <c r="K108" s="18">
        <f>IFERROR(__xludf.DUMMYFUNCTION("if(isblank(K108),,index(googlefinance(A108,L$2,K108-1),2,2))"),"Loading...")</f>
        <v/>
      </c>
      <c r="L108" s="19">
        <f>IF(ISBLANK(H108:I108),,IF(COUNTA(H108)=0,I108,H108))</f>
        <v/>
      </c>
      <c r="M108" s="20">
        <f>IFERROR(__xludf.DUMMYFUNCTION("if(isblank(M108),, index(googlefinance(A108,N$2,M108-1),2,2))"),"Loading...")</f>
        <v/>
      </c>
      <c r="N108" s="21">
        <f>IFERROR(__xludf.DUMMYFUNCTION("if(isblank(A108),,googlefinance(A108))"),"Loading...")</f>
        <v/>
      </c>
      <c r="O108" s="22">
        <f>IF(ISBLANK(J108),,IF(ISBLANK(L108),"Ongoing","Completed"))</f>
        <v/>
      </c>
      <c r="P108" s="22">
        <f>IF(ISBLANK(A108),,IF(AND(COUNTA(F108)=1,T108&gt;0),"Profit",IF(AND(COUNTA(G108)=1,T108&lt;0),"Profit","Loss")))</f>
        <v/>
      </c>
      <c r="Q108" s="7">
        <f>IF(ISBLANK(U108),,IF(P108="Profit",IF(T108&lt;0,U108*-T108,U108*T108),IF(T108&gt;0,U108*-T108,U108*T108)))</f>
        <v/>
      </c>
      <c r="R108" s="22" t="n"/>
      <c r="S108">
        <f>IF($Q108&gt;0, TRUE, FALSE)</f>
        <v/>
      </c>
      <c r="T108" s="22">
        <f>IF(ISBLANK(J108),,IF(ISBLANK(L108),N108-K108,M108-K108))</f>
        <v/>
      </c>
      <c r="U108" s="9">
        <f>IF(ISBLANK(J108),,ROUNDDOWN(U$1/K108,0))</f>
        <v/>
      </c>
    </row>
    <row r="109" ht="13" customHeight="1">
      <c r="A109" s="12" t="inlineStr">
        <is>
          <t>CMCSA</t>
        </is>
      </c>
      <c r="B109" s="22" t="n">
        <v>9</v>
      </c>
      <c r="C109" s="9" t="n">
        <v>187.86</v>
      </c>
      <c r="D109" s="9" t="n">
        <v>55.556</v>
      </c>
      <c r="E109" s="9" t="n">
        <v>3.621</v>
      </c>
      <c r="F109" s="16" t="n">
        <v>45209</v>
      </c>
      <c r="G109" s="16" t="n"/>
      <c r="H109" s="16" t="n">
        <v>45218</v>
      </c>
      <c r="I109" s="16" t="n"/>
      <c r="J109" s="17">
        <f>IF(ISBLANK(F109:G109),,IF(COUNTA(F109)=0,G109,F109))</f>
        <v/>
      </c>
      <c r="K109" s="18">
        <f>IFERROR(__xludf.DUMMYFUNCTION("if(isblank(K109),,index(googlefinance(A109,L$2,K109-1),2,2))"),"Loading...")</f>
        <v/>
      </c>
      <c r="L109" s="19">
        <f>IF(ISBLANK(H109:I109),,IF(COUNTA(H109)=0,I109,H109))</f>
        <v/>
      </c>
      <c r="M109" s="20">
        <f>IFERROR(__xludf.DUMMYFUNCTION("if(isblank(M109),, index(googlefinance(A109,N$2,M109-1),2,2))"),"Loading...")</f>
        <v/>
      </c>
      <c r="N109" s="21">
        <f>IFERROR(__xludf.DUMMYFUNCTION("if(isblank(A109),,googlefinance(A109))"),"Loading...")</f>
        <v/>
      </c>
      <c r="O109" s="22">
        <f>IF(ISBLANK(J109),,IF(ISBLANK(L109),"Ongoing","Completed"))</f>
        <v/>
      </c>
      <c r="P109" s="22">
        <f>IF(ISBLANK(A109),,IF(AND(COUNTA(F109)=1,T109&gt;0),"Profit",IF(AND(COUNTA(G109)=1,T109&lt;0),"Profit","Loss")))</f>
        <v/>
      </c>
      <c r="Q109" s="7">
        <f>IF(ISBLANK(U109),,IF(P109="Profit",IF(T109&lt;0,U109*-T109,U109*T109),IF(T109&gt;0,U109*-T109,U109*T109)))</f>
        <v/>
      </c>
      <c r="R109" s="22" t="n"/>
      <c r="S109">
        <f>IF($Q109&gt;0, TRUE, FALSE)</f>
        <v/>
      </c>
      <c r="T109" s="22">
        <f>IF(ISBLANK(J109),,IF(ISBLANK(L109),N109-K109,M109-K109))</f>
        <v/>
      </c>
      <c r="U109" s="9">
        <f>IF(ISBLANK(J109),,ROUNDDOWN(U$1/K109,0))</f>
        <v/>
      </c>
    </row>
    <row r="110" ht="13" customHeight="1">
      <c r="A110" s="12" t="inlineStr">
        <is>
          <t>DLR</t>
        </is>
      </c>
      <c r="B110" s="22" t="n">
        <v>13</v>
      </c>
      <c r="C110" s="9" t="n">
        <v>35.26</v>
      </c>
      <c r="D110" s="9" t="n">
        <v>46.154</v>
      </c>
      <c r="E110" s="9" t="n">
        <v>1.179</v>
      </c>
      <c r="F110" s="16" t="n">
        <v>45209</v>
      </c>
      <c r="G110" s="16" t="n"/>
      <c r="H110" s="16" t="n">
        <v>45217</v>
      </c>
      <c r="I110" s="16" t="n"/>
      <c r="J110" s="17">
        <f>IF(ISBLANK(F110:G110),,IF(COUNTA(F110)=0,G110,F110))</f>
        <v/>
      </c>
      <c r="K110" s="18">
        <f>IFERROR(__xludf.DUMMYFUNCTION("if(isblank(K110),,index(googlefinance(A110,L$2,K110-1),2,2))"),"Loading...")</f>
        <v/>
      </c>
      <c r="L110" s="19">
        <f>IF(ISBLANK(H110:I110),,IF(COUNTA(H110)=0,I110,H110))</f>
        <v/>
      </c>
      <c r="M110" s="20">
        <f>IFERROR(__xludf.DUMMYFUNCTION("if(isblank(M110),, index(googlefinance(A110,N$2,M110-1),2,2))"),"Loading...")</f>
        <v/>
      </c>
      <c r="N110" s="21">
        <f>IFERROR(__xludf.DUMMYFUNCTION("if(isblank(A110),,googlefinance(A110))"),"Loading...")</f>
        <v/>
      </c>
      <c r="O110" s="22">
        <f>IF(ISBLANK(J110),,IF(ISBLANK(L110),"Ongoing","Completed"))</f>
        <v/>
      </c>
      <c r="P110" s="22">
        <f>IF(ISBLANK(A110),,IF(AND(COUNTA(F110)=1,T110&gt;0),"Profit",IF(AND(COUNTA(G110)=1,T110&lt;0),"Profit","Loss")))</f>
        <v/>
      </c>
      <c r="Q110" s="7">
        <f>IF(ISBLANK(U110),,IF(P110="Profit",IF(T110&lt;0,U110*-T110,U110*T110),IF(T110&gt;0,U110*-T110,U110*T110)))</f>
        <v/>
      </c>
      <c r="R110" s="22" t="n"/>
      <c r="S110">
        <f>IF($Q110&gt;0, TRUE, FALSE)</f>
        <v/>
      </c>
      <c r="T110" s="22">
        <f>IF(ISBLANK(J110),,IF(ISBLANK(L110),N110-K110,M110-K110))</f>
        <v/>
      </c>
      <c r="U110" s="9">
        <f>IF(ISBLANK(J110),,ROUNDDOWN(U$1/K110,0))</f>
        <v/>
      </c>
    </row>
    <row r="111" ht="13" customHeight="1">
      <c r="A111" s="12" t="inlineStr">
        <is>
          <t>ES</t>
        </is>
      </c>
      <c r="B111" s="22" t="n">
        <v>12</v>
      </c>
      <c r="C111" s="9" t="n">
        <v>138.07</v>
      </c>
      <c r="D111" s="9" t="n">
        <v>41.667</v>
      </c>
      <c r="E111" s="9" t="n">
        <v>2.606</v>
      </c>
      <c r="F111" s="16" t="n">
        <v>45209</v>
      </c>
      <c r="G111" s="16" t="n"/>
      <c r="H111" s="16" t="n">
        <v>45211</v>
      </c>
      <c r="I111" s="16" t="n"/>
      <c r="J111" s="17">
        <f>IF(ISBLANK(F111:G111),,IF(COUNTA(F111)=0,G111,F111))</f>
        <v/>
      </c>
      <c r="K111" s="18">
        <f>IFERROR(__xludf.DUMMYFUNCTION("if(isblank(K111),,index(googlefinance(A111,L$2,K111-1),2,2))"),"Loading...")</f>
        <v/>
      </c>
      <c r="L111" s="19">
        <f>IF(ISBLANK(H111:I111),,IF(COUNTA(H111)=0,I111,H111))</f>
        <v/>
      </c>
      <c r="M111" s="20">
        <f>IFERROR(__xludf.DUMMYFUNCTION("if(isblank(M111),, index(googlefinance(A111,N$2,M111-1),2,2))"),"Loading...")</f>
        <v/>
      </c>
      <c r="N111" s="21">
        <f>IFERROR(__xludf.DUMMYFUNCTION("if(isblank(A111),,googlefinance(A111))"),"Loading...")</f>
        <v/>
      </c>
      <c r="O111" s="22">
        <f>IF(ISBLANK(J111),,IF(ISBLANK(L111),"Ongoing","Completed"))</f>
        <v/>
      </c>
      <c r="P111" s="22">
        <f>IF(ISBLANK(A111),,IF(AND(COUNTA(F111)=1,T111&gt;0),"Profit",IF(AND(COUNTA(G111)=1,T111&lt;0),"Profit","Loss")))</f>
        <v/>
      </c>
      <c r="Q111" s="7">
        <f>IF(ISBLANK(U111),,IF(P111="Profit",IF(T111&lt;0,U111*-T111,U111*T111),IF(T111&gt;0,U111*-T111,U111*T111)))</f>
        <v/>
      </c>
      <c r="R111" s="22" t="n"/>
      <c r="S111">
        <f>IF($Q111&gt;0, TRUE, FALSE)</f>
        <v/>
      </c>
      <c r="T111" s="22">
        <f>IF(ISBLANK(J111),,IF(ISBLANK(L111),N111-K111,M111-K111))</f>
        <v/>
      </c>
      <c r="U111" s="9">
        <f>IF(ISBLANK(J111),,ROUNDDOWN(U$1/K111,0))</f>
        <v/>
      </c>
    </row>
    <row r="112" ht="13" customHeight="1">
      <c r="A112" s="12" t="inlineStr">
        <is>
          <t>LMT</t>
        </is>
      </c>
      <c r="B112" s="22" t="n">
        <v>11</v>
      </c>
      <c r="C112" s="9" t="n">
        <v>61.46</v>
      </c>
      <c r="D112" s="9" t="n">
        <v>18.182</v>
      </c>
      <c r="E112" s="9" t="n">
        <v>1.654</v>
      </c>
      <c r="F112" s="16" t="n">
        <v>45209</v>
      </c>
      <c r="G112" s="16" t="n"/>
      <c r="H112" s="16" t="n">
        <v>45236</v>
      </c>
      <c r="I112" s="16" t="n"/>
      <c r="J112" s="17">
        <f>IF(ISBLANK(F112:G112),,IF(COUNTA(F112)=0,G112,F112))</f>
        <v/>
      </c>
      <c r="K112" s="18">
        <f>IFERROR(__xludf.DUMMYFUNCTION("if(isblank(K112),,index(googlefinance(A112,L$2,K112-1),2,2))"),"Loading...")</f>
        <v/>
      </c>
      <c r="L112" s="19">
        <f>IF(ISBLANK(H112:I112),,IF(COUNTA(H112)=0,I112,H112))</f>
        <v/>
      </c>
      <c r="M112" s="20">
        <f>IFERROR(__xludf.DUMMYFUNCTION("if(isblank(M112),, index(googlefinance(A112,N$2,M112-1),2,2))"),"Loading...")</f>
        <v/>
      </c>
      <c r="N112" s="21">
        <f>IFERROR(__xludf.DUMMYFUNCTION("if(isblank(A112),,googlefinance(A112))"),"Loading...")</f>
        <v/>
      </c>
      <c r="O112" s="22">
        <f>IF(ISBLANK(J112),,IF(ISBLANK(L112),"Ongoing","Completed"))</f>
        <v/>
      </c>
      <c r="P112" s="22">
        <f>IF(ISBLANK(A112),,IF(AND(COUNTA(F112)=1,T112&gt;0),"Profit",IF(AND(COUNTA(G112)=1,T112&lt;0),"Profit","Loss")))</f>
        <v/>
      </c>
      <c r="Q112" s="7">
        <f>IF(ISBLANK(U112),,IF(P112="Profit",IF(T112&lt;0,U112*-T112,U112*T112),IF(T112&gt;0,U112*-T112,U112*T112)))</f>
        <v/>
      </c>
      <c r="R112" s="22" t="n"/>
      <c r="S112">
        <f>IF($Q112&gt;0, TRUE, FALSE)</f>
        <v/>
      </c>
      <c r="T112" s="22">
        <f>IF(ISBLANK(J112),,IF(ISBLANK(L112),N112-K112,M112-K112))</f>
        <v/>
      </c>
      <c r="U112" s="9">
        <f>IF(ISBLANK(J112),,ROUNDDOWN(U$1/K112,0))</f>
        <v/>
      </c>
    </row>
    <row r="113" ht="13" customHeight="1">
      <c r="A113" s="12" t="inlineStr">
        <is>
          <t>VTR</t>
        </is>
      </c>
      <c r="B113" s="22" t="n">
        <v>13</v>
      </c>
      <c r="C113" s="9" t="n">
        <v>26.65</v>
      </c>
      <c r="D113" s="9" t="n">
        <v>23.077</v>
      </c>
      <c r="E113" s="9" t="n">
        <v>1.058</v>
      </c>
      <c r="F113" s="16" t="n">
        <v>45209</v>
      </c>
      <c r="G113" s="16" t="n"/>
      <c r="H113" s="16" t="n"/>
      <c r="I113" s="16" t="n"/>
      <c r="J113" s="17">
        <f>IF(ISBLANK(F113:G113),,IF(COUNTA(F113)=0,G113,F113))</f>
        <v/>
      </c>
      <c r="K113" s="18">
        <f>IFERROR(__xludf.DUMMYFUNCTION("if(isblank(K113),,index(googlefinance(A113,L$2,K113-1),2,2))"),"Loading...")</f>
        <v/>
      </c>
      <c r="L113" s="19">
        <f>IF(ISBLANK(H113:I113),,IF(COUNTA(H113)=0,I113,H113))</f>
        <v/>
      </c>
      <c r="M113" s="20">
        <f>IFERROR(__xludf.DUMMYFUNCTION("if(isblank(M113),, index(googlefinance(A113,N$2,M113-1),2,2))"),"")</f>
        <v/>
      </c>
      <c r="N113" s="21">
        <f>IFERROR(__xludf.DUMMYFUNCTION("if(isblank(A113),,googlefinance(A113))"),"Loading...")</f>
        <v/>
      </c>
      <c r="O113" s="22">
        <f>IF(ISBLANK(J113),,IF(ISBLANK(L113),"Ongoing","Completed"))</f>
        <v/>
      </c>
      <c r="P113" s="22">
        <f>IF(ISBLANK(A113),,IF(AND(COUNTA(F113)=1,T113&gt;0),"Profit",IF(AND(COUNTA(G113)=1,T113&lt;0),"Profit","Loss")))</f>
        <v/>
      </c>
      <c r="Q113" s="7">
        <f>IF(ISBLANK(U113),,IF(P113="Profit",IF(T113&lt;0,U113*-T113,U113*T113),IF(T113&gt;0,U113*-T113,U113*T113)))</f>
        <v/>
      </c>
      <c r="R113" s="22" t="n"/>
      <c r="S113">
        <f>IF($Q113&gt;0, TRUE, FALSE)</f>
        <v/>
      </c>
      <c r="T113" s="22">
        <f>IF(ISBLANK(J113),,IF(ISBLANK(L113),N113-K113,M113-K113))</f>
        <v/>
      </c>
      <c r="U113" s="9">
        <f>IF(ISBLANK(J113),,ROUNDDOWN(U$1/K113,0))</f>
        <v/>
      </c>
    </row>
    <row r="114" ht="13" customHeight="1">
      <c r="A114" s="12" t="inlineStr">
        <is>
          <t>WFC</t>
        </is>
      </c>
      <c r="B114" s="22" t="n">
        <v>8</v>
      </c>
      <c r="C114" s="9" t="n">
        <v>113.8</v>
      </c>
      <c r="D114" s="9" t="n">
        <v>37.5</v>
      </c>
      <c r="E114" s="9" t="n">
        <v>1.809</v>
      </c>
      <c r="F114" s="16" t="n">
        <v>45209</v>
      </c>
      <c r="G114" s="16" t="n"/>
      <c r="H114" s="16" t="n">
        <v>45219</v>
      </c>
      <c r="I114" s="16" t="n"/>
      <c r="J114" s="17">
        <f>IF(ISBLANK(F114:G114),,IF(COUNTA(F114)=0,G114,F114))</f>
        <v/>
      </c>
      <c r="K114" s="18">
        <f>IFERROR(__xludf.DUMMYFUNCTION("if(isblank(K114),,index(googlefinance(A114,L$2,K114-1),2,2))"),"Loading...")</f>
        <v/>
      </c>
      <c r="L114" s="19">
        <f>IF(ISBLANK(H114:I114),,IF(COUNTA(H114)=0,I114,H114))</f>
        <v/>
      </c>
      <c r="M114" s="20">
        <f>IFERROR(__xludf.DUMMYFUNCTION("if(isblank(M114),, index(googlefinance(A114,N$2,M114-1),2,2))"),"Loading...")</f>
        <v/>
      </c>
      <c r="N114" s="21">
        <f>IFERROR(__xludf.DUMMYFUNCTION("if(isblank(A114),,googlefinance(A114))"),"Loading...")</f>
        <v/>
      </c>
      <c r="O114" s="22">
        <f>IF(ISBLANK(J114),,IF(ISBLANK(L114),"Ongoing","Completed"))</f>
        <v/>
      </c>
      <c r="P114" s="22">
        <f>IF(ISBLANK(A114),,IF(AND(COUNTA(F114)=1,T114&gt;0),"Profit",IF(AND(COUNTA(G114)=1,T114&lt;0),"Profit","Loss")))</f>
        <v/>
      </c>
      <c r="Q114" s="7">
        <f>IF(ISBLANK(U114),,IF(P114="Profit",IF(T114&lt;0,U114*-T114,U114*T114),IF(T114&gt;0,U114*-T114,U114*T114)))</f>
        <v/>
      </c>
      <c r="R114" s="22" t="n"/>
      <c r="S114">
        <f>IF($Q114&gt;0, TRUE, FALSE)</f>
        <v/>
      </c>
      <c r="T114" s="22">
        <f>IF(ISBLANK(J114),,IF(ISBLANK(L114),N114-K114,M114-K114))</f>
        <v/>
      </c>
      <c r="U114" s="9">
        <f>IF(ISBLANK(J114),,ROUNDDOWN(U$1/K114,0))</f>
        <v/>
      </c>
    </row>
    <row r="115" ht="13" customHeight="1">
      <c r="A115" s="12" t="inlineStr">
        <is>
          <t>DVN</t>
        </is>
      </c>
      <c r="B115" s="22" t="n">
        <v>8</v>
      </c>
      <c r="C115" s="9" t="n">
        <v>235.18</v>
      </c>
      <c r="D115" s="9" t="n">
        <v>25</v>
      </c>
      <c r="E115" s="9" t="n">
        <v>2.602</v>
      </c>
      <c r="F115" s="16" t="n">
        <v>45210</v>
      </c>
      <c r="G115" s="16" t="n"/>
      <c r="H115" s="16" t="n"/>
      <c r="I115" s="16" t="n"/>
      <c r="J115" s="17">
        <f>IF(ISBLANK(F115:G115),,IF(COUNTA(F115)=0,G115,F115))</f>
        <v/>
      </c>
      <c r="K115" s="18">
        <f>IFERROR(__xludf.DUMMYFUNCTION("if(isblank(K115),,index(googlefinance(A115,L$2,K115-1),2,2))"),"Loading...")</f>
        <v/>
      </c>
      <c r="L115" s="19">
        <f>IF(ISBLANK(H115:I115),,IF(COUNTA(H115)=0,I115,H115))</f>
        <v/>
      </c>
      <c r="M115" s="20">
        <f>IFERROR(__xludf.DUMMYFUNCTION("if(isblank(M115),, index(googlefinance(A115,N$2,M115-1),2,2))"),"")</f>
        <v/>
      </c>
      <c r="N115" s="21">
        <f>IFERROR(__xludf.DUMMYFUNCTION("if(isblank(A115),,googlefinance(A115))"),"Loading...")</f>
        <v/>
      </c>
      <c r="O115" s="22">
        <f>IF(ISBLANK(J115),,IF(ISBLANK(L115),"Ongoing","Completed"))</f>
        <v/>
      </c>
      <c r="P115" s="22">
        <f>IF(ISBLANK(A115),,IF(AND(COUNTA(F115)=1,T115&gt;0),"Profit",IF(AND(COUNTA(G115)=1,T115&lt;0),"Profit","Loss")))</f>
        <v/>
      </c>
      <c r="Q115" s="7">
        <f>IF(ISBLANK(U115),,IF(P115="Profit",IF(T115&lt;0,U115*-T115,U115*T115),IF(T115&gt;0,U115*-T115,U115*T115)))</f>
        <v/>
      </c>
      <c r="R115" s="22" t="n"/>
      <c r="S115">
        <f>IF($Q115&gt;0, TRUE, FALSE)</f>
        <v/>
      </c>
      <c r="T115" s="22">
        <f>IF(ISBLANK(J115),,IF(ISBLANK(L115),N115-K115,M115-K115))</f>
        <v/>
      </c>
      <c r="U115" s="9">
        <f>IF(ISBLANK(J115),,ROUNDDOWN(U$1/K115,0))</f>
        <v/>
      </c>
    </row>
    <row r="116" ht="13" customHeight="1">
      <c r="A116" s="12" t="inlineStr">
        <is>
          <t>EXR</t>
        </is>
      </c>
      <c r="B116" s="22" t="n">
        <v>16</v>
      </c>
      <c r="C116" s="9" t="n">
        <v>257.55</v>
      </c>
      <c r="D116" s="9" t="n">
        <v>31.25</v>
      </c>
      <c r="E116" s="9" t="n">
        <v>2.667</v>
      </c>
      <c r="F116" s="16" t="n">
        <v>45210</v>
      </c>
      <c r="G116" s="16" t="n"/>
      <c r="H116" s="16" t="n">
        <v>45212</v>
      </c>
      <c r="I116" s="16" t="n"/>
      <c r="J116" s="17">
        <f>IF(ISBLANK(F116:G116),,IF(COUNTA(F116)=0,G116,F116))</f>
        <v/>
      </c>
      <c r="K116" s="18">
        <f>IFERROR(__xludf.DUMMYFUNCTION("if(isblank(K116),,index(googlefinance(A116,L$2,K116-1),2,2))"),"Loading...")</f>
        <v/>
      </c>
      <c r="L116" s="19">
        <f>IF(ISBLANK(H116:I116),,IF(COUNTA(H116)=0,I116,H116))</f>
        <v/>
      </c>
      <c r="M116" s="20">
        <f>IFERROR(__xludf.DUMMYFUNCTION("if(isblank(M116),, index(googlefinance(A116,N$2,M116-1),2,2))"),"Loading...")</f>
        <v/>
      </c>
      <c r="N116" s="21">
        <f>IFERROR(__xludf.DUMMYFUNCTION("if(isblank(A116),,googlefinance(A116))"),"Loading...")</f>
        <v/>
      </c>
      <c r="O116" s="22">
        <f>IF(ISBLANK(J116),,IF(ISBLANK(L116),"Ongoing","Completed"))</f>
        <v/>
      </c>
      <c r="P116" s="22">
        <f>IF(ISBLANK(A116),,IF(AND(COUNTA(F116)=1,T116&gt;0),"Profit",IF(AND(COUNTA(G116)=1,T116&lt;0),"Profit","Loss")))</f>
        <v/>
      </c>
      <c r="Q116" s="7">
        <f>IF(ISBLANK(U116),,IF(P116="Profit",IF(T116&lt;0,U116*-T116,U116*T116),IF(T116&gt;0,U116*-T116,U116*T116)))</f>
        <v/>
      </c>
      <c r="R116" s="22" t="n"/>
      <c r="S116">
        <f>IF($Q116&gt;0, TRUE, FALSE)</f>
        <v/>
      </c>
      <c r="T116" s="22">
        <f>IF(ISBLANK(J116),,IF(ISBLANK(L116),N116-K116,M116-K116))</f>
        <v/>
      </c>
      <c r="U116" s="9">
        <f>IF(ISBLANK(J116),,ROUNDDOWN(U$1/K116,0))</f>
        <v/>
      </c>
    </row>
    <row r="117" ht="13" customHeight="1">
      <c r="A117" s="12" t="inlineStr">
        <is>
          <t>GIS</t>
        </is>
      </c>
      <c r="B117" s="22" t="n">
        <v>7</v>
      </c>
      <c r="C117" s="9" t="n">
        <v>189.88</v>
      </c>
      <c r="D117" s="9" t="n">
        <v>71.429</v>
      </c>
      <c r="E117" s="9" t="n">
        <v>11.888</v>
      </c>
      <c r="F117" s="16" t="n">
        <v>45210</v>
      </c>
      <c r="G117" s="16" t="n"/>
      <c r="H117" s="16" t="n">
        <v>45211</v>
      </c>
      <c r="I117" s="16" t="n"/>
      <c r="J117" s="17">
        <f>IF(ISBLANK(F117:G117),,IF(COUNTA(F117)=0,G117,F117))</f>
        <v/>
      </c>
      <c r="K117" s="18">
        <f>IFERROR(__xludf.DUMMYFUNCTION("if(isblank(K117),,index(googlefinance(A117,L$2,K117-1),2,2))"),"#N/A")</f>
        <v/>
      </c>
      <c r="L117" s="19">
        <f>IF(ISBLANK(H117:I117),,IF(COUNTA(H117)=0,I117,H117))</f>
        <v/>
      </c>
      <c r="M117" s="20">
        <f>IFERROR(__xludf.DUMMYFUNCTION("if(isblank(M117),, index(googlefinance(A117,N$2,M117-1),2,2))"),"Loading...")</f>
        <v/>
      </c>
      <c r="N117" s="21">
        <f>IFERROR(__xludf.DUMMYFUNCTION("if(isblank(A117),,googlefinance(A117))"),"Loading...")</f>
        <v/>
      </c>
      <c r="O117" s="22">
        <f>IF(ISBLANK(J117),,IF(ISBLANK(L117),"Ongoing","Completed"))</f>
        <v/>
      </c>
      <c r="P117" s="22">
        <f>IF(ISBLANK(A117),,IF(AND(COUNTA(F117)=1,T117&gt;0),"Profit",IF(AND(COUNTA(G117)=1,T117&lt;0),"Profit","Loss")))</f>
        <v/>
      </c>
      <c r="Q117" s="7">
        <f>IF(ISBLANK(U117),,IF(P117="Profit",IF(T117&lt;0,U117*-T117,U117*T117),IF(T117&gt;0,U117*-T117,U117*T117)))</f>
        <v/>
      </c>
      <c r="R117" s="22" t="n"/>
      <c r="S117">
        <f>IF($Q117&gt;0, TRUE, FALSE)</f>
        <v/>
      </c>
      <c r="T117" s="22">
        <f>IF(ISBLANK(J117),,IF(ISBLANK(L117),N117-K117,M117-K117))</f>
        <v/>
      </c>
      <c r="U117" s="9">
        <f>IF(ISBLANK(J117),,ROUNDDOWN(U$1/K117,0))</f>
        <v/>
      </c>
    </row>
    <row r="118" ht="13" customHeight="1">
      <c r="A118" s="12" t="inlineStr">
        <is>
          <t>SPG</t>
        </is>
      </c>
      <c r="B118" s="22" t="n">
        <v>15</v>
      </c>
      <c r="C118" s="9" t="n">
        <v>109.92</v>
      </c>
      <c r="D118" s="9" t="n">
        <v>33.333</v>
      </c>
      <c r="E118" s="9" t="n">
        <v>1.404</v>
      </c>
      <c r="F118" s="16" t="n">
        <v>45210</v>
      </c>
      <c r="G118" s="16" t="n"/>
      <c r="H118" s="16" t="n">
        <v>45218</v>
      </c>
      <c r="I118" s="16" t="n"/>
      <c r="J118" s="17">
        <f>IF(ISBLANK(F118:G118),,IF(COUNTA(F118)=0,G118,F118))</f>
        <v/>
      </c>
      <c r="K118" s="18">
        <f>IFERROR(__xludf.DUMMYFUNCTION("if(isblank(K118),,index(googlefinance(A118,L$2,K118-1),2,2))"),"Loading...")</f>
        <v/>
      </c>
      <c r="L118" s="19">
        <f>IF(ISBLANK(H118:I118),,IF(COUNTA(H118)=0,I118,H118))</f>
        <v/>
      </c>
      <c r="M118" s="20">
        <f>IFERROR(__xludf.DUMMYFUNCTION("if(isblank(M118),, index(googlefinance(A118,N$2,M118-1),2,2))"),"Loading...")</f>
        <v/>
      </c>
      <c r="N118" s="21">
        <f>IFERROR(__xludf.DUMMYFUNCTION("if(isblank(A118),,googlefinance(A118))"),"Loading...")</f>
        <v/>
      </c>
      <c r="O118" s="22">
        <f>IF(ISBLANK(J118),,IF(ISBLANK(L118),"Ongoing","Completed"))</f>
        <v/>
      </c>
      <c r="P118" s="22">
        <f>IF(ISBLANK(A118),,IF(AND(COUNTA(F118)=1,T118&gt;0),"Profit",IF(AND(COUNTA(G118)=1,T118&lt;0),"Profit","Loss")))</f>
        <v/>
      </c>
      <c r="Q118" s="7">
        <f>IF(ISBLANK(U118),,IF(P118="Profit",IF(T118&lt;0,U118*-T118,U118*T118),IF(T118&gt;0,U118*-T118,U118*T118)))</f>
        <v/>
      </c>
      <c r="R118" s="22" t="n"/>
      <c r="S118">
        <f>IF($Q118&gt;0, TRUE, FALSE)</f>
        <v/>
      </c>
      <c r="T118" s="22">
        <f>IF(ISBLANK(J118),,IF(ISBLANK(L118),N118-K118,M118-K118))</f>
        <v/>
      </c>
      <c r="U118" s="9">
        <f>IF(ISBLANK(J118),,ROUNDDOWN(U$1/K118,0))</f>
        <v/>
      </c>
    </row>
    <row r="119" ht="13" customHeight="1">
      <c r="A119" s="12" t="inlineStr">
        <is>
          <t>SYF</t>
        </is>
      </c>
      <c r="B119" s="22" t="n">
        <v>12</v>
      </c>
      <c r="C119" s="9" t="n">
        <v>71.7</v>
      </c>
      <c r="D119" s="9" t="n">
        <v>33.333</v>
      </c>
      <c r="E119" s="9" t="n">
        <v>1.321</v>
      </c>
      <c r="F119" s="16" t="n">
        <v>45210</v>
      </c>
      <c r="G119" s="16" t="n"/>
      <c r="H119" s="16" t="n">
        <v>45212</v>
      </c>
      <c r="I119" s="16" t="n"/>
      <c r="J119" s="17">
        <f>IF(ISBLANK(F119:G119),,IF(COUNTA(F119)=0,G119,F119))</f>
        <v/>
      </c>
      <c r="K119" s="18">
        <f>IFERROR(__xludf.DUMMYFUNCTION("if(isblank(K119),,index(googlefinance(A119,L$2,K119-1),2,2))"),"Loading...")</f>
        <v/>
      </c>
      <c r="L119" s="19">
        <f>IF(ISBLANK(H119:I119),,IF(COUNTA(H119)=0,I119,H119))</f>
        <v/>
      </c>
      <c r="M119" s="20">
        <f>IFERROR(__xludf.DUMMYFUNCTION("if(isblank(M119),, index(googlefinance(A119,N$2,M119-1),2,2))"),"Loading...")</f>
        <v/>
      </c>
      <c r="N119" s="21">
        <f>IFERROR(__xludf.DUMMYFUNCTION("if(isblank(A119),,googlefinance(A119))"),"Loading...")</f>
        <v/>
      </c>
      <c r="O119" s="22">
        <f>IF(ISBLANK(J119),,IF(ISBLANK(L119),"Ongoing","Completed"))</f>
        <v/>
      </c>
      <c r="P119" s="22">
        <f>IF(ISBLANK(A119),,IF(AND(COUNTA(F119)=1,T119&gt;0),"Profit",IF(AND(COUNTA(G119)=1,T119&lt;0),"Profit","Loss")))</f>
        <v/>
      </c>
      <c r="Q119" s="7">
        <f>IF(ISBLANK(U119),,IF(P119="Profit",IF(T119&lt;0,U119*-T119,U119*T119),IF(T119&gt;0,U119*-T119,U119*T119)))</f>
        <v/>
      </c>
      <c r="R119" s="22" t="n"/>
      <c r="S119">
        <f>IF($Q119&gt;0, TRUE, FALSE)</f>
        <v/>
      </c>
      <c r="T119" s="22">
        <f>IF(ISBLANK(J119),,IF(ISBLANK(L119),N119-K119,M119-K119))</f>
        <v/>
      </c>
      <c r="U119" s="9">
        <f>IF(ISBLANK(J119),,ROUNDDOWN(U$1/K119,0))</f>
        <v/>
      </c>
    </row>
    <row r="120" ht="13" customHeight="1">
      <c r="A120" s="12" t="inlineStr">
        <is>
          <t>NEE</t>
        </is>
      </c>
      <c r="B120" s="22" t="n">
        <v>13</v>
      </c>
      <c r="C120" s="9" t="n">
        <v>40.85</v>
      </c>
      <c r="D120" s="9" t="n">
        <v>30.769</v>
      </c>
      <c r="E120" s="9" t="n">
        <v>1.21</v>
      </c>
      <c r="F120" s="16" t="n">
        <v>45212</v>
      </c>
      <c r="G120" s="16" t="n"/>
      <c r="H120" s="16" t="n">
        <v>45218</v>
      </c>
      <c r="I120" s="16" t="n"/>
      <c r="J120" s="17">
        <f>IF(ISBLANK(F120:G120),,IF(COUNTA(F120)=0,G120,F120))</f>
        <v/>
      </c>
      <c r="K120" s="18">
        <f>IFERROR(__xludf.DUMMYFUNCTION("if(isblank(K120),,index(googlefinance(A120,L$2,K120-1),2,2))"),"Loading...")</f>
        <v/>
      </c>
      <c r="L120" s="19">
        <f>IF(ISBLANK(H120:I120),,IF(COUNTA(H120)=0,I120,H120))</f>
        <v/>
      </c>
      <c r="M120" s="20">
        <f>IFERROR(__xludf.DUMMYFUNCTION("if(isblank(M120),, index(googlefinance(A120,N$2,M120-1),2,2))"),"Loading...")</f>
        <v/>
      </c>
      <c r="N120" s="21">
        <f>IFERROR(__xludf.DUMMYFUNCTION("if(isblank(A120),,googlefinance(A120))"),"Loading...")</f>
        <v/>
      </c>
      <c r="O120" s="22">
        <f>IF(ISBLANK(J120),,IF(ISBLANK(L120),"Ongoing","Completed"))</f>
        <v/>
      </c>
      <c r="P120" s="22">
        <f>IF(ISBLANK(A120),,IF(AND(COUNTA(F120)=1,T120&gt;0),"Profit",IF(AND(COUNTA(G120)=1,T120&lt;0),"Profit","Loss")))</f>
        <v/>
      </c>
      <c r="Q120" s="7">
        <f>IF(ISBLANK(U120),,IF(P120="Profit",IF(T120&lt;0,U120*-T120,U120*T120),IF(T120&gt;0,U120*-T120,U120*T120)))</f>
        <v/>
      </c>
      <c r="R120" s="22" t="n"/>
      <c r="S120">
        <f>IF($Q120&gt;0, TRUE, FALSE)</f>
        <v/>
      </c>
      <c r="T120" s="22">
        <f>IF(ISBLANK(J120),,IF(ISBLANK(L120),N120-K120,M120-K120))</f>
        <v/>
      </c>
      <c r="U120" s="9">
        <f>IF(ISBLANK(J120),,ROUNDDOWN(U$1/K120,0))</f>
        <v/>
      </c>
    </row>
    <row r="121" ht="13" customHeight="1">
      <c r="A121" s="12" t="inlineStr">
        <is>
          <t>CPB</t>
        </is>
      </c>
      <c r="B121" s="22" t="n">
        <v>10</v>
      </c>
      <c r="C121" s="9" t="n">
        <v>96.63</v>
      </c>
      <c r="D121" s="9" t="n">
        <v>70</v>
      </c>
      <c r="E121" s="9" t="n">
        <v>3.33</v>
      </c>
      <c r="F121" s="16" t="n">
        <v>45215</v>
      </c>
      <c r="G121" s="16" t="n"/>
      <c r="H121" s="16" t="n"/>
      <c r="I121" s="16" t="n"/>
      <c r="J121" s="17">
        <f>IF(ISBLANK(F121:G121),,IF(COUNTA(F121)=0,G121,F121))</f>
        <v/>
      </c>
      <c r="K121" s="18">
        <f>IFERROR(__xludf.DUMMYFUNCTION("if(isblank(K121),,index(googlefinance(A121,L$2,K121-1),2,2))"),"Loading...")</f>
        <v/>
      </c>
      <c r="L121" s="19">
        <f>IF(ISBLANK(H121:I121),,IF(COUNTA(H121)=0,I121,H121))</f>
        <v/>
      </c>
      <c r="M121" s="20">
        <f>IFERROR(__xludf.DUMMYFUNCTION("if(isblank(M121),, index(googlefinance(A121,N$2,M121-1),2,2))"),"")</f>
        <v/>
      </c>
      <c r="N121" s="21">
        <f>IFERROR(__xludf.DUMMYFUNCTION("if(isblank(A121),,googlefinance(A121))"),"Loading...")</f>
        <v/>
      </c>
      <c r="O121" s="22">
        <f>IF(ISBLANK(J121),,IF(ISBLANK(L121),"Ongoing","Completed"))</f>
        <v/>
      </c>
      <c r="P121" s="22">
        <f>IF(ISBLANK(A121),,IF(AND(COUNTA(F121)=1,T121&gt;0),"Profit",IF(AND(COUNTA(G121)=1,T121&lt;0),"Profit","Loss")))</f>
        <v/>
      </c>
      <c r="Q121" s="7">
        <f>IF(ISBLANK(U121),,IF(P121="Profit",IF(T121&lt;0,U121*-T121,U121*T121),IF(T121&gt;0,U121*-T121,U121*T121)))</f>
        <v/>
      </c>
      <c r="R121" s="22" t="n"/>
      <c r="S121">
        <f>IF($Q121&gt;0, TRUE, FALSE)</f>
        <v/>
      </c>
      <c r="T121" s="22">
        <f>IF(ISBLANK(J121),,IF(ISBLANK(L121),N121-K121,M121-K121))</f>
        <v/>
      </c>
      <c r="U121" s="9">
        <f>IF(ISBLANK(J121),,ROUNDDOWN(U$1/K121,0))</f>
        <v/>
      </c>
    </row>
    <row r="122" ht="13" customHeight="1">
      <c r="A122" s="12" t="inlineStr">
        <is>
          <t>BG</t>
        </is>
      </c>
      <c r="B122" s="22" t="n">
        <v>6</v>
      </c>
      <c r="C122" s="9" t="n">
        <v>40.71</v>
      </c>
      <c r="D122" s="9" t="n">
        <v>16.667</v>
      </c>
      <c r="E122" s="9" t="n">
        <v>1.369</v>
      </c>
      <c r="F122" s="16" t="n">
        <v>45216</v>
      </c>
      <c r="G122" s="16" t="n"/>
      <c r="H122" s="16" t="n">
        <v>45219</v>
      </c>
      <c r="I122" s="16" t="n"/>
      <c r="J122" s="17">
        <f>IF(ISBLANK(F122:G122),,IF(COUNTA(F122)=0,G122,F122))</f>
        <v/>
      </c>
      <c r="K122" s="18">
        <f>IFERROR(__xludf.DUMMYFUNCTION("if(isblank(K122),,index(googlefinance(A122,L$2,K122-1),2,2))"),"Loading...")</f>
        <v/>
      </c>
      <c r="L122" s="19">
        <f>IF(ISBLANK(H122:I122),,IF(COUNTA(H122)=0,I122,H122))</f>
        <v/>
      </c>
      <c r="M122" s="20">
        <f>IFERROR(__xludf.DUMMYFUNCTION("if(isblank(M122),, index(googlefinance(A122,N$2,M122-1),2,2))"),"Loading...")</f>
        <v/>
      </c>
      <c r="N122" s="21">
        <f>IFERROR(__xludf.DUMMYFUNCTION("if(isblank(A122),,googlefinance(A122))"),"Loading...")</f>
        <v/>
      </c>
      <c r="O122" s="22">
        <f>IF(ISBLANK(J122),,IF(ISBLANK(L122),"Ongoing","Completed"))</f>
        <v/>
      </c>
      <c r="P122" s="22">
        <f>IF(ISBLANK(A122),,IF(AND(COUNTA(F122)=1,T122&gt;0),"Profit",IF(AND(COUNTA(G122)=1,T122&lt;0),"Profit","Loss")))</f>
        <v/>
      </c>
      <c r="Q122" s="7">
        <f>IF(ISBLANK(U122),,IF(P122="Profit",IF(T122&lt;0,U122*-T122,U122*T122),IF(T122&gt;0,U122*-T122,U122*T122)))</f>
        <v/>
      </c>
      <c r="R122" s="22" t="n"/>
      <c r="S122">
        <f>IF($Q122&gt;0, TRUE, FALSE)</f>
        <v/>
      </c>
      <c r="T122" s="22">
        <f>IF(ISBLANK(J122),,IF(ISBLANK(L122),N122-K122,M122-K122))</f>
        <v/>
      </c>
      <c r="U122" s="9">
        <f>IF(ISBLANK(J122),,ROUNDDOWN(U$1/K122,0))</f>
        <v/>
      </c>
    </row>
    <row r="123" ht="13" customHeight="1">
      <c r="A123" s="12" t="inlineStr">
        <is>
          <t>PG</t>
        </is>
      </c>
      <c r="B123" s="22" t="n">
        <v>10</v>
      </c>
      <c r="C123" s="9" t="n">
        <v>288.17</v>
      </c>
      <c r="D123" s="9" t="n">
        <v>70</v>
      </c>
      <c r="E123" s="9" t="n">
        <v>10.128</v>
      </c>
      <c r="F123" s="16" t="n">
        <v>45216</v>
      </c>
      <c r="G123" s="16" t="n"/>
      <c r="H123" s="16" t="n">
        <v>45229</v>
      </c>
      <c r="I123" s="16" t="n"/>
      <c r="J123" s="17">
        <f>IF(ISBLANK(F123:G123),,IF(COUNTA(F123)=0,G123,F123))</f>
        <v/>
      </c>
      <c r="K123" s="18">
        <f>IFERROR(__xludf.DUMMYFUNCTION("if(isblank(K123),,index(googlefinance(A123,L$2,K123-1),2,2))"),"Loading...")</f>
        <v/>
      </c>
      <c r="L123" s="19">
        <f>IF(ISBLANK(H123:I123),,IF(COUNTA(H123)=0,I123,H123))</f>
        <v/>
      </c>
      <c r="M123" s="20">
        <f>IFERROR(__xludf.DUMMYFUNCTION("if(isblank(M123),, index(googlefinance(A123,N$2,M123-1),2,2))"),"Loading...")</f>
        <v/>
      </c>
      <c r="N123" s="21">
        <f>IFERROR(__xludf.DUMMYFUNCTION("if(isblank(A123),,googlefinance(A123))"),"Loading...")</f>
        <v/>
      </c>
      <c r="O123" s="22">
        <f>IF(ISBLANK(J123),,IF(ISBLANK(L123),"Ongoing","Completed"))</f>
        <v/>
      </c>
      <c r="P123" s="22">
        <f>IF(ISBLANK(A123),,IF(AND(COUNTA(F123)=1,T123&gt;0),"Profit",IF(AND(COUNTA(G123)=1,T123&lt;0),"Profit","Loss")))</f>
        <v/>
      </c>
      <c r="Q123" s="7">
        <f>IF(ISBLANK(U123),,IF(P123="Profit",IF(T123&lt;0,U123*-T123,U123*T123),IF(T123&gt;0,U123*-T123,U123*T123)))</f>
        <v/>
      </c>
      <c r="R123" s="22" t="n"/>
      <c r="S123">
        <f>IF($Q123&gt;0, TRUE, FALSE)</f>
        <v/>
      </c>
      <c r="T123" s="22">
        <f>IF(ISBLANK(J123),,IF(ISBLANK(L123),N123-K123,M123-K123))</f>
        <v/>
      </c>
      <c r="U123" s="9">
        <f>IF(ISBLANK(J123),,ROUNDDOWN(U$1/K123,0))</f>
        <v/>
      </c>
    </row>
    <row r="124" ht="13" customHeight="1">
      <c r="A124" s="12" t="inlineStr">
        <is>
          <t>VLO</t>
        </is>
      </c>
      <c r="B124" s="22" t="n">
        <v>13</v>
      </c>
      <c r="C124" s="9" t="n">
        <v>30.98</v>
      </c>
      <c r="D124" s="9" t="n">
        <v>38.462</v>
      </c>
      <c r="E124" s="9" t="n">
        <v>1.109</v>
      </c>
      <c r="F124" s="16" t="n">
        <v>45216</v>
      </c>
      <c r="G124" s="16" t="n"/>
      <c r="H124" s="16" t="n"/>
      <c r="I124" s="16" t="n"/>
      <c r="J124" s="17">
        <f>IF(ISBLANK(F124:G124),,IF(COUNTA(F124)=0,G124,F124))</f>
        <v/>
      </c>
      <c r="K124" s="18">
        <f>IFERROR(__xludf.DUMMYFUNCTION("if(isblank(K124),,index(googlefinance(A124,L$2,K124-1),2,2))"),"Loading...")</f>
        <v/>
      </c>
      <c r="L124" s="19">
        <f>IF(ISBLANK(H124:I124),,IF(COUNTA(H124)=0,I124,H124))</f>
        <v/>
      </c>
      <c r="M124" s="20">
        <f>IFERROR(__xludf.DUMMYFUNCTION("if(isblank(M124),, index(googlefinance(A124,N$2,M124-1),2,2))"),"")</f>
        <v/>
      </c>
      <c r="N124" s="21">
        <f>IFERROR(__xludf.DUMMYFUNCTION("if(isblank(A124),,googlefinance(A124))"),"Loading...")</f>
        <v/>
      </c>
      <c r="O124" s="22">
        <f>IF(ISBLANK(J124),,IF(ISBLANK(L124),"Ongoing","Completed"))</f>
        <v/>
      </c>
      <c r="P124" s="22">
        <f>IF(ISBLANK(A124),,IF(AND(COUNTA(F124)=1,T124&gt;0),"Profit",IF(AND(COUNTA(G124)=1,T124&lt;0),"Profit","Loss")))</f>
        <v/>
      </c>
      <c r="Q124" s="7">
        <f>IF(ISBLANK(U124),,IF(P124="Profit",IF(T124&lt;0,U124*-T124,U124*T124),IF(T124&gt;0,U124*-T124,U124*T124)))</f>
        <v/>
      </c>
      <c r="R124" s="22" t="n"/>
      <c r="S124">
        <f>IF($Q124&gt;0, TRUE, FALSE)</f>
        <v/>
      </c>
      <c r="T124" s="22">
        <f>IF(ISBLANK(J124),,IF(ISBLANK(L124),N124-K124,M124-K124))</f>
        <v/>
      </c>
      <c r="U124" s="9">
        <f>IF(ISBLANK(J124),,ROUNDDOWN(U$1/K124,0))</f>
        <v/>
      </c>
    </row>
    <row r="125" ht="13" customHeight="1">
      <c r="A125" s="12" t="inlineStr">
        <is>
          <t>CHD</t>
        </is>
      </c>
      <c r="B125" s="22" t="n">
        <v>9</v>
      </c>
      <c r="C125" s="9" t="n">
        <v>38.93</v>
      </c>
      <c r="D125" s="9" t="n">
        <v>33.333</v>
      </c>
      <c r="E125" s="9" t="n">
        <v>1.445</v>
      </c>
      <c r="F125" s="16" t="n">
        <v>45216</v>
      </c>
      <c r="G125" s="16" t="n"/>
      <c r="H125" s="16" t="n">
        <v>45228</v>
      </c>
      <c r="I125" s="16" t="n"/>
      <c r="J125" s="17">
        <f>IF(ISBLANK(F125:G125),,IF(COUNTA(F125)=0,G125,F125))</f>
        <v/>
      </c>
      <c r="K125" s="18">
        <f>IFERROR(__xludf.DUMMYFUNCTION("if(isblank(K125),,index(googlefinance(A125,L$2,K125-1),2,2))"),"Loading...")</f>
        <v/>
      </c>
      <c r="L125" s="19">
        <f>IF(ISBLANK(H125:I125),,IF(COUNTA(H125)=0,I125,H125))</f>
        <v/>
      </c>
      <c r="M125" s="20">
        <f>IFERROR(__xludf.DUMMYFUNCTION("if(isblank(M125),, index(googlefinance(A125,N$2,M125-1),2,2))"),"Loading...")</f>
        <v/>
      </c>
      <c r="N125" s="21">
        <f>IFERROR(__xludf.DUMMYFUNCTION("if(isblank(A125),,googlefinance(A125))"),"Loading...")</f>
        <v/>
      </c>
      <c r="O125" s="22">
        <f>IF(ISBLANK(J125),,IF(ISBLANK(L125),"Ongoing","Completed"))</f>
        <v/>
      </c>
      <c r="P125" s="22">
        <f>IF(ISBLANK(A125),,IF(AND(COUNTA(F125)=1,T125&gt;0),"Profit",IF(AND(COUNTA(G125)=1,T125&lt;0),"Profit","Loss")))</f>
        <v/>
      </c>
      <c r="Q125" s="7">
        <f>IF(ISBLANK(U125),,IF(P125="Profit",IF(T125&lt;0,U125*-T125,U125*T125),IF(T125&gt;0,U125*-T125,U125*T125)))</f>
        <v/>
      </c>
      <c r="R125" s="22" t="n"/>
      <c r="S125">
        <f>IF($Q125&gt;0, TRUE, FALSE)</f>
        <v/>
      </c>
      <c r="T125" s="22">
        <f>IF(ISBLANK(J125),,IF(ISBLANK(L125),N125-K125,M125-K125))</f>
        <v/>
      </c>
      <c r="U125" s="9">
        <f>IF(ISBLANK(J125),,ROUNDDOWN(U$1/K125,0))</f>
        <v/>
      </c>
    </row>
    <row r="126" ht="13" customHeight="1">
      <c r="A126" s="12" t="inlineStr">
        <is>
          <t>GOOGL</t>
        </is>
      </c>
      <c r="B126" s="22" t="n">
        <v>8</v>
      </c>
      <c r="C126" s="9" t="n">
        <v>263.024</v>
      </c>
      <c r="D126" s="9" t="n">
        <v>75</v>
      </c>
      <c r="E126" s="9" t="n">
        <v>6.32</v>
      </c>
      <c r="F126" s="16" t="n">
        <v>45217</v>
      </c>
      <c r="G126" s="16" t="n"/>
      <c r="H126" s="16" t="n"/>
      <c r="I126" s="16" t="n"/>
      <c r="J126" s="17">
        <f>IF(ISBLANK(F126:G126),,IF(COUNTA(F126)=0,G126,F126))</f>
        <v/>
      </c>
      <c r="K126" s="18">
        <f>IFERROR(__xludf.DUMMYFUNCTION("if(isblank(K126),,index(googlefinance(A126,L$2,K126-1),2,2))"),"Loading...")</f>
        <v/>
      </c>
      <c r="L126" s="19">
        <f>IF(ISBLANK(H126:I126),,IF(COUNTA(H126)=0,I126,H126))</f>
        <v/>
      </c>
      <c r="M126" s="20">
        <f>IFERROR(__xludf.DUMMYFUNCTION("if(isblank(M126),, index(googlefinance(A126,N$2,M126-1),2,2))"),"")</f>
        <v/>
      </c>
      <c r="N126" s="21">
        <f>IFERROR(__xludf.DUMMYFUNCTION("if(isblank(A126),,googlefinance(A126))"),"Loading...")</f>
        <v/>
      </c>
      <c r="O126" s="22">
        <f>IF(ISBLANK(J126),,IF(ISBLANK(L126),"Ongoing","Completed"))</f>
        <v/>
      </c>
      <c r="P126" s="22">
        <f>IF(ISBLANK(A126),,IF(AND(COUNTA(F126)=1,T126&gt;0),"Profit",IF(AND(COUNTA(G126)=1,T126&lt;0),"Profit","Loss")))</f>
        <v/>
      </c>
      <c r="Q126" s="7">
        <f>IF(ISBLANK(U126),,IF(P126="Profit",IF(T126&lt;0,U126*-T126,U126*T126),IF(T126&gt;0,U126*-T126,U126*T126)))</f>
        <v/>
      </c>
      <c r="R126" s="22" t="n"/>
      <c r="S126">
        <f>IF($Q126&gt;0, TRUE, FALSE)</f>
        <v/>
      </c>
      <c r="T126" s="22">
        <f>IF(ISBLANK(J126),,IF(ISBLANK(L126),N126-K126,M126-K126))</f>
        <v/>
      </c>
      <c r="U126" s="9">
        <f>IF(ISBLANK(J126),,ROUNDDOWN(U$1/K126,0))</f>
        <v/>
      </c>
    </row>
    <row r="127" ht="13" customHeight="1">
      <c r="A127" s="12" t="inlineStr">
        <is>
          <t>CME</t>
        </is>
      </c>
      <c r="B127" s="22" t="n">
        <v>8</v>
      </c>
      <c r="C127" s="9" t="n">
        <v>69.59</v>
      </c>
      <c r="D127" s="9" t="n">
        <v>37.5</v>
      </c>
      <c r="E127" s="9" t="n">
        <v>2.186</v>
      </c>
      <c r="F127" s="16" t="n">
        <v>45218</v>
      </c>
      <c r="G127" s="16" t="n"/>
      <c r="H127" s="16" t="n"/>
      <c r="I127" s="16" t="n"/>
      <c r="J127" s="17">
        <f>IF(ISBLANK(F127:G127),,IF(COUNTA(F127)=0,G127,F127))</f>
        <v/>
      </c>
      <c r="K127" s="18">
        <f>IFERROR(__xludf.DUMMYFUNCTION("if(isblank(K127),,index(googlefinance(A127,L$2,K127-1),2,2))"),"Loading...")</f>
        <v/>
      </c>
      <c r="L127" s="19">
        <f>IF(ISBLANK(H127:I127),,IF(COUNTA(H127)=0,I127,H127))</f>
        <v/>
      </c>
      <c r="M127" s="20">
        <f>IFERROR(__xludf.DUMMYFUNCTION("if(isblank(M127),, index(googlefinance(A127,N$2,M127-1),2,2))"),"")</f>
        <v/>
      </c>
      <c r="N127" s="21">
        <f>IFERROR(__xludf.DUMMYFUNCTION("if(isblank(A127),,googlefinance(A127))"),"Loading...")</f>
        <v/>
      </c>
      <c r="O127" s="22">
        <f>IF(ISBLANK(J127),,IF(ISBLANK(L127),"Ongoing","Completed"))</f>
        <v/>
      </c>
      <c r="P127" s="22">
        <f>IF(ISBLANK(A127),,IF(AND(COUNTA(F127)=1,T127&gt;0),"Profit",IF(AND(COUNTA(G127)=1,T127&lt;0),"Profit","Loss")))</f>
        <v/>
      </c>
      <c r="Q127" s="7">
        <f>IF(ISBLANK(U127),,IF(P127="Profit",IF(T127&lt;0,U127*-T127,U127*T127),IF(T127&gt;0,U127*-T127,U127*T127)))</f>
        <v/>
      </c>
      <c r="R127" s="22" t="n"/>
      <c r="S127">
        <f>IF($Q127&gt;0, TRUE, FALSE)</f>
        <v/>
      </c>
      <c r="T127" s="22">
        <f>IF(ISBLANK(J127),,IF(ISBLANK(L127),N127-K127,M127-K127))</f>
        <v/>
      </c>
      <c r="U127" s="9">
        <f>IF(ISBLANK(J127),,ROUNDDOWN(U$1/K127,0))</f>
        <v/>
      </c>
    </row>
    <row r="128" ht="13" customHeight="1">
      <c r="A128" s="12" t="inlineStr">
        <is>
          <t>DIS</t>
        </is>
      </c>
      <c r="B128" s="22" t="n">
        <v>13</v>
      </c>
      <c r="C128" s="9" t="n">
        <v>60.04</v>
      </c>
      <c r="D128" s="9" t="n">
        <v>23.077</v>
      </c>
      <c r="E128" s="9" t="n">
        <v>1.247</v>
      </c>
      <c r="F128" s="16" t="n">
        <v>45204</v>
      </c>
      <c r="G128" s="16" t="n"/>
      <c r="H128" s="16" t="n">
        <v>45218</v>
      </c>
      <c r="I128" s="16" t="n"/>
      <c r="J128" s="17">
        <f>IF(ISBLANK(F128:G128),,IF(COUNTA(F128)=0,G128,F128))</f>
        <v/>
      </c>
      <c r="K128" s="18">
        <f>IFERROR(__xludf.DUMMYFUNCTION("if(isblank(K128),,index(googlefinance(A128,L$2,K128-1),2,2))"),"Loading...")</f>
        <v/>
      </c>
      <c r="L128" s="19">
        <f>IF(ISBLANK(H128:I128),,IF(COUNTA(H128)=0,I128,H128))</f>
        <v/>
      </c>
      <c r="M128" s="20">
        <f>IFERROR(__xludf.DUMMYFUNCTION("if(isblank(M128),, index(googlefinance(A128,N$2,M128-1),2,2))"),"Loading...")</f>
        <v/>
      </c>
      <c r="N128" s="21">
        <f>IFERROR(__xludf.DUMMYFUNCTION("if(isblank(A128),,googlefinance(A128))"),"Loading...")</f>
        <v/>
      </c>
      <c r="O128" s="22">
        <f>IF(ISBLANK(J128),,IF(ISBLANK(L128),"Ongoing","Completed"))</f>
        <v/>
      </c>
      <c r="P128" s="22">
        <f>IF(ISBLANK(A128),,IF(AND(COUNTA(F128)=1,T128&gt;0),"Profit",IF(AND(COUNTA(G128)=1,T128&lt;0),"Profit","Loss")))</f>
        <v/>
      </c>
      <c r="Q128" s="7">
        <f>IF(ISBLANK(U128),,IF(P128="Profit",IF(T128&lt;0,U128*-T128,U128*T128),IF(T128&gt;0,U128*-T128,U128*T128)))</f>
        <v/>
      </c>
      <c r="R128" s="22" t="n"/>
      <c r="S128">
        <f>IF($Q128&gt;0, TRUE, FALSE)</f>
        <v/>
      </c>
      <c r="T128" s="22">
        <f>IF(ISBLANK(J128),,IF(ISBLANK(L128),N128-K128,M128-K128))</f>
        <v/>
      </c>
      <c r="U128" s="9">
        <f>IF(ISBLANK(J128),,ROUNDDOWN(U$1/K128,0))</f>
        <v/>
      </c>
    </row>
    <row r="129" ht="13" customHeight="1">
      <c r="A129" s="12" t="inlineStr">
        <is>
          <t>SNPS</t>
        </is>
      </c>
      <c r="B129" s="22" t="n">
        <v>11</v>
      </c>
      <c r="C129" s="9" t="n">
        <v>141.29</v>
      </c>
      <c r="D129" s="9" t="n">
        <v>27.273</v>
      </c>
      <c r="E129" s="9" t="n">
        <v>1.649</v>
      </c>
      <c r="F129" s="16" t="n"/>
      <c r="G129" s="16" t="n">
        <v>45218</v>
      </c>
      <c r="H129" s="16" t="n"/>
      <c r="I129" s="16" t="n">
        <v>45230</v>
      </c>
      <c r="J129" s="17">
        <f>IF(ISBLANK(F129:G129),,IF(COUNTA(F129)=0,G129,F129))</f>
        <v/>
      </c>
      <c r="K129" s="18">
        <f>IFERROR(__xludf.DUMMYFUNCTION("if(isblank(K129),,index(googlefinance(A129,L$2,K129-1),2,2))"),"Loading...")</f>
        <v/>
      </c>
      <c r="L129" s="19">
        <f>IF(ISBLANK(H129:I129),,IF(COUNTA(H129)=0,I129,H129))</f>
        <v/>
      </c>
      <c r="M129" s="20">
        <f>IFERROR(__xludf.DUMMYFUNCTION("if(isblank(M129),, index(googlefinance(A129,N$2,M129-1),2,2))"),"Loading...")</f>
        <v/>
      </c>
      <c r="N129" s="21">
        <f>IFERROR(__xludf.DUMMYFUNCTION("if(isblank(A129),,googlefinance(A129))"),"Loading...")</f>
        <v/>
      </c>
      <c r="O129" s="22">
        <f>IF(ISBLANK(J129),,IF(ISBLANK(L129),"Ongoing","Completed"))</f>
        <v/>
      </c>
      <c r="P129" s="22">
        <f>IF(ISBLANK(A129),,IF(AND(COUNTA(F129)=1,T129&gt;0),"Profit",IF(AND(COUNTA(G129)=1,T129&lt;0),"Profit","Loss")))</f>
        <v/>
      </c>
      <c r="Q129" s="7">
        <f>IF(ISBLANK(U129),,IF(P129="Profit",IF(T129&lt;0,U129*-T129,U129*T129),IF(T129&gt;0,U129*-T129,U129*T129)))</f>
        <v/>
      </c>
      <c r="R129" s="22" t="n"/>
      <c r="S129">
        <f>IF($Q129&gt;0, TRUE, FALSE)</f>
        <v/>
      </c>
      <c r="T129" s="22">
        <f>IF(ISBLANK(J129),,IF(ISBLANK(L129),N129-K129,M129-K129))</f>
        <v/>
      </c>
      <c r="U129" s="9">
        <f>IF(ISBLANK(J129),,ROUNDDOWN(U$1/K129,0))</f>
        <v/>
      </c>
    </row>
    <row r="130" ht="13" customHeight="1">
      <c r="A130" s="12" t="inlineStr">
        <is>
          <t>AIZ</t>
        </is>
      </c>
      <c r="B130" s="22" t="n">
        <v>10</v>
      </c>
      <c r="C130" s="9" t="n">
        <v>262.76</v>
      </c>
      <c r="D130" s="9" t="n">
        <v>60</v>
      </c>
      <c r="E130" s="9" t="n">
        <v>5.689</v>
      </c>
      <c r="F130" s="16" t="n"/>
      <c r="G130" s="16" t="n">
        <v>45219</v>
      </c>
      <c r="H130" s="16" t="n"/>
      <c r="I130" s="16" t="n"/>
      <c r="J130" s="17">
        <f>IF(ISBLANK(F130:G130),,IF(COUNTA(F130)=0,G130,F130))</f>
        <v/>
      </c>
      <c r="K130" s="18">
        <f>IFERROR(__xludf.DUMMYFUNCTION("if(isblank(K130),,index(googlefinance(A130,L$2,K130-1),2,2))"),"#N/A")</f>
        <v/>
      </c>
      <c r="L130" s="19">
        <f>IF(ISBLANK(H130:I130),,IF(COUNTA(H130)=0,I130,H130))</f>
        <v/>
      </c>
      <c r="M130" s="20">
        <f>IFERROR(__xludf.DUMMYFUNCTION("if(isblank(M130),, index(googlefinance(A130,N$2,M130-1),2,2))"),"")</f>
        <v/>
      </c>
      <c r="N130" s="21">
        <f>IFERROR(__xludf.DUMMYFUNCTION("if(isblank(A130),,googlefinance(A130))"),"Loading...")</f>
        <v/>
      </c>
      <c r="O130" s="22">
        <f>IF(ISBLANK(J130),,IF(ISBLANK(L130),"Ongoing","Completed"))</f>
        <v/>
      </c>
      <c r="P130" s="22">
        <f>IF(ISBLANK(A130),,IF(AND(COUNTA(F130)=1,T130&gt;0),"Profit",IF(AND(COUNTA(G130)=1,T130&lt;0),"Profit","Loss")))</f>
        <v/>
      </c>
      <c r="Q130" s="7">
        <f>IF(ISBLANK(U130),,IF(P130="Profit",IF(T130&lt;0,U130*-T130,U130*T130),IF(T130&gt;0,U130*-T130,U130*T130)))</f>
        <v/>
      </c>
      <c r="R130" s="22" t="n"/>
      <c r="S130">
        <f>IF($Q130&gt;0, TRUE, FALSE)</f>
        <v/>
      </c>
      <c r="T130" s="22">
        <f>IF(ISBLANK(J130),,IF(ISBLANK(L130),N130-K130,M130-K130))</f>
        <v/>
      </c>
      <c r="U130" s="9">
        <f>IF(ISBLANK(J130),,ROUNDDOWN(U$1/K130,0))</f>
        <v/>
      </c>
    </row>
    <row r="131" ht="13" customHeight="1">
      <c r="A131" s="12" t="inlineStr">
        <is>
          <t>COST</t>
        </is>
      </c>
      <c r="B131" s="22" t="n">
        <v>13</v>
      </c>
      <c r="C131" s="9" t="n">
        <v>42.37</v>
      </c>
      <c r="D131" s="9" t="n">
        <v>30.769</v>
      </c>
      <c r="E131" s="9" t="n">
        <v>1.254</v>
      </c>
      <c r="F131" s="16" t="n"/>
      <c r="G131" s="16" t="n">
        <v>45219</v>
      </c>
      <c r="H131" s="16" t="n"/>
      <c r="I131" s="16" t="n">
        <v>45229</v>
      </c>
      <c r="J131" s="17">
        <f>IF(ISBLANK(F131:G131),,IF(COUNTA(F131)=0,G131,F131))</f>
        <v/>
      </c>
      <c r="K131" s="18">
        <f>IFERROR(__xludf.DUMMYFUNCTION("if(isblank(K131),,index(googlefinance(A131,L$2,K131-1),2,2))"),"Loading...")</f>
        <v/>
      </c>
      <c r="L131" s="19">
        <f>IF(ISBLANK(H131:I131),,IF(COUNTA(H131)=0,I131,H131))</f>
        <v/>
      </c>
      <c r="M131" s="20">
        <f>IFERROR(__xludf.DUMMYFUNCTION("if(isblank(M131),, index(googlefinance(A131,N$2,M131-1),2,2))"),"Loading...")</f>
        <v/>
      </c>
      <c r="N131" s="21">
        <f>IFERROR(__xludf.DUMMYFUNCTION("if(isblank(A131),,googlefinance(A131))"),"Loading...")</f>
        <v/>
      </c>
      <c r="O131" s="22">
        <f>IF(ISBLANK(J131),,IF(ISBLANK(L131),"Ongoing","Completed"))</f>
        <v/>
      </c>
      <c r="P131" s="22">
        <f>IF(ISBLANK(A131),,IF(AND(COUNTA(F131)=1,T131&gt;0),"Profit",IF(AND(COUNTA(G131)=1,T131&lt;0),"Profit","Loss")))</f>
        <v/>
      </c>
      <c r="Q131" s="7">
        <f>IF(ISBLANK(U131),,IF(P131="Profit",IF(T131&lt;0,U131*-T131,U131*T131),IF(T131&gt;0,U131*-T131,U131*T131)))</f>
        <v/>
      </c>
      <c r="R131" s="22" t="n"/>
      <c r="S131">
        <f>IF($Q131&gt;0, TRUE, FALSE)</f>
        <v/>
      </c>
      <c r="T131" s="22">
        <f>IF(ISBLANK(J131),,IF(ISBLANK(L131),N131-K131,M131-K131))</f>
        <v/>
      </c>
      <c r="U131" s="9">
        <f>IF(ISBLANK(J131),,ROUNDDOWN(U$1/K131,0))</f>
        <v/>
      </c>
    </row>
    <row r="132" ht="13" customHeight="1">
      <c r="A132" s="12" t="inlineStr">
        <is>
          <t>DXCM</t>
        </is>
      </c>
      <c r="B132" s="22" t="n">
        <v>16</v>
      </c>
      <c r="C132" s="9" t="n">
        <v>224.518</v>
      </c>
      <c r="D132" s="9" t="n">
        <v>31.25</v>
      </c>
      <c r="E132" s="9" t="n">
        <v>1.632</v>
      </c>
      <c r="F132" s="16" t="n">
        <v>45219</v>
      </c>
      <c r="G132" s="16" t="n"/>
      <c r="H132" s="16" t="n"/>
      <c r="I132" s="16" t="n"/>
      <c r="J132" s="17">
        <f>IF(ISBLANK(F132:G132),,IF(COUNTA(F132)=0,G132,F132))</f>
        <v/>
      </c>
      <c r="K132" s="18">
        <f>IFERROR(__xludf.DUMMYFUNCTION("if(isblank(K132),,index(googlefinance(A132,L$2,K132-1),2,2))"),"Loading...")</f>
        <v/>
      </c>
      <c r="L132" s="19">
        <f>IF(ISBLANK(H132:I132),,IF(COUNTA(H132)=0,I132,H132))</f>
        <v/>
      </c>
      <c r="M132" s="20">
        <f>IFERROR(__xludf.DUMMYFUNCTION("if(isblank(M132),, index(googlefinance(A132,N$2,M132-1),2,2))"),"")</f>
        <v/>
      </c>
      <c r="N132" s="21">
        <f>IFERROR(__xludf.DUMMYFUNCTION("if(isblank(A132),,googlefinance(A132))"),"Loading...")</f>
        <v/>
      </c>
      <c r="O132" s="22">
        <f>IF(ISBLANK(J132),,IF(ISBLANK(L132),"Ongoing","Completed"))</f>
        <v/>
      </c>
      <c r="P132" s="22">
        <f>IF(ISBLANK(A132),,IF(AND(COUNTA(F132)=1,T132&gt;0),"Profit",IF(AND(COUNTA(G132)=1,T132&lt;0),"Profit","Loss")))</f>
        <v/>
      </c>
      <c r="Q132" s="7">
        <f>IF(ISBLANK(U132),,IF(P132="Profit",IF(T132&lt;0,U132*-T132,U132*T132),IF(T132&gt;0,U132*-T132,U132*T132)))</f>
        <v/>
      </c>
      <c r="R132" s="22" t="n"/>
      <c r="S132">
        <f>IF($Q132&gt;0, TRUE, FALSE)</f>
        <v/>
      </c>
      <c r="T132" s="22">
        <f>IF(ISBLANK(J132),,IF(ISBLANK(L132),N132-K132,M132-K132))</f>
        <v/>
      </c>
      <c r="U132" s="9">
        <f>IF(ISBLANK(J132),,ROUNDDOWN(U$1/K132,0))</f>
        <v/>
      </c>
    </row>
    <row r="133" ht="13" customHeight="1">
      <c r="A133" s="12" t="inlineStr">
        <is>
          <t>GOOG</t>
        </is>
      </c>
      <c r="B133" s="22" t="n">
        <v>8</v>
      </c>
      <c r="C133" s="9" t="n">
        <v>123.473</v>
      </c>
      <c r="D133" s="9" t="n">
        <v>50</v>
      </c>
      <c r="E133" s="9" t="n">
        <v>2.554</v>
      </c>
      <c r="F133" s="16" t="n"/>
      <c r="G133" s="16" t="n">
        <v>45219</v>
      </c>
      <c r="H133" s="16" t="n"/>
      <c r="I133" s="16" t="n"/>
      <c r="J133" s="17">
        <f>IF(ISBLANK(F133:G133),,IF(COUNTA(F133)=0,G133,F133))</f>
        <v/>
      </c>
      <c r="K133" s="18">
        <f>IFERROR(__xludf.DUMMYFUNCTION("if(isblank(K133),,index(googlefinance(A133,L$2,K133-1),2,2))"),"Loading...")</f>
        <v/>
      </c>
      <c r="L133" s="19">
        <f>IF(ISBLANK(H133:I133),,IF(COUNTA(H133)=0,I133,H133))</f>
        <v/>
      </c>
      <c r="M133" s="20">
        <f>IFERROR(__xludf.DUMMYFUNCTION("if(isblank(M133),, index(googlefinance(A133,N$2,M133-1),2,2))"),"")</f>
        <v/>
      </c>
      <c r="N133" s="21">
        <f>IFERROR(__xludf.DUMMYFUNCTION("if(isblank(A133),,googlefinance(A133))"),"Loading...")</f>
        <v/>
      </c>
      <c r="O133" s="22">
        <f>IF(ISBLANK(J133),,IF(ISBLANK(L133),"Ongoing","Completed"))</f>
        <v/>
      </c>
      <c r="P133" s="22">
        <f>IF(ISBLANK(A133),,IF(AND(COUNTA(F133)=1,T133&gt;0),"Profit",IF(AND(COUNTA(G133)=1,T133&lt;0),"Profit","Loss")))</f>
        <v/>
      </c>
      <c r="Q133" s="7">
        <f>IF(ISBLANK(U133),,IF(P133="Profit",IF(T133&lt;0,U133*-T133,U133*T133),IF(T133&gt;0,U133*-T133,U133*T133)))</f>
        <v/>
      </c>
      <c r="R133" s="22" t="n"/>
      <c r="S133">
        <f>IF($Q133&gt;0, TRUE, FALSE)</f>
        <v/>
      </c>
      <c r="T133" s="22">
        <f>IF(ISBLANK(J133),,IF(ISBLANK(L133),N133-K133,M133-K133))</f>
        <v/>
      </c>
      <c r="U133" s="9">
        <f>IF(ISBLANK(J133),,ROUNDDOWN(U$1/K133,0))</f>
        <v/>
      </c>
    </row>
    <row r="134" ht="13" customHeight="1">
      <c r="A134" s="12" t="inlineStr">
        <is>
          <t>PANW</t>
        </is>
      </c>
      <c r="B134" s="22" t="n">
        <v>10</v>
      </c>
      <c r="C134" s="9" t="n">
        <v>783.86</v>
      </c>
      <c r="D134" s="9" t="n">
        <v>80</v>
      </c>
      <c r="E134" s="9" t="n">
        <v>18.388</v>
      </c>
      <c r="F134" s="16" t="n"/>
      <c r="G134" s="16" t="n">
        <v>45219</v>
      </c>
      <c r="H134" s="16" t="n"/>
      <c r="I134" s="16" t="n">
        <v>45231</v>
      </c>
      <c r="J134" s="17">
        <f>IF(ISBLANK(F134:G134),,IF(COUNTA(F134)=0,G134,F134))</f>
        <v/>
      </c>
      <c r="K134" s="18">
        <f>IFERROR(__xludf.DUMMYFUNCTION("if(isblank(K134),,index(googlefinance(A134,L$2,K134-1),2,2))"),"Loading...")</f>
        <v/>
      </c>
      <c r="L134" s="19">
        <f>IF(ISBLANK(H134:I134),,IF(COUNTA(H134)=0,I134,H134))</f>
        <v/>
      </c>
      <c r="M134" s="20">
        <f>IFERROR(__xludf.DUMMYFUNCTION("if(isblank(M134),, index(googlefinance(A134,N$2,M134-1),2,2))"),"Loading...")</f>
        <v/>
      </c>
      <c r="N134" s="21">
        <f>IFERROR(__xludf.DUMMYFUNCTION("if(isblank(A134),,googlefinance(A134))"),"Loading...")</f>
        <v/>
      </c>
      <c r="O134" s="22">
        <f>IF(ISBLANK(J134),,IF(ISBLANK(L134),"Ongoing","Completed"))</f>
        <v/>
      </c>
      <c r="P134" s="22">
        <f>IF(ISBLANK(A134),,IF(AND(COUNTA(F134)=1,T134&gt;0),"Profit",IF(AND(COUNTA(G134)=1,T134&lt;0),"Profit","Loss")))</f>
        <v/>
      </c>
      <c r="Q134" s="7">
        <f>IF(ISBLANK(U134),,IF(P134="Profit",IF(T134&lt;0,U134*-T134,U134*T134),IF(T134&gt;0,U134*-T134,U134*T134)))</f>
        <v/>
      </c>
      <c r="R134" s="22" t="n"/>
      <c r="S134">
        <f>IF($Q134&gt;0, TRUE, FALSE)</f>
        <v/>
      </c>
      <c r="T134" s="22">
        <f>IF(ISBLANK(J134),,IF(ISBLANK(L134),N134-K134,M134-K134))</f>
        <v/>
      </c>
      <c r="U134" s="9">
        <f>IF(ISBLANK(J134),,ROUNDDOWN(U$1/K134,0))</f>
        <v/>
      </c>
    </row>
    <row r="135" ht="13" customHeight="1">
      <c r="A135" s="12" t="inlineStr">
        <is>
          <t>VRTX</t>
        </is>
      </c>
      <c r="B135" s="22" t="n">
        <v>12</v>
      </c>
      <c r="C135" s="9" t="n">
        <v>39.59</v>
      </c>
      <c r="D135" s="9" t="n">
        <v>41.667</v>
      </c>
      <c r="E135" s="9" t="n">
        <v>1.449</v>
      </c>
      <c r="F135" s="16" t="n"/>
      <c r="G135" s="16" t="n">
        <v>45219</v>
      </c>
      <c r="H135" s="16" t="n"/>
      <c r="I135" s="16" t="n"/>
      <c r="J135" s="17">
        <f>IF(ISBLANK(F135:G135),,IF(COUNTA(F135)=0,G135,F135))</f>
        <v/>
      </c>
      <c r="K135" s="18">
        <f>IFERROR(__xludf.DUMMYFUNCTION("if(isblank(K135),,index(googlefinance(A135,L$2,K135-1),2,2))"),"Loading...")</f>
        <v/>
      </c>
      <c r="L135" s="19">
        <f>IF(ISBLANK(H135:I135),,IF(COUNTA(H135)=0,I135,H135))</f>
        <v/>
      </c>
      <c r="M135" s="20">
        <f>IFERROR(__xludf.DUMMYFUNCTION("if(isblank(M135),, index(googlefinance(A135,N$2,M135-1),2,2))"),"")</f>
        <v/>
      </c>
      <c r="N135" s="21">
        <f>IFERROR(__xludf.DUMMYFUNCTION("if(isblank(A135),,googlefinance(A135))"),"Loading...")</f>
        <v/>
      </c>
      <c r="O135" s="22">
        <f>IF(ISBLANK(J135),,IF(ISBLANK(L135),"Ongoing","Completed"))</f>
        <v/>
      </c>
      <c r="P135" s="22">
        <f>IF(ISBLANK(A135),,IF(AND(COUNTA(F135)=1,T135&gt;0),"Profit",IF(AND(COUNTA(G135)=1,T135&lt;0),"Profit","Loss")))</f>
        <v/>
      </c>
      <c r="Q135" s="7">
        <f>IF(ISBLANK(U135),,IF(P135="Profit",IF(T135&lt;0,U135*-T135,U135*T135),IF(T135&gt;0,U135*-T135,U135*T135)))</f>
        <v/>
      </c>
      <c r="R135" s="22" t="n"/>
      <c r="S135">
        <f>IF($Q135&gt;0, TRUE, FALSE)</f>
        <v/>
      </c>
      <c r="T135" s="22">
        <f>IF(ISBLANK(J135),,IF(ISBLANK(L135),N135-K135,M135-K135))</f>
        <v/>
      </c>
      <c r="U135" s="9">
        <f>IF(ISBLANK(J135),,ROUNDDOWN(U$1/K135,0))</f>
        <v/>
      </c>
    </row>
    <row r="136" ht="13" customHeight="1">
      <c r="A136" s="12" t="inlineStr">
        <is>
          <t>ZS</t>
        </is>
      </c>
      <c r="B136" s="22" t="n">
        <v>12</v>
      </c>
      <c r="C136" s="9" t="n">
        <v>454.59</v>
      </c>
      <c r="D136" s="9" t="n">
        <v>41.667</v>
      </c>
      <c r="E136" s="9" t="n">
        <v>2.305</v>
      </c>
      <c r="F136" s="16" t="n"/>
      <c r="G136" s="16" t="n">
        <v>45219</v>
      </c>
      <c r="H136" s="16" t="n"/>
      <c r="I136" s="16" t="n">
        <v>45233</v>
      </c>
      <c r="J136" s="17">
        <f>IF(ISBLANK(F136:G136),,IF(COUNTA(F136)=0,G136,F136))</f>
        <v/>
      </c>
      <c r="K136" s="18">
        <f>IFERROR(__xludf.DUMMYFUNCTION("if(isblank(K136),,index(googlefinance(A136,L$2,K136-1),2,2))"),"Loading...")</f>
        <v/>
      </c>
      <c r="L136" s="19">
        <f>IF(ISBLANK(H136:I136),,IF(COUNTA(H136)=0,I136,H136))</f>
        <v/>
      </c>
      <c r="M136" s="20">
        <f>IFERROR(__xludf.DUMMYFUNCTION("if(isblank(M136),, index(googlefinance(A136,N$2,M136-1),2,2))"),"Loading...")</f>
        <v/>
      </c>
      <c r="N136" s="21">
        <f>IFERROR(__xludf.DUMMYFUNCTION("if(isblank(A136),,googlefinance(A136))"),"Loading...")</f>
        <v/>
      </c>
      <c r="O136" s="22">
        <f>IF(ISBLANK(J136),,IF(ISBLANK(L136),"Ongoing","Completed"))</f>
        <v/>
      </c>
      <c r="P136" s="22">
        <f>IF(ISBLANK(A136),,IF(AND(COUNTA(F136)=1,T136&gt;0),"Profit",IF(AND(COUNTA(G136)=1,T136&lt;0),"Profit","Loss")))</f>
        <v/>
      </c>
      <c r="Q136" s="7">
        <f>IF(ISBLANK(U136),,IF(P136="Profit",IF(T136&lt;0,U136*-T136,U136*T136),IF(T136&gt;0,U136*-T136,U136*T136)))</f>
        <v/>
      </c>
      <c r="R136" s="22" t="n"/>
      <c r="S136">
        <f>IF($Q136&gt;0, TRUE, FALSE)</f>
        <v/>
      </c>
      <c r="T136" s="22">
        <f>IF(ISBLANK(J136),,IF(ISBLANK(L136),N136-K136,M136-K136))</f>
        <v/>
      </c>
      <c r="U136" s="9">
        <f>IF(ISBLANK(J136),,ROUNDDOWN(U$1/K136,0))</f>
        <v/>
      </c>
    </row>
    <row r="137" ht="13" customHeight="1">
      <c r="A137" s="12" t="inlineStr">
        <is>
          <t>CRWD</t>
        </is>
      </c>
      <c r="B137" s="22" t="n">
        <v>12</v>
      </c>
      <c r="C137" s="9" t="n">
        <v>60.17</v>
      </c>
      <c r="D137" s="9" t="n">
        <v>25</v>
      </c>
      <c r="E137" s="9" t="n">
        <v>1.145</v>
      </c>
      <c r="F137" s="16" t="n"/>
      <c r="G137" s="16" t="n">
        <v>45221</v>
      </c>
      <c r="H137" s="16" t="n"/>
      <c r="I137" s="16" t="n">
        <v>45231</v>
      </c>
      <c r="J137" s="17">
        <f>IF(ISBLANK(F137:G137),,IF(COUNTA(F137)=0,G137,F137))</f>
        <v/>
      </c>
      <c r="K137" s="18">
        <f>IFERROR(__xludf.DUMMYFUNCTION("if(isblank(K137),,index(googlefinance(A137,L$2,K137-1),2,2))"),"Loading...")</f>
        <v/>
      </c>
      <c r="L137" s="19">
        <f>IF(ISBLANK(H137:I137),,IF(COUNTA(H137)=0,I137,H137))</f>
        <v/>
      </c>
      <c r="M137" s="20">
        <f>IFERROR(__xludf.DUMMYFUNCTION("if(isblank(M137),, index(googlefinance(A137,N$2,M137-1),2,2))"),"Loading...")</f>
        <v/>
      </c>
      <c r="N137" s="21">
        <f>IFERROR(__xludf.DUMMYFUNCTION("if(isblank(A137),,googlefinance(A137))"),"Loading...")</f>
        <v/>
      </c>
      <c r="O137" s="22">
        <f>IF(ISBLANK(J137),,IF(ISBLANK(L137),"Ongoing","Completed"))</f>
        <v/>
      </c>
      <c r="P137" s="22">
        <f>IF(ISBLANK(A137),,IF(AND(COUNTA(F137)=1,T137&gt;0),"Profit",IF(AND(COUNTA(G137)=1,T137&lt;0),"Profit","Loss")))</f>
        <v/>
      </c>
      <c r="Q137" s="7">
        <f>IF(ISBLANK(U137),,IF(P137="Profit",IF(T137&lt;0,U137*-T137,U137*T137),IF(T137&gt;0,U137*-T137,U137*T137)))</f>
        <v/>
      </c>
      <c r="R137" s="22" t="n"/>
      <c r="S137">
        <f>IF($Q137&gt;0, TRUE, FALSE)</f>
        <v/>
      </c>
      <c r="T137" s="22">
        <f>IF(ISBLANK(J137),,IF(ISBLANK(L137),N137-K137,M137-K137))</f>
        <v/>
      </c>
      <c r="U137" s="9">
        <f>IF(ISBLANK(J137),,ROUNDDOWN(U$1/K137,0))</f>
        <v/>
      </c>
    </row>
    <row r="138" ht="13" customHeight="1">
      <c r="A138" s="12" t="inlineStr">
        <is>
          <t>AMGN</t>
        </is>
      </c>
      <c r="B138" s="22" t="n">
        <v>8</v>
      </c>
      <c r="C138" s="9" t="n">
        <v>111.8</v>
      </c>
      <c r="D138" s="9" t="n">
        <v>50</v>
      </c>
      <c r="E138" s="9" t="n">
        <v>2.006</v>
      </c>
      <c r="F138" s="16" t="n"/>
      <c r="G138" s="16" t="n">
        <v>45221</v>
      </c>
      <c r="H138" s="16" t="n"/>
      <c r="I138" s="16" t="n">
        <v>45232</v>
      </c>
      <c r="J138" s="17">
        <f>IF(ISBLANK(F138:G138),,IF(COUNTA(F138)=0,G138,F138))</f>
        <v/>
      </c>
      <c r="K138" s="18">
        <f>IFERROR(__xludf.DUMMYFUNCTION("if(isblank(K138),,index(googlefinance(A138,L$2,K138-1),2,2))"),"Loading...")</f>
        <v/>
      </c>
      <c r="L138" s="19">
        <f>IF(ISBLANK(H138:I138),,IF(COUNTA(H138)=0,I138,H138))</f>
        <v/>
      </c>
      <c r="M138" s="20">
        <f>IFERROR(__xludf.DUMMYFUNCTION("if(isblank(M138),, index(googlefinance(A138,N$2,M138-1),2,2))"),"Loading...")</f>
        <v/>
      </c>
      <c r="N138" s="21">
        <f>IFERROR(__xludf.DUMMYFUNCTION("if(isblank(A138),,googlefinance(A138))"),"Loading...")</f>
        <v/>
      </c>
      <c r="O138" s="22">
        <f>IF(ISBLANK(J138),,IF(ISBLANK(L138),"Ongoing","Completed"))</f>
        <v/>
      </c>
      <c r="P138" s="22">
        <f>IF(ISBLANK(A138),,IF(AND(COUNTA(F138)=1,T138&gt;0),"Profit",IF(AND(COUNTA(G138)=1,T138&lt;0),"Profit","Loss")))</f>
        <v/>
      </c>
      <c r="Q138" s="7">
        <f>IF(ISBLANK(U138),,IF(P138="Profit",IF(T138&lt;0,U138*-T138,U138*T138),IF(T138&gt;0,U138*-T138,U138*T138)))</f>
        <v/>
      </c>
      <c r="R138" s="22" t="n"/>
      <c r="S138">
        <f>IF($Q138&gt;0, TRUE, FALSE)</f>
        <v/>
      </c>
      <c r="T138" s="22">
        <f>IF(ISBLANK(J138),,IF(ISBLANK(L138),N138-K138,M138-K138))</f>
        <v/>
      </c>
      <c r="U138" s="9">
        <f>IF(ISBLANK(J138),,ROUNDDOWN(U$1/K138,0))</f>
        <v/>
      </c>
    </row>
    <row r="139" ht="13" customHeight="1">
      <c r="A139" s="12" t="inlineStr">
        <is>
          <t>MOH</t>
        </is>
      </c>
      <c r="B139" s="22" t="n">
        <v>11</v>
      </c>
      <c r="C139" s="9" t="n">
        <v>213.94</v>
      </c>
      <c r="D139" s="9" t="n">
        <v>36.364</v>
      </c>
      <c r="E139" s="9" t="n">
        <v>2.429</v>
      </c>
      <c r="F139" s="16" t="n"/>
      <c r="G139" s="16" t="n">
        <v>45221</v>
      </c>
      <c r="H139" s="16" t="n"/>
      <c r="I139" s="16" t="n">
        <v>45232</v>
      </c>
      <c r="J139" s="17">
        <f>IF(ISBLANK(F139:G139),,IF(COUNTA(F139)=0,G139,F139))</f>
        <v/>
      </c>
      <c r="K139" s="18">
        <f>IFERROR(__xludf.DUMMYFUNCTION("if(isblank(K139),,index(googlefinance(A139,L$2,K139-1),2,2))"),"Loading...")</f>
        <v/>
      </c>
      <c r="L139" s="19">
        <f>IF(ISBLANK(H139:I139),,IF(COUNTA(H139)=0,I139,H139))</f>
        <v/>
      </c>
      <c r="M139" s="20">
        <f>IFERROR(__xludf.DUMMYFUNCTION("if(isblank(M139),, index(googlefinance(A139,N$2,M139-1),2,2))"),"Loading...")</f>
        <v/>
      </c>
      <c r="N139" s="21">
        <f>IFERROR(__xludf.DUMMYFUNCTION("if(isblank(A139),,googlefinance(A139))"),"Loading...")</f>
        <v/>
      </c>
      <c r="O139" s="22">
        <f>IF(ISBLANK(J139),,IF(ISBLANK(L139),"Ongoing","Completed"))</f>
        <v/>
      </c>
      <c r="P139" s="22">
        <f>IF(ISBLANK(A139),,IF(AND(COUNTA(F139)=1,T139&gt;0),"Profit",IF(AND(COUNTA(G139)=1,T139&lt;0),"Profit","Loss")))</f>
        <v/>
      </c>
      <c r="Q139" s="7">
        <f>IF(ISBLANK(U139),,IF(P139="Profit",IF(T139&lt;0,U139*-T139,U139*T139),IF(T139&gt;0,U139*-T139,U139*T139)))</f>
        <v/>
      </c>
      <c r="R139" s="22" t="n"/>
      <c r="S139">
        <f>IF($Q139&gt;0, TRUE, FALSE)</f>
        <v/>
      </c>
      <c r="T139" s="22">
        <f>IF(ISBLANK(J139),,IF(ISBLANK(L139),N139-K139,M139-K139))</f>
        <v/>
      </c>
      <c r="U139" s="9">
        <f>IF(ISBLANK(J139),,ROUNDDOWN(U$1/K139,0))</f>
        <v/>
      </c>
    </row>
    <row r="140" ht="13" customHeight="1">
      <c r="A140" s="12" t="inlineStr">
        <is>
          <t>UNH</t>
        </is>
      </c>
      <c r="B140" s="22" t="n">
        <v>6</v>
      </c>
      <c r="C140" s="9" t="n">
        <v>8.34</v>
      </c>
      <c r="D140" s="9" t="n">
        <v>33.333</v>
      </c>
      <c r="E140" s="9" t="n">
        <v>1.085</v>
      </c>
      <c r="F140" s="16" t="n"/>
      <c r="G140" s="16" t="n">
        <v>45222</v>
      </c>
      <c r="H140" s="16" t="n"/>
      <c r="I140" s="16" t="n">
        <v>45230</v>
      </c>
      <c r="J140" s="17">
        <f>IF(ISBLANK(F140:G140),,IF(COUNTA(F140)=0,G140,F140))</f>
        <v/>
      </c>
      <c r="K140" s="18">
        <f>IFERROR(__xludf.DUMMYFUNCTION("if(isblank(K140),,index(googlefinance(A140,L$2,K140-1),2,2))"),"Loading...")</f>
        <v/>
      </c>
      <c r="L140" s="19">
        <f>IF(ISBLANK(H140:I140),,IF(COUNTA(H140)=0,I140,H140))</f>
        <v/>
      </c>
      <c r="M140" s="20">
        <f>IFERROR(__xludf.DUMMYFUNCTION("if(isblank(M140),, index(googlefinance(A140,N$2,M140-1),2,2))"),"Loading...")</f>
        <v/>
      </c>
      <c r="N140" s="21">
        <f>IFERROR(__xludf.DUMMYFUNCTION("if(isblank(A140),,googlefinance(A140))"),"Loading...")</f>
        <v/>
      </c>
      <c r="O140" s="22">
        <f>IF(ISBLANK(J140),,IF(ISBLANK(L140),"Ongoing","Completed"))</f>
        <v/>
      </c>
      <c r="P140" s="22">
        <f>IF(ISBLANK(A140),,IF(AND(COUNTA(F140)=1,T140&gt;0),"Profit",IF(AND(COUNTA(G140)=1,T140&lt;0),"Profit","Loss")))</f>
        <v/>
      </c>
      <c r="Q140" s="7">
        <f>IF(ISBLANK(U140),,IF(P140="Profit",IF(T140&lt;0,U140*-T140,U140*T140),IF(T140&gt;0,U140*-T140,U140*T140)))</f>
        <v/>
      </c>
      <c r="R140" s="22" t="n"/>
      <c r="S140">
        <f>IF($Q140&gt;0, TRUE, FALSE)</f>
        <v/>
      </c>
      <c r="T140" s="22">
        <f>IF(ISBLANK(J140),,IF(ISBLANK(L140),N140-K140,M140-K140))</f>
        <v/>
      </c>
      <c r="U140" s="9">
        <f>IF(ISBLANK(J140),,ROUNDDOWN(U$1/K140,0))</f>
        <v/>
      </c>
    </row>
    <row r="141" ht="13" customHeight="1">
      <c r="A141" s="12" t="inlineStr">
        <is>
          <t>CNC</t>
        </is>
      </c>
      <c r="B141" s="22" t="n">
        <v>11</v>
      </c>
      <c r="C141" s="9" t="n">
        <v>44.63</v>
      </c>
      <c r="D141" s="9" t="n">
        <v>36.364</v>
      </c>
      <c r="E141" s="9" t="n">
        <v>1.203</v>
      </c>
      <c r="F141" s="16" t="n"/>
      <c r="G141" s="16" t="n">
        <v>45223</v>
      </c>
      <c r="H141" s="16" t="n"/>
      <c r="I141" s="16" t="n">
        <v>45236</v>
      </c>
      <c r="J141" s="17">
        <f>IF(ISBLANK(F141:G141),,IF(COUNTA(F141)=0,G141,F141))</f>
        <v/>
      </c>
      <c r="K141" s="18">
        <f>IFERROR(__xludf.DUMMYFUNCTION("if(isblank(K141),,index(googlefinance(A141,L$2,K141-1),2,2))"),"Loading...")</f>
        <v/>
      </c>
      <c r="L141" s="19">
        <f>IF(ISBLANK(H141:I141),,IF(COUNTA(H141)=0,I141,H141))</f>
        <v/>
      </c>
      <c r="M141" s="20">
        <f>IFERROR(__xludf.DUMMYFUNCTION("if(isblank(M141),, index(googlefinance(A141,N$2,M141-1),2,2))"),"Loading...")</f>
        <v/>
      </c>
      <c r="N141" s="21">
        <f>IFERROR(__xludf.DUMMYFUNCTION("if(isblank(A141),,googlefinance(A141))"),"Loading...")</f>
        <v/>
      </c>
      <c r="O141" s="22">
        <f>IF(ISBLANK(J141),,IF(ISBLANK(L141),"Ongoing","Completed"))</f>
        <v/>
      </c>
      <c r="P141" s="22">
        <f>IF(ISBLANK(A141),,IF(AND(COUNTA(F141)=1,T141&gt;0),"Profit",IF(AND(COUNTA(G141)=1,T141&lt;0),"Profit","Loss")))</f>
        <v/>
      </c>
      <c r="Q141" s="7">
        <f>IF(ISBLANK(U141),,IF(P141="Profit",IF(T141&lt;0,U141*-T141,U141*T141),IF(T141&gt;0,U141*-T141,U141*T141)))</f>
        <v/>
      </c>
      <c r="R141" s="22" t="n"/>
      <c r="S141">
        <f>IF($Q141&gt;0, TRUE, FALSE)</f>
        <v/>
      </c>
      <c r="T141" s="22">
        <f>IF(ISBLANK(J141),,IF(ISBLANK(L141),N141-K141,M141-K141))</f>
        <v/>
      </c>
      <c r="U141" s="9">
        <f>IF(ISBLANK(J141),,ROUNDDOWN(U$1/K141,0))</f>
        <v/>
      </c>
    </row>
    <row r="142" ht="13" customHeight="1">
      <c r="A142" s="12" t="inlineStr">
        <is>
          <t>IBM</t>
        </is>
      </c>
      <c r="B142" s="22" t="n">
        <v>10</v>
      </c>
      <c r="C142" s="9" t="n">
        <v>113.242</v>
      </c>
      <c r="D142" s="9" t="n">
        <v>40</v>
      </c>
      <c r="E142" s="9" t="n">
        <v>2.674</v>
      </c>
      <c r="F142" s="16" t="n">
        <v>45229</v>
      </c>
      <c r="G142" s="16" t="n"/>
      <c r="H142" s="16" t="n"/>
      <c r="I142" s="16" t="n"/>
      <c r="J142" s="17">
        <f>IF(ISBLANK(F142:G142),,IF(COUNTA(F142)=0,G142,F142))</f>
        <v/>
      </c>
      <c r="K142" s="18">
        <f>IFERROR(__xludf.DUMMYFUNCTION("if(isblank(K142),,index(googlefinance(A142,L$2,K142-1),2,2))"),"Loading...")</f>
        <v/>
      </c>
      <c r="L142" s="19">
        <f>IF(ISBLANK(H142:I142),,IF(COUNTA(H142)=0,I142,H142))</f>
        <v/>
      </c>
      <c r="M142" s="20">
        <f>IFERROR(__xludf.DUMMYFUNCTION("if(isblank(M142),, index(googlefinance(A142,N$2,M142-1),2,2))"),"")</f>
        <v/>
      </c>
      <c r="N142" s="21">
        <f>IFERROR(__xludf.DUMMYFUNCTION("if(isblank(A142),,googlefinance(A142))"),"Loading...")</f>
        <v/>
      </c>
      <c r="O142" s="22">
        <f>IF(ISBLANK(J142),,IF(ISBLANK(L142),"Ongoing","Completed"))</f>
        <v/>
      </c>
      <c r="P142" s="22">
        <f>IF(ISBLANK(A142),,IF(AND(COUNTA(F142)=1,T142&gt;0),"Profit",IF(AND(COUNTA(G142)=1,T142&lt;0),"Profit","Loss")))</f>
        <v/>
      </c>
      <c r="Q142" s="7">
        <f>IF(ISBLANK(U142),,IF(P142="Profit",IF(T142&lt;0,U142*-T142,U142*T142),IF(T142&gt;0,U142*-T142,U142*T142)))</f>
        <v/>
      </c>
      <c r="R142" s="22" t="n"/>
      <c r="S142">
        <f>IF($Q142&gt;0, TRUE, FALSE)</f>
        <v/>
      </c>
      <c r="T142" s="22">
        <f>IF(ISBLANK(J142),,IF(ISBLANK(L142),N142-K142,M142-K142))</f>
        <v/>
      </c>
      <c r="U142" s="9">
        <f>IF(ISBLANK(J142),,ROUNDDOWN(U$1/K142,0))</f>
        <v/>
      </c>
    </row>
    <row r="143" ht="13" customHeight="1">
      <c r="A143" s="12" t="inlineStr">
        <is>
          <t>INTC</t>
        </is>
      </c>
      <c r="B143" s="22" t="n">
        <v>10</v>
      </c>
      <c r="C143" s="9" t="n">
        <v>178.26</v>
      </c>
      <c r="D143" s="9" t="n">
        <v>40</v>
      </c>
      <c r="E143" s="9" t="n">
        <v>1.979</v>
      </c>
      <c r="F143" s="16" t="n">
        <v>45229</v>
      </c>
      <c r="G143" s="16" t="n"/>
      <c r="H143" s="16" t="n"/>
      <c r="I143" s="16" t="n"/>
      <c r="J143" s="17">
        <f>IF(ISBLANK(F143:G143),,IF(COUNTA(F143)=0,G143,F143))</f>
        <v/>
      </c>
      <c r="K143" s="18">
        <f>IFERROR(__xludf.DUMMYFUNCTION("if(isblank(K143),,index(googlefinance(A143,L$2,K143-1),2,2))"),"Loading...")</f>
        <v/>
      </c>
      <c r="L143" s="19">
        <f>IF(ISBLANK(H143:I143),,IF(COUNTA(H143)=0,I143,H143))</f>
        <v/>
      </c>
      <c r="M143" s="20">
        <f>IFERROR(__xludf.DUMMYFUNCTION("if(isblank(M143),, index(googlefinance(A143,N$2,M143-1),2,2))"),"")</f>
        <v/>
      </c>
      <c r="N143" s="21">
        <f>IFERROR(__xludf.DUMMYFUNCTION("if(isblank(A143),,googlefinance(A143))"),"Loading...")</f>
        <v/>
      </c>
      <c r="O143" s="22">
        <f>IF(ISBLANK(J143),,IF(ISBLANK(L143),"Ongoing","Completed"))</f>
        <v/>
      </c>
      <c r="P143" s="22">
        <f>IF(ISBLANK(A143),,IF(AND(COUNTA(F143)=1,T143&gt;0),"Profit",IF(AND(COUNTA(G143)=1,T143&lt;0),"Profit","Loss")))</f>
        <v/>
      </c>
      <c r="Q143" s="7">
        <f>IF(ISBLANK(U143),,IF(P143="Profit",IF(T143&lt;0,U143*-T143,U143*T143),IF(T143&gt;0,U143*-T143,U143*T143)))</f>
        <v/>
      </c>
      <c r="R143" s="22" t="n"/>
      <c r="S143">
        <f>IF($Q143&gt;0, TRUE, FALSE)</f>
        <v/>
      </c>
      <c r="T143" s="22">
        <f>IF(ISBLANK(J143),,IF(ISBLANK(L143),N143-K143,M143-K143))</f>
        <v/>
      </c>
      <c r="U143" s="9">
        <f>IF(ISBLANK(J143),,ROUNDDOWN(U$1/K143,0))</f>
        <v/>
      </c>
    </row>
    <row r="144" ht="13" customHeight="1">
      <c r="A144" s="12" t="inlineStr">
        <is>
          <t>NKE</t>
        </is>
      </c>
      <c r="B144" s="22" t="n">
        <v>11</v>
      </c>
      <c r="C144" s="9" t="n">
        <v>43.35</v>
      </c>
      <c r="D144" s="9" t="n">
        <v>36.364</v>
      </c>
      <c r="E144" s="9" t="n">
        <v>1.335</v>
      </c>
      <c r="F144" s="16" t="n"/>
      <c r="G144" s="16" t="n">
        <v>45228</v>
      </c>
      <c r="H144" s="16" t="n"/>
      <c r="I144" s="16" t="n">
        <v>45229</v>
      </c>
      <c r="J144" s="17">
        <f>IF(ISBLANK(F144:G144),,IF(COUNTA(F144)=0,G144,F144))</f>
        <v/>
      </c>
      <c r="K144" s="18">
        <f>IFERROR(__xludf.DUMMYFUNCTION("if(isblank(K144),,index(googlefinance(A144,L$2,K144-1),2,2))"),101.8)</f>
        <v/>
      </c>
      <c r="L144" s="19">
        <f>IF(ISBLANK(H144:I144),,IF(COUNTA(H144)=0,I144,H144))</f>
        <v/>
      </c>
      <c r="M144" s="20">
        <f>IFERROR(__xludf.DUMMYFUNCTION("if(isblank(M144),, index(googlefinance(A144,N$2,M144-1),2,2))"),"#N/A")</f>
        <v/>
      </c>
      <c r="N144" s="21">
        <f>IFERROR(__xludf.DUMMYFUNCTION("if(isblank(A144),,googlefinance(A144))"),"Loading...")</f>
        <v/>
      </c>
      <c r="O144" s="22">
        <f>IF(ISBLANK(J144),,IF(ISBLANK(L144),"Ongoing","Completed"))</f>
        <v/>
      </c>
      <c r="P144" s="22">
        <f>IF(ISBLANK(A144),,IF(AND(COUNTA(F144)=1,T144&gt;0),"Profit",IF(AND(COUNTA(G144)=1,T144&lt;0),"Profit","Loss")))</f>
        <v/>
      </c>
      <c r="Q144" s="7">
        <f>IF(ISBLANK(U144),,IF(P144="Profit",IF(T144&lt;0,U144*-T144,U144*T144),IF(T144&gt;0,U144*-T144,U144*T144)))</f>
        <v/>
      </c>
      <c r="R144" s="22" t="n"/>
      <c r="S144">
        <f>IF($Q144&gt;0, TRUE, FALSE)</f>
        <v/>
      </c>
      <c r="T144" s="22">
        <f>IF(ISBLANK(J144),,IF(ISBLANK(L144),N144-K144,M144-K144))</f>
        <v/>
      </c>
      <c r="U144" s="9">
        <f>IF(ISBLANK(J144),,ROUNDDOWN(U$1/K144,0))</f>
        <v/>
      </c>
    </row>
    <row r="145" ht="13" customHeight="1">
      <c r="A145" s="12" t="inlineStr">
        <is>
          <t>EMN</t>
        </is>
      </c>
      <c r="B145" s="22" t="n">
        <v>13</v>
      </c>
      <c r="C145" s="9" t="n">
        <v>247.07</v>
      </c>
      <c r="D145" s="9" t="n">
        <v>53.846</v>
      </c>
      <c r="E145" s="9" t="n">
        <v>3.253</v>
      </c>
      <c r="F145" s="16" t="n">
        <v>45229</v>
      </c>
      <c r="G145" s="16" t="n"/>
      <c r="H145" s="16" t="n"/>
      <c r="I145" s="16" t="n"/>
      <c r="J145" s="17">
        <f>IF(ISBLANK(F145:G145),,IF(COUNTA(F145)=0,G145,F145))</f>
        <v/>
      </c>
      <c r="K145" s="18">
        <f>IFERROR(__xludf.DUMMYFUNCTION("if(isblank(K145),,index(googlefinance(A145,L$2,K145-1),2,2))"),"Loading...")</f>
        <v/>
      </c>
      <c r="L145" s="19">
        <f>IF(ISBLANK(H145:I145),,IF(COUNTA(H145)=0,I145,H145))</f>
        <v/>
      </c>
      <c r="M145" s="20">
        <f>IFERROR(__xludf.DUMMYFUNCTION("if(isblank(M145),, index(googlefinance(A145,N$2,M145-1),2,2))"),"")</f>
        <v/>
      </c>
      <c r="N145" s="21">
        <f>IFERROR(__xludf.DUMMYFUNCTION("if(isblank(A145),,googlefinance(A145))"),"Loading...")</f>
        <v/>
      </c>
      <c r="O145" s="22">
        <f>IF(ISBLANK(J145),,IF(ISBLANK(L145),"Ongoing","Completed"))</f>
        <v/>
      </c>
      <c r="P145" s="22">
        <f>IF(ISBLANK(A145),,IF(AND(COUNTA(F145)=1,T145&gt;0),"Profit",IF(AND(COUNTA(G145)=1,T145&lt;0),"Profit","Loss")))</f>
        <v/>
      </c>
      <c r="Q145" s="7">
        <f>IF(ISBLANK(U145),,IF(P145="Profit",IF(T145&lt;0,U145*-T145,U145*T145),IF(T145&gt;0,U145*-T145,U145*T145)))</f>
        <v/>
      </c>
      <c r="R145" s="22" t="n"/>
      <c r="S145" s="26" t="n"/>
      <c r="T145" s="22">
        <f>IF(ISBLANK(J145),,IF(ISBLANK(L145),N145-K145,M145-K145))</f>
        <v/>
      </c>
      <c r="U145" s="9">
        <f>IF(ISBLANK(J145),,ROUNDDOWN(U$1/K145,0))</f>
        <v/>
      </c>
    </row>
    <row r="146" ht="13" customHeight="1">
      <c r="A146" s="12" t="inlineStr">
        <is>
          <t>NUE</t>
        </is>
      </c>
      <c r="B146" s="22" t="n">
        <v>9</v>
      </c>
      <c r="C146" s="9" t="n">
        <v>54.99</v>
      </c>
      <c r="D146" s="9" t="n">
        <v>33.333</v>
      </c>
      <c r="E146" s="9" t="n">
        <v>1.219</v>
      </c>
      <c r="F146" s="16" t="n">
        <v>45229</v>
      </c>
      <c r="G146" s="16" t="n"/>
      <c r="H146" s="16" t="n"/>
      <c r="I146" s="16" t="n"/>
      <c r="J146" s="17">
        <f>IF(ISBLANK(F146:G146),,IF(COUNTA(F146)=0,G146,F146))</f>
        <v/>
      </c>
      <c r="K146" s="18">
        <f>IFERROR(__xludf.DUMMYFUNCTION("if(isblank(K146),,index(googlefinance(A146,L$2,K146-1),2,2))"),"Loading...")</f>
        <v/>
      </c>
      <c r="L146" s="19">
        <f>IF(ISBLANK(H146:I146),,IF(COUNTA(H146)=0,I146,H146))</f>
        <v/>
      </c>
      <c r="M146" s="20">
        <f>IFERROR(__xludf.DUMMYFUNCTION("if(isblank(M146),, index(googlefinance(A146,N$2,M146-1),2,2))"),"")</f>
        <v/>
      </c>
      <c r="N146" s="21">
        <f>IFERROR(__xludf.DUMMYFUNCTION("if(isblank(A146),,googlefinance(A146))"),"Loading...")</f>
        <v/>
      </c>
      <c r="O146" s="22">
        <f>IF(ISBLANK(J146),,IF(ISBLANK(L146),"Ongoing","Completed"))</f>
        <v/>
      </c>
      <c r="P146" s="22">
        <f>IF(ISBLANK(A146),,IF(AND(COUNTA(F146)=1,T146&gt;0),"Profit",IF(AND(COUNTA(G146)=1,T146&lt;0),"Profit","Loss")))</f>
        <v/>
      </c>
      <c r="Q146" s="7">
        <f>IF(ISBLANK(U146),,IF(P146="Profit",IF(T146&lt;0,U146*-T146,U146*T146),IF(T146&gt;0,U146*-T146,U146*T146)))</f>
        <v/>
      </c>
      <c r="R146" s="22" t="n"/>
      <c r="S146" s="26" t="n"/>
      <c r="T146" s="22">
        <f>IF(ISBLANK(J146),,IF(ISBLANK(L146),N146-K146,M146-K146))</f>
        <v/>
      </c>
      <c r="U146" s="9">
        <f>IF(ISBLANK(J146),,ROUNDDOWN(U$1/K146,0))</f>
        <v/>
      </c>
    </row>
    <row r="147" ht="13" customHeight="1">
      <c r="A147" s="12" t="inlineStr">
        <is>
          <t>PRU</t>
        </is>
      </c>
      <c r="B147" s="22" t="n">
        <v>9</v>
      </c>
      <c r="C147" s="9" t="n">
        <v>33.68</v>
      </c>
      <c r="D147" s="9" t="n">
        <v>55.556</v>
      </c>
      <c r="E147" s="9" t="n">
        <v>1.336</v>
      </c>
      <c r="F147" s="16" t="n">
        <v>45230</v>
      </c>
      <c r="G147" s="16" t="n"/>
      <c r="H147" s="16" t="n"/>
      <c r="I147" s="16" t="n"/>
      <c r="J147" s="17">
        <f>IF(ISBLANK(F147:G147),,IF(COUNTA(F147)=0,G147,F147))</f>
        <v/>
      </c>
      <c r="K147" s="18">
        <f>IFERROR(__xludf.DUMMYFUNCTION("if(isblank(K147),,index(googlefinance(A147,L$2,K147-1),2,2))"),"Loading...")</f>
        <v/>
      </c>
      <c r="L147" s="19">
        <f>IF(ISBLANK(H147:I147),,IF(COUNTA(H147)=0,I147,H147))</f>
        <v/>
      </c>
      <c r="M147" s="20">
        <f>IFERROR(__xludf.DUMMYFUNCTION("if(isblank(M147),, index(googlefinance(A147,N$2,M147-1),2,2))"),"")</f>
        <v/>
      </c>
      <c r="N147" s="21">
        <f>IFERROR(__xludf.DUMMYFUNCTION("if(isblank(A147),,googlefinance(A147))"),"Loading...")</f>
        <v/>
      </c>
      <c r="O147" s="22">
        <f>IF(ISBLANK(J147),,IF(ISBLANK(L147),"Ongoing","Completed"))</f>
        <v/>
      </c>
      <c r="P147" s="22">
        <f>IF(ISBLANK(A147),,IF(AND(COUNTA(F147)=1,T147&gt;0),"Profit",IF(AND(COUNTA(G147)=1,T147&lt;0),"Profit","Loss")))</f>
        <v/>
      </c>
      <c r="Q147" s="7">
        <f>IF(ISBLANK(U147),,IF(P147="Profit",IF(T147&lt;0,U147*-T147,U147*T147),IF(T147&gt;0,U147*-T147,U147*T147)))</f>
        <v/>
      </c>
      <c r="R147" s="22" t="n"/>
      <c r="S147" s="26" t="n"/>
      <c r="T147" s="22">
        <f>IF(ISBLANK(J147),,IF(ISBLANK(L147),N147-K147,M147-K147))</f>
        <v/>
      </c>
      <c r="U147" s="9">
        <f>IF(ISBLANK(J147),,ROUNDDOWN(U$1/K147,0))</f>
        <v/>
      </c>
    </row>
    <row r="148" ht="13" customHeight="1">
      <c r="A148" s="12" t="inlineStr">
        <is>
          <t>ADSK</t>
        </is>
      </c>
      <c r="B148" s="22" t="n">
        <v>12</v>
      </c>
      <c r="C148" s="9" t="n">
        <v>37.58</v>
      </c>
      <c r="D148" s="9" t="n">
        <v>25</v>
      </c>
      <c r="E148" s="9" t="n">
        <v>1.139</v>
      </c>
      <c r="F148" s="16" t="n">
        <v>45231</v>
      </c>
      <c r="G148" s="16" t="n"/>
      <c r="H148" s="16" t="n"/>
      <c r="I148" s="16" t="n"/>
      <c r="J148" s="17">
        <f>IF(ISBLANK(F148:G148),,IF(COUNTA(F148)=0,G148,F148))</f>
        <v/>
      </c>
      <c r="K148" s="18">
        <f>IFERROR(__xludf.DUMMYFUNCTION("if(isblank(K148),,index(googlefinance(A148,L$2,K148-1),2,2))"),"Loading...")</f>
        <v/>
      </c>
      <c r="L148" s="19">
        <f>IF(ISBLANK(H148:I148),,IF(COUNTA(H148)=0,I148,H148))</f>
        <v/>
      </c>
      <c r="M148" s="20">
        <f>IFERROR(__xludf.DUMMYFUNCTION("if(isblank(M148),, index(googlefinance(A148,N$2,M148-1),2,2))"),"")</f>
        <v/>
      </c>
      <c r="N148" s="21">
        <f>IFERROR(__xludf.DUMMYFUNCTION("if(isblank(A148),,googlefinance(A148))"),"Loading...")</f>
        <v/>
      </c>
      <c r="O148" s="22">
        <f>IF(ISBLANK(J148),,IF(ISBLANK(L148),"Ongoing","Completed"))</f>
        <v/>
      </c>
      <c r="P148" s="22">
        <f>IF(ISBLANK(A148),,IF(AND(COUNTA(F148)=1,T148&gt;0),"Profit",IF(AND(COUNTA(G148)=1,T148&lt;0),"Profit","Loss")))</f>
        <v/>
      </c>
      <c r="Q148" s="7">
        <f>IF(ISBLANK(U148),,IF(P148="Profit",IF(T148&lt;0,U148*-T148,U148*T148),IF(T148&gt;0,U148*-T148,U148*T148)))</f>
        <v/>
      </c>
      <c r="R148" s="22" t="n"/>
      <c r="S148" s="26" t="n"/>
      <c r="T148" s="22">
        <f>IF(ISBLANK(J148),,IF(ISBLANK(L148),N148-K148,M148-K148))</f>
        <v/>
      </c>
      <c r="U148" s="9">
        <f>IF(ISBLANK(J148),,ROUNDDOWN(U$1/K148,0))</f>
        <v/>
      </c>
    </row>
    <row r="149" ht="13" customHeight="1">
      <c r="A149" s="12" t="inlineStr">
        <is>
          <t>BAC</t>
        </is>
      </c>
      <c r="B149" s="22" t="n">
        <v>14</v>
      </c>
      <c r="C149" s="9" t="n">
        <v>204.76</v>
      </c>
      <c r="D149" s="9" t="n">
        <v>42.857</v>
      </c>
      <c r="E149" s="9" t="n">
        <v>1.989</v>
      </c>
      <c r="F149" s="16" t="n">
        <v>45231</v>
      </c>
      <c r="G149" s="16" t="n"/>
      <c r="H149" s="16" t="n"/>
      <c r="I149" s="16" t="n"/>
      <c r="J149" s="17">
        <f>IF(ISBLANK(F149:G149),,IF(COUNTA(F149)=0,G149,F149))</f>
        <v/>
      </c>
      <c r="K149" s="18">
        <f>IFERROR(__xludf.DUMMYFUNCTION("if(isblank(K149),,index(googlefinance(A149,L$2,K149-1),2,2))"),26.4)</f>
        <v/>
      </c>
      <c r="L149" s="19">
        <f>IF(ISBLANK(H149:I149),,IF(COUNTA(H149)=0,I149,H149))</f>
        <v/>
      </c>
      <c r="M149" s="20">
        <f>IFERROR(__xludf.DUMMYFUNCTION("if(isblank(M149),, index(googlefinance(A149,N$2,M149-1),2,2))"),"")</f>
        <v/>
      </c>
      <c r="N149" s="21">
        <f>IFERROR(__xludf.DUMMYFUNCTION("if(isblank(A149),,googlefinance(A149))"),29.73)</f>
        <v/>
      </c>
      <c r="O149" s="22">
        <f>IF(ISBLANK(J149),,IF(ISBLANK(L149),"Ongoing","Completed"))</f>
        <v/>
      </c>
      <c r="P149" s="22">
        <f>IF(ISBLANK(A149),,IF(AND(COUNTA(F149)=1,T149&gt;0),"Profit",IF(AND(COUNTA(G149)=1,T149&lt;0),"Profit","Loss")))</f>
        <v/>
      </c>
      <c r="Q149" s="7">
        <f>IF(ISBLANK(U149),,IF(P149="Profit",IF(T149&lt;0,U149*-T149,U149*T149),IF(T149&gt;0,U149*-T149,U149*T149)))</f>
        <v/>
      </c>
      <c r="R149" s="22" t="n"/>
      <c r="S149" s="26" t="n"/>
      <c r="T149" s="22">
        <f>IF(ISBLANK(J149),,IF(ISBLANK(L149),N149-K149,M149-K149))</f>
        <v/>
      </c>
      <c r="U149" s="9">
        <f>IF(ISBLANK(J149),,ROUNDDOWN(U$1/K149,0))</f>
        <v/>
      </c>
    </row>
    <row r="150" ht="13" customHeight="1">
      <c r="A150" s="12" t="inlineStr">
        <is>
          <t>FDX</t>
        </is>
      </c>
      <c r="B150" s="22" t="n">
        <v>10</v>
      </c>
      <c r="C150" s="9" t="n">
        <v>24.89</v>
      </c>
      <c r="D150" s="9" t="n">
        <v>10</v>
      </c>
      <c r="E150" s="9" t="n">
        <v>1.1</v>
      </c>
      <c r="F150" s="16" t="n">
        <v>45231</v>
      </c>
      <c r="G150" s="16" t="n"/>
      <c r="H150" s="16" t="n"/>
      <c r="I150" s="16" t="n"/>
      <c r="J150" s="17">
        <f>IF(ISBLANK(F150:G150),,IF(COUNTA(F150)=0,G150,F150))</f>
        <v/>
      </c>
      <c r="K150" s="18">
        <f>IFERROR(__xludf.DUMMYFUNCTION("if(isblank(K150),,index(googlefinance(A150,L$2,K150-1),2,2))"),243.23)</f>
        <v/>
      </c>
      <c r="L150" s="19">
        <f>IF(ISBLANK(H150:I150),,IF(COUNTA(H150)=0,I150,H150))</f>
        <v/>
      </c>
      <c r="M150" s="20">
        <f>IFERROR(__xludf.DUMMYFUNCTION("if(isblank(M150),, index(googlefinance(A150,N$2,M150-1),2,2))"),"")</f>
        <v/>
      </c>
      <c r="N150" s="21">
        <f>IFERROR(__xludf.DUMMYFUNCTION("if(isblank(A150),,googlefinance(A150))"),257.61)</f>
        <v/>
      </c>
      <c r="O150" s="22">
        <f>IF(ISBLANK(J150),,IF(ISBLANK(L150),"Ongoing","Completed"))</f>
        <v/>
      </c>
      <c r="P150" s="22">
        <f>IF(ISBLANK(A150),,IF(AND(COUNTA(F150)=1,T150&gt;0),"Profit",IF(AND(COUNTA(G150)=1,T150&lt;0),"Profit","Loss")))</f>
        <v/>
      </c>
      <c r="Q150" s="7">
        <f>IF(ISBLANK(U150),,IF(P150="Profit",IF(T150&lt;0,U150*-T150,U150*T150),IF(T150&gt;0,U150*-T150,U150*T150)))</f>
        <v/>
      </c>
      <c r="R150" s="22" t="n"/>
      <c r="S150" s="26" t="n"/>
      <c r="T150" s="22">
        <f>IF(ISBLANK(J150),,IF(ISBLANK(L150),N150-K150,M150-K150))</f>
        <v/>
      </c>
      <c r="U150" s="9">
        <f>IF(ISBLANK(J150),,ROUNDDOWN(U$1/K150,0))</f>
        <v/>
      </c>
    </row>
    <row r="151" ht="13" customHeight="1">
      <c r="A151" s="12" t="inlineStr">
        <is>
          <t>NTRS</t>
        </is>
      </c>
      <c r="B151" s="22" t="n">
        <v>9</v>
      </c>
      <c r="C151" s="9" t="n">
        <v>48.66</v>
      </c>
      <c r="D151" s="9" t="n">
        <v>55.556</v>
      </c>
      <c r="E151" s="9" t="n">
        <v>1.488</v>
      </c>
      <c r="F151" s="16" t="n">
        <v>45231</v>
      </c>
      <c r="G151" s="16" t="n"/>
      <c r="H151" s="16" t="n"/>
      <c r="I151" s="16" t="n"/>
      <c r="J151" s="17">
        <f>IF(ISBLANK(F151:G151),,IF(COUNTA(F151)=0,G151,F151))</f>
        <v/>
      </c>
      <c r="K151" s="18">
        <f>IFERROR(__xludf.DUMMYFUNCTION("if(isblank(K151),,index(googlefinance(A151,L$2,K151-1),2,2))"),66.88)</f>
        <v/>
      </c>
      <c r="L151" s="19">
        <f>IF(ISBLANK(H151:I151),,IF(COUNTA(H151)=0,I151,H151))</f>
        <v/>
      </c>
      <c r="M151" s="20">
        <f>IFERROR(__xludf.DUMMYFUNCTION("if(isblank(M151),, index(googlefinance(A151,N$2,M151-1),2,2))"),"")</f>
        <v/>
      </c>
      <c r="N151" s="21">
        <f>IFERROR(__xludf.DUMMYFUNCTION("if(isblank(A151),,googlefinance(A151))"),76.36)</f>
        <v/>
      </c>
      <c r="O151" s="22">
        <f>IF(ISBLANK(J151),,IF(ISBLANK(L151),"Ongoing","Completed"))</f>
        <v/>
      </c>
      <c r="P151" s="22">
        <f>IF(ISBLANK(A151),,IF(AND(COUNTA(F151)=1,T151&gt;0),"Profit",IF(AND(COUNTA(G151)=1,T151&lt;0),"Profit","Loss")))</f>
        <v/>
      </c>
      <c r="Q151" s="7">
        <f>IF(ISBLANK(U151),,IF(P151="Profit",IF(T151&lt;0,U151*-T151,U151*T151),IF(T151&gt;0,U151*-T151,U151*T151)))</f>
        <v/>
      </c>
      <c r="R151" s="22" t="n"/>
      <c r="S151" s="26" t="n"/>
      <c r="T151" s="22">
        <f>IF(ISBLANK(J151),,IF(ISBLANK(L151),N151-K151,M151-K151))</f>
        <v/>
      </c>
      <c r="U151" s="9">
        <f>IF(ISBLANK(J151),,ROUNDDOWN(U$1/K151,0))</f>
        <v/>
      </c>
    </row>
    <row r="152" ht="13" customHeight="1">
      <c r="A152" s="12" t="inlineStr">
        <is>
          <t>NVDA</t>
        </is>
      </c>
      <c r="B152" s="22" t="n">
        <v>8</v>
      </c>
      <c r="C152" s="9" t="n">
        <v>18.927</v>
      </c>
      <c r="D152" s="9" t="n">
        <v>25</v>
      </c>
      <c r="E152" s="9" t="n">
        <v>1.067</v>
      </c>
      <c r="F152" s="16" t="n">
        <v>45231</v>
      </c>
      <c r="G152" s="16" t="n"/>
      <c r="H152" s="16" t="n"/>
      <c r="I152" s="16" t="n"/>
      <c r="J152" s="17">
        <f>IF(ISBLANK(F152:G152),,IF(COUNTA(F152)=0,G152,F152))</f>
        <v/>
      </c>
      <c r="K152" s="18">
        <f>IFERROR(__xludf.DUMMYFUNCTION("if(isblank(K152),,index(googlefinance(A152,L$2,K152-1),2,2))"),423.25)</f>
        <v/>
      </c>
      <c r="L152" s="19">
        <f>IF(ISBLANK(H152:I152),,IF(COUNTA(H152)=0,I152,H152))</f>
        <v/>
      </c>
      <c r="M152" s="20">
        <f>IFERROR(__xludf.DUMMYFUNCTION("if(isblank(M152),, index(googlefinance(A152,N$2,M152-1),2,2))"),"")</f>
        <v/>
      </c>
      <c r="N152" s="21">
        <f>IFERROR(__xludf.DUMMYFUNCTION("if(isblank(A152),,googlefinance(A152))"),477.76)</f>
        <v/>
      </c>
      <c r="O152" s="22">
        <f>IF(ISBLANK(J152),,IF(ISBLANK(L152),"Ongoing","Completed"))</f>
        <v/>
      </c>
      <c r="P152" s="22">
        <f>IF(ISBLANK(A152),,IF(AND(COUNTA(F152)=1,T152&gt;0),"Profit",IF(AND(COUNTA(G152)=1,T152&lt;0),"Profit","Loss")))</f>
        <v/>
      </c>
      <c r="Q152" s="7">
        <f>IF(ISBLANK(U152),,IF(P152="Profit",IF(T152&lt;0,U152*-T152,U152*T152),IF(T152&gt;0,U152*-T152,U152*T152)))</f>
        <v/>
      </c>
      <c r="R152" s="22" t="n"/>
      <c r="S152" s="26" t="n"/>
      <c r="T152" s="22">
        <f>IF(ISBLANK(J152),,IF(ISBLANK(L152),N152-K152,M152-K152))</f>
        <v/>
      </c>
      <c r="U152" s="9">
        <f>IF(ISBLANK(J152),,ROUNDDOWN(U$1/K152,0))</f>
        <v/>
      </c>
    </row>
    <row r="153" ht="13" customHeight="1">
      <c r="A153" s="12" t="inlineStr">
        <is>
          <t>ACN</t>
        </is>
      </c>
      <c r="B153" s="22" t="n">
        <v>9</v>
      </c>
      <c r="C153" s="9" t="n">
        <v>39.09</v>
      </c>
      <c r="D153" s="9" t="n">
        <v>33.333</v>
      </c>
      <c r="E153" s="9" t="n">
        <v>1.157</v>
      </c>
      <c r="F153" s="16" t="n">
        <v>45232</v>
      </c>
      <c r="G153" s="16" t="n"/>
      <c r="H153" s="16" t="n"/>
      <c r="I153" s="16" t="n"/>
      <c r="J153" s="17">
        <f>IF(ISBLANK(F153:G153),,IF(COUNTA(F153)=0,G153,F153))</f>
        <v/>
      </c>
      <c r="K153" s="18">
        <f>IFERROR(__xludf.DUMMYFUNCTION("if(isblank(K153),,index(googlefinance(A153,L$2,K153-1),2,2))"),308.12)</f>
        <v/>
      </c>
      <c r="L153" s="19">
        <f>IF(ISBLANK(H153:I153),,IF(COUNTA(H153)=0,I153,H153))</f>
        <v/>
      </c>
      <c r="M153" s="20">
        <f>IFERROR(__xludf.DUMMYFUNCTION("if(isblank(M153),, index(googlefinance(A153,N$2,M153-1),2,2))"),"")</f>
        <v/>
      </c>
      <c r="N153" s="21">
        <f>IFERROR(__xludf.DUMMYFUNCTION("if(isblank(A153),,googlefinance(A153))"),334.04)</f>
        <v/>
      </c>
      <c r="O153" s="22">
        <f>IF(ISBLANK(J153),,IF(ISBLANK(L153),"Ongoing","Completed"))</f>
        <v/>
      </c>
      <c r="P153" s="22">
        <f>IF(ISBLANK(A153),,IF(AND(COUNTA(F153)=1,T153&gt;0),"Profit",IF(AND(COUNTA(G153)=1,T153&lt;0),"Profit","Loss")))</f>
        <v/>
      </c>
      <c r="Q153" s="7">
        <f>IF(ISBLANK(U153),,IF(P153="Profit",IF(T153&lt;0,U153*-T153,U153*T153),IF(T153&gt;0,U153*-T153,U153*T153)))</f>
        <v/>
      </c>
      <c r="R153" s="22" t="n"/>
      <c r="S153" s="26" t="n"/>
      <c r="T153" s="22">
        <f>IF(ISBLANK(J153),,IF(ISBLANK(L153),N153-K153,M153-K153))</f>
        <v/>
      </c>
      <c r="U153" s="9">
        <f>IF(ISBLANK(J153),,ROUNDDOWN(U$1/K153,0))</f>
        <v/>
      </c>
    </row>
    <row r="154" ht="13" customHeight="1">
      <c r="A154" s="12" t="inlineStr">
        <is>
          <t>BBY</t>
        </is>
      </c>
      <c r="B154" s="22" t="n">
        <v>13</v>
      </c>
      <c r="C154" s="9" t="n">
        <v>173.07</v>
      </c>
      <c r="D154" s="9" t="n">
        <v>46.154</v>
      </c>
      <c r="E154" s="9" t="n">
        <v>1.741</v>
      </c>
      <c r="F154" s="16" t="n">
        <v>45232</v>
      </c>
      <c r="G154" s="16" t="n"/>
      <c r="H154" s="16" t="n">
        <v>45237</v>
      </c>
      <c r="I154" s="16" t="n"/>
      <c r="J154" s="17">
        <f>IF(ISBLANK(F154:G154),,IF(COUNTA(F154)=0,G154,F154))</f>
        <v/>
      </c>
      <c r="K154" s="18">
        <f>IFERROR(__xludf.DUMMYFUNCTION("if(isblank(K154),,index(googlefinance(A154,L$2,K154-1),2,2))"),66.35)</f>
        <v/>
      </c>
      <c r="L154" s="19">
        <f>IF(ISBLANK(H154:I154),,IF(COUNTA(H154)=0,I154,H154))</f>
        <v/>
      </c>
      <c r="M154" s="20">
        <f>IFERROR(__xludf.DUMMYFUNCTION("if(isblank(M154),, index(googlefinance(A154,N$2,M154-1),2,2))"),"#N/A")</f>
        <v/>
      </c>
      <c r="N154" s="21">
        <f>IFERROR(__xludf.DUMMYFUNCTION("if(isblank(A154),,googlefinance(A154))"),69.51)</f>
        <v/>
      </c>
      <c r="O154" s="22">
        <f>IF(ISBLANK(J154),,IF(ISBLANK(L154),"Ongoing","Completed"))</f>
        <v/>
      </c>
      <c r="P154" s="22">
        <f>IF(ISBLANK(A154),,IF(AND(COUNTA(F154)=1,T154&gt;0),"Profit",IF(AND(COUNTA(G154)=1,T154&lt;0),"Profit","Loss")))</f>
        <v/>
      </c>
      <c r="Q154" s="7">
        <f>IF(ISBLANK(U154),,IF(P154="Profit",IF(T154&lt;0,U154*-T154,U154*T154),IF(T154&gt;0,U154*-T154,U154*T154)))</f>
        <v/>
      </c>
      <c r="R154" s="22" t="n"/>
      <c r="S154" s="26" t="n"/>
      <c r="T154" s="22">
        <f>IF(ISBLANK(J154),,IF(ISBLANK(L154),N154-K154,M154-K154))</f>
        <v/>
      </c>
      <c r="U154" s="9">
        <f>IF(ISBLANK(J154),,ROUNDDOWN(U$1/K154,0))</f>
        <v/>
      </c>
    </row>
    <row r="155" ht="13" customHeight="1">
      <c r="A155" s="12" t="inlineStr">
        <is>
          <t>BR</t>
        </is>
      </c>
      <c r="B155" s="22" t="n">
        <v>14</v>
      </c>
      <c r="C155" s="9" t="n">
        <v>220.57</v>
      </c>
      <c r="D155" s="9" t="n">
        <v>57.143</v>
      </c>
      <c r="E155" s="9" t="n">
        <v>1.795</v>
      </c>
      <c r="F155" s="16" t="n">
        <v>45232</v>
      </c>
      <c r="G155" s="16" t="n"/>
      <c r="H155" s="16" t="n"/>
      <c r="I155" s="16" t="n"/>
      <c r="J155" s="17">
        <f>IF(ISBLANK(F155:G155),,IF(COUNTA(F155)=0,G155,F155))</f>
        <v/>
      </c>
      <c r="K155" s="18">
        <f>IFERROR(__xludf.DUMMYFUNCTION("if(isblank(K155),,index(googlefinance(A155,L$2,K155-1),2,2))"),178.81)</f>
        <v/>
      </c>
      <c r="L155" s="19">
        <f>IF(ISBLANK(H155:I155),,IF(COUNTA(H155)=0,I155,H155))</f>
        <v/>
      </c>
      <c r="M155" s="20">
        <f>IFERROR(__xludf.DUMMYFUNCTION("if(isblank(M155),, index(googlefinance(A155,N$2,M155-1),2,2))"),"")</f>
        <v/>
      </c>
      <c r="N155" s="21">
        <f>IFERROR(__xludf.DUMMYFUNCTION("if(isblank(A155),,googlefinance(A155))"),186.59)</f>
        <v/>
      </c>
      <c r="O155" s="22">
        <f>IF(ISBLANK(J155),,IF(ISBLANK(L155),"Ongoing","Completed"))</f>
        <v/>
      </c>
      <c r="P155" s="22">
        <f>IF(ISBLANK(A155),,IF(AND(COUNTA(F155)=1,T155&gt;0),"Profit",IF(AND(COUNTA(G155)=1,T155&lt;0),"Profit","Loss")))</f>
        <v/>
      </c>
      <c r="Q155" s="7">
        <f>IF(ISBLANK(U155),,IF(P155="Profit",IF(T155&lt;0,U155*-T155,U155*T155),IF(T155&gt;0,U155*-T155,U155*T155)))</f>
        <v/>
      </c>
      <c r="R155" s="22" t="n"/>
      <c r="S155" s="26" t="n"/>
      <c r="T155" s="22">
        <f>IF(ISBLANK(J155),,IF(ISBLANK(L155),N155-K155,M155-K155))</f>
        <v/>
      </c>
      <c r="U155" s="9">
        <f>IF(ISBLANK(J155),,ROUNDDOWN(U$1/K155,0))</f>
        <v/>
      </c>
    </row>
    <row r="156" ht="13" customHeight="1">
      <c r="A156" s="12" t="inlineStr">
        <is>
          <t>C</t>
        </is>
      </c>
      <c r="B156" s="22" t="n">
        <v>11</v>
      </c>
      <c r="C156" s="9" t="n">
        <v>279.37</v>
      </c>
      <c r="D156" s="9" t="n">
        <v>45.455</v>
      </c>
      <c r="E156" s="9" t="n">
        <v>2.328</v>
      </c>
      <c r="F156" s="16" t="n">
        <v>45232</v>
      </c>
      <c r="G156" s="16" t="n"/>
      <c r="H156" s="16" t="n">
        <v>45258</v>
      </c>
      <c r="I156" s="16" t="n"/>
      <c r="J156" s="17">
        <f>IF(ISBLANK(F156:G156),,IF(COUNTA(F156)=0,G156,F156))</f>
        <v/>
      </c>
      <c r="K156" s="18">
        <f>IFERROR(__xludf.DUMMYFUNCTION("if(isblank(K156),,index(googlefinance(A156,L$2,K156-1),2,2))"),41.35)</f>
        <v/>
      </c>
      <c r="L156" s="19">
        <f>IF(ISBLANK(H156:I156),,IF(COUNTA(H156)=0,I156,H156))</f>
        <v/>
      </c>
      <c r="M156" s="20">
        <f>IFERROR(__xludf.DUMMYFUNCTION("if(isblank(M156),, index(googlefinance(A156,N$2,M156-1),2,2))"),"")</f>
        <v/>
      </c>
      <c r="N156" s="21">
        <f>IFERROR(__xludf.DUMMYFUNCTION("if(isblank(A156),,googlefinance(A156))"),45.23)</f>
        <v/>
      </c>
      <c r="O156" s="22">
        <f>IF(ISBLANK(J156),,IF(ISBLANK(L156),"Ongoing","Completed"))</f>
        <v/>
      </c>
      <c r="P156" s="22">
        <f>IF(ISBLANK(A156),,IF(AND(COUNTA(F156)=1,T156&gt;0),"Profit",IF(AND(COUNTA(G156)=1,T156&lt;0),"Profit","Loss")))</f>
        <v/>
      </c>
      <c r="Q156" s="7">
        <f>IF(ISBLANK(U156),,IF(P156="Profit",IF(T156&lt;0,U156*-T156,U156*T156),IF(T156&gt;0,U156*-T156,U156*T156)))</f>
        <v/>
      </c>
      <c r="R156" s="22" t="n"/>
      <c r="S156" s="26" t="n"/>
      <c r="T156" s="22">
        <f>IF(ISBLANK(J156),,IF(ISBLANK(L156),N156-K156,M156-K156))</f>
        <v/>
      </c>
      <c r="U156" s="9">
        <f>IF(ISBLANK(J156),,ROUNDDOWN(U$1/K156,0))</f>
        <v/>
      </c>
    </row>
    <row r="157" ht="13" customHeight="1">
      <c r="A157" s="12" t="inlineStr">
        <is>
          <t>CTVA</t>
        </is>
      </c>
      <c r="B157" s="22" t="n">
        <v>9</v>
      </c>
      <c r="C157" s="9" t="n">
        <v>7.38</v>
      </c>
      <c r="D157" s="9" t="n">
        <v>44.444</v>
      </c>
      <c r="E157" s="9" t="n">
        <v>1.075</v>
      </c>
      <c r="F157" s="16" t="n">
        <v>45232</v>
      </c>
      <c r="G157" s="16" t="n"/>
      <c r="H157" s="16" t="n"/>
      <c r="I157" s="16" t="n"/>
      <c r="J157" s="17">
        <f>IF(ISBLANK(F157:G157),,IF(COUNTA(F157)=0,G157,F157))</f>
        <v/>
      </c>
      <c r="K157" s="18">
        <f>IFERROR(__xludf.DUMMYFUNCTION("if(isblank(K157),,index(googlefinance(A157,L$2,K157-1),2,2))"),49.56)</f>
        <v/>
      </c>
      <c r="L157" s="19">
        <f>IF(ISBLANK(H157:I157),,IF(COUNTA(H157)=0,I157,H157))</f>
        <v/>
      </c>
      <c r="M157" s="20">
        <f>IFERROR(__xludf.DUMMYFUNCTION("if(isblank(M157),, index(googlefinance(A157,N$2,M157-1),2,2))"),"")</f>
        <v/>
      </c>
      <c r="N157" s="21">
        <f>IFERROR(__xludf.DUMMYFUNCTION("if(isblank(A157),,googlefinance(A157))"),46.67)</f>
        <v/>
      </c>
      <c r="O157" s="22">
        <f>IF(ISBLANK(J157),,IF(ISBLANK(L157),"Ongoing","Completed"))</f>
        <v/>
      </c>
      <c r="P157" s="22">
        <f>IF(ISBLANK(A157),,IF(AND(COUNTA(F157)=1,T157&gt;0),"Profit",IF(AND(COUNTA(G157)=1,T157&lt;0),"Profit","Loss")))</f>
        <v/>
      </c>
      <c r="Q157" s="7">
        <f>IF(ISBLANK(U157),,IF(P157="Profit",IF(T157&lt;0,U157*-T157,U157*T157),IF(T157&gt;0,U157*-T157,U157*T157)))</f>
        <v/>
      </c>
      <c r="R157" s="22" t="n"/>
      <c r="S157" s="26" t="n"/>
      <c r="T157" s="22">
        <f>IF(ISBLANK(J157),,IF(ISBLANK(L157),N157-K157,M157-K157))</f>
        <v/>
      </c>
      <c r="U157" s="9">
        <f>IF(ISBLANK(J157),,ROUNDDOWN(U$1/K157,0))</f>
        <v/>
      </c>
    </row>
    <row r="158" ht="13" customHeight="1">
      <c r="A158" s="12" t="inlineStr">
        <is>
          <t>ECL</t>
        </is>
      </c>
      <c r="B158" s="22" t="n">
        <v>8</v>
      </c>
      <c r="C158" s="9" t="n">
        <v>119.41</v>
      </c>
      <c r="D158" s="9" t="n">
        <v>50</v>
      </c>
      <c r="E158" s="9" t="n">
        <v>3.809</v>
      </c>
      <c r="F158" s="16" t="n">
        <v>45232</v>
      </c>
      <c r="G158" s="16" t="n"/>
      <c r="H158" s="16" t="n"/>
      <c r="I158" s="16" t="n"/>
      <c r="J158" s="17">
        <f>IF(ISBLANK(F158:G158),,IF(COUNTA(F158)=0,G158,F158))</f>
        <v/>
      </c>
      <c r="K158" s="18">
        <f>IFERROR(__xludf.DUMMYFUNCTION("if(isblank(K158),,index(googlefinance(A158,L$2,K158-1),2,2))"),171.12)</f>
        <v/>
      </c>
      <c r="L158" s="19">
        <f>IF(ISBLANK(H158:I158),,IF(COUNTA(H158)=0,I158,H158))</f>
        <v/>
      </c>
      <c r="M158" s="20">
        <f>IFERROR(__xludf.DUMMYFUNCTION("if(isblank(M158),, index(googlefinance(A158,N$2,M158-1),2,2))"),"")</f>
        <v/>
      </c>
      <c r="N158" s="21">
        <f>IFERROR(__xludf.DUMMYFUNCTION("if(isblank(A158),,googlefinance(A158))"),187.24)</f>
        <v/>
      </c>
      <c r="O158" s="22">
        <f>IF(ISBLANK(J158),,IF(ISBLANK(L158),"Ongoing","Completed"))</f>
        <v/>
      </c>
      <c r="P158" s="22">
        <f>IF(ISBLANK(A158),,IF(AND(COUNTA(F158)=1,T158&gt;0),"Profit",IF(AND(COUNTA(G158)=1,T158&lt;0),"Profit","Loss")))</f>
        <v/>
      </c>
      <c r="Q158" s="7">
        <f>IF(ISBLANK(U158),,IF(P158="Profit",IF(T158&lt;0,U158*-T158,U158*T158),IF(T158&gt;0,U158*-T158,U158*T158)))</f>
        <v/>
      </c>
      <c r="R158" s="22" t="n"/>
      <c r="S158" s="26" t="n"/>
      <c r="T158" s="22">
        <f>IF(ISBLANK(J158),,IF(ISBLANK(L158),N158-K158,M158-K158))</f>
        <v/>
      </c>
      <c r="U158" s="9">
        <f>IF(ISBLANK(J158),,ROUNDDOWN(U$1/K158,0))</f>
        <v/>
      </c>
    </row>
    <row r="159" ht="13" customHeight="1">
      <c r="A159" s="12" t="inlineStr">
        <is>
          <t>GS</t>
        </is>
      </c>
      <c r="B159" s="22" t="n">
        <v>9</v>
      </c>
      <c r="C159" s="9" t="n">
        <v>46.52</v>
      </c>
      <c r="D159" s="9" t="n">
        <v>44.444</v>
      </c>
      <c r="E159" s="9" t="n">
        <v>1.336</v>
      </c>
      <c r="F159" s="16" t="n">
        <v>45232</v>
      </c>
      <c r="G159" s="16" t="n"/>
      <c r="H159" s="16" t="n"/>
      <c r="I159" s="16" t="n"/>
      <c r="J159" s="17">
        <f>IF(ISBLANK(F159:G159),,IF(COUNTA(F159)=0,G159,F159))</f>
        <v/>
      </c>
      <c r="K159" s="18">
        <f>IFERROR(__xludf.DUMMYFUNCTION("if(isblank(K159),,index(googlefinance(A159,L$2,K159-1),2,2))"),313.76)</f>
        <v/>
      </c>
      <c r="L159" s="19">
        <f>IF(ISBLANK(H159:I159),,IF(COUNTA(H159)=0,I159,H159))</f>
        <v/>
      </c>
      <c r="M159" s="20">
        <f>IFERROR(__xludf.DUMMYFUNCTION("if(isblank(M159),, index(googlefinance(A159,N$2,M159-1),2,2))"),"")</f>
        <v/>
      </c>
      <c r="N159" s="21">
        <f>IFERROR(__xludf.DUMMYFUNCTION("if(isblank(A159),,googlefinance(A159))"),339.15)</f>
        <v/>
      </c>
      <c r="O159" s="22">
        <f>IF(ISBLANK(J159),,IF(ISBLANK(L159),"Ongoing","Completed"))</f>
        <v/>
      </c>
      <c r="P159" s="22">
        <f>IF(ISBLANK(A159),,IF(AND(COUNTA(F159)=1,T159&gt;0),"Profit",IF(AND(COUNTA(G159)=1,T159&lt;0),"Profit","Loss")))</f>
        <v/>
      </c>
      <c r="Q159" s="7">
        <f>IF(ISBLANK(U159),,IF(P159="Profit",IF(T159&lt;0,U159*-T159,U159*T159),IF(T159&gt;0,U159*-T159,U159*T159)))</f>
        <v/>
      </c>
      <c r="R159" s="22" t="n"/>
      <c r="S159" s="26" t="n"/>
      <c r="T159" s="22">
        <f>IF(ISBLANK(J159),,IF(ISBLANK(L159),N159-K159,M159-K159))</f>
        <v/>
      </c>
      <c r="U159" s="9">
        <f>IF(ISBLANK(J159),,ROUNDDOWN(U$1/K159,0))</f>
        <v/>
      </c>
    </row>
    <row r="160" ht="13" customHeight="1">
      <c r="A160" s="12" t="inlineStr">
        <is>
          <t>HWM</t>
        </is>
      </c>
      <c r="B160" s="22" t="n">
        <v>10</v>
      </c>
      <c r="C160" s="9" t="n">
        <v>316.97</v>
      </c>
      <c r="D160" s="9" t="n">
        <v>40</v>
      </c>
      <c r="E160" s="9" t="n">
        <v>2.261</v>
      </c>
      <c r="F160" s="16" t="n">
        <v>45232</v>
      </c>
      <c r="G160" s="16" t="n"/>
      <c r="H160" s="16" t="n">
        <v>45258</v>
      </c>
      <c r="I160" s="16" t="n"/>
      <c r="J160" s="17">
        <f>IF(ISBLANK(F160:G160),,IF(COUNTA(F160)=0,G160,F160))</f>
        <v/>
      </c>
      <c r="K160" s="18">
        <f>IFERROR(__xludf.DUMMYFUNCTION("if(isblank(K160),,index(googlefinance(A160,L$2,K160-1),2,2))"),48.25)</f>
        <v/>
      </c>
      <c r="L160" s="19">
        <f>IF(ISBLANK(H160:I160),,IF(COUNTA(H160)=0,I160,H160))</f>
        <v/>
      </c>
      <c r="M160" s="20">
        <f>IFERROR(__xludf.DUMMYFUNCTION("if(isblank(M160),, index(googlefinance(A160,N$2,M160-1),2,2))"),"")</f>
        <v/>
      </c>
      <c r="N160" s="21">
        <f>IFERROR(__xludf.DUMMYFUNCTION("if(isblank(A160),,googlefinance(A160))"),52.27)</f>
        <v/>
      </c>
      <c r="O160" s="22">
        <f>IF(ISBLANK(J160),,IF(ISBLANK(L160),"Ongoing","Completed"))</f>
        <v/>
      </c>
      <c r="P160" s="22">
        <f>IF(ISBLANK(A160),,IF(AND(COUNTA(F160)=1,T160&gt;0),"Profit",IF(AND(COUNTA(G160)=1,T160&lt;0),"Profit","Loss")))</f>
        <v/>
      </c>
      <c r="Q160" s="7">
        <f>IF(ISBLANK(U160),,IF(P160="Profit",IF(T160&lt;0,U160*-T160,U160*T160),IF(T160&gt;0,U160*-T160,U160*T160)))</f>
        <v/>
      </c>
      <c r="R160" s="22" t="n"/>
      <c r="S160" s="26" t="n"/>
      <c r="T160" s="22">
        <f>IF(ISBLANK(J160),,IF(ISBLANK(L160),N160-K160,M160-K160))</f>
        <v/>
      </c>
      <c r="U160" s="9">
        <f>IF(ISBLANK(J160),,ROUNDDOWN(U$1/K160,0))</f>
        <v/>
      </c>
    </row>
    <row r="161" ht="13" customHeight="1">
      <c r="A161" s="12" t="inlineStr">
        <is>
          <t>IR</t>
        </is>
      </c>
      <c r="B161" s="22" t="n">
        <v>16</v>
      </c>
      <c r="C161" s="9" t="n">
        <v>236.63</v>
      </c>
      <c r="D161" s="9" t="n">
        <v>31.25</v>
      </c>
      <c r="E161" s="9" t="n">
        <v>1.737</v>
      </c>
      <c r="F161" s="16" t="n">
        <v>45232</v>
      </c>
      <c r="G161" s="16" t="n"/>
      <c r="H161" s="16" t="n">
        <v>45258</v>
      </c>
      <c r="I161" s="16" t="n"/>
      <c r="J161" s="17">
        <f>IF(ISBLANK(F161:G161),,IF(COUNTA(F161)=0,G161,F161))</f>
        <v/>
      </c>
      <c r="K161" s="18">
        <f>IFERROR(__xludf.DUMMYFUNCTION("if(isblank(K161),,index(googlefinance(A161,L$2,K161-1),2,2))"),65.59)</f>
        <v/>
      </c>
      <c r="L161" s="19">
        <f>IF(ISBLANK(H161:I161),,IF(COUNTA(H161)=0,I161,H161))</f>
        <v/>
      </c>
      <c r="M161" s="20">
        <f>IFERROR(__xludf.DUMMYFUNCTION("if(isblank(M161),, index(googlefinance(A161,N$2,M161-1),2,2))"),"")</f>
        <v/>
      </c>
      <c r="N161" s="21">
        <f>IFERROR(__xludf.DUMMYFUNCTION("if(isblank(A161),,googlefinance(A161))"),71.33)</f>
        <v/>
      </c>
      <c r="O161" s="22">
        <f>IF(ISBLANK(J161),,IF(ISBLANK(L161),"Ongoing","Completed"))</f>
        <v/>
      </c>
      <c r="P161" s="22">
        <f>IF(ISBLANK(A161),,IF(AND(COUNTA(F161)=1,T161&gt;0),"Profit",IF(AND(COUNTA(G161)=1,T161&lt;0),"Profit","Loss")))</f>
        <v/>
      </c>
      <c r="Q161" s="7">
        <f>IF(ISBLANK(U161),,IF(P161="Profit",IF(T161&lt;0,U161*-T161,U161*T161),IF(T161&gt;0,U161*-T161,U161*T161)))</f>
        <v/>
      </c>
      <c r="R161" s="22" t="n"/>
      <c r="S161" s="26" t="n"/>
      <c r="T161" s="22">
        <f>IF(ISBLANK(J161),,IF(ISBLANK(L161),N161-K161,M161-K161))</f>
        <v/>
      </c>
      <c r="U161" s="9">
        <f>IF(ISBLANK(J161),,ROUNDDOWN(U$1/K161,0))</f>
        <v/>
      </c>
    </row>
    <row r="162" ht="13" customHeight="1">
      <c r="A162" s="12" t="inlineStr">
        <is>
          <t>MTB</t>
        </is>
      </c>
      <c r="B162" s="22" t="n">
        <v>11</v>
      </c>
      <c r="C162" s="9" t="n">
        <v>131.34</v>
      </c>
      <c r="D162" s="9" t="n">
        <v>36.364</v>
      </c>
      <c r="E162" s="9" t="n">
        <v>1.63</v>
      </c>
      <c r="F162" s="16" t="n">
        <v>45232</v>
      </c>
      <c r="G162" s="16" t="n"/>
      <c r="H162" s="16" t="n"/>
      <c r="I162" s="16" t="n"/>
      <c r="J162" s="17">
        <f>IF(ISBLANK(F162:G162),,IF(COUNTA(F162)=0,G162,F162))</f>
        <v/>
      </c>
      <c r="K162" s="18">
        <f>IFERROR(__xludf.DUMMYFUNCTION("if(isblank(K162),,index(googlefinance(A162,L$2,K162-1),2,2))"),118.45)</f>
        <v/>
      </c>
      <c r="L162" s="19">
        <f>IF(ISBLANK(H162:I162),,IF(COUNTA(H162)=0,I162,H162))</f>
        <v/>
      </c>
      <c r="M162" s="20">
        <f>IFERROR(__xludf.DUMMYFUNCTION("if(isblank(M162),, index(googlefinance(A162,N$2,M162-1),2,2))"),"")</f>
        <v/>
      </c>
      <c r="N162" s="21">
        <f>IFERROR(__xludf.DUMMYFUNCTION("if(isblank(A162),,googlefinance(A162))"),125.62)</f>
        <v/>
      </c>
      <c r="O162" s="22">
        <f>IF(ISBLANK(J162),,IF(ISBLANK(L162),"Ongoing","Completed"))</f>
        <v/>
      </c>
      <c r="P162" s="22">
        <f>IF(ISBLANK(A162),,IF(AND(COUNTA(F162)=1,T162&gt;0),"Profit",IF(AND(COUNTA(G162)=1,T162&lt;0),"Profit","Loss")))</f>
        <v/>
      </c>
      <c r="Q162" s="7">
        <f>IF(ISBLANK(U162),,IF(P162="Profit",IF(T162&lt;0,U162*-T162,U162*T162),IF(T162&gt;0,U162*-T162,U162*T162)))</f>
        <v/>
      </c>
      <c r="R162" s="22" t="n"/>
      <c r="S162" s="26" t="n"/>
      <c r="T162" s="22">
        <f>IF(ISBLANK(J162),,IF(ISBLANK(L162),N162-K162,M162-K162))</f>
        <v/>
      </c>
      <c r="U162" s="9">
        <f>IF(ISBLANK(J162),,ROUNDDOWN(U$1/K162,0))</f>
        <v/>
      </c>
    </row>
    <row r="163" ht="13" customHeight="1">
      <c r="A163" s="12" t="inlineStr">
        <is>
          <t>PNC</t>
        </is>
      </c>
      <c r="B163" s="22" t="n">
        <v>9</v>
      </c>
      <c r="C163" s="9" t="n">
        <v>86.22</v>
      </c>
      <c r="D163" s="9" t="n">
        <v>55.556</v>
      </c>
      <c r="E163" s="9" t="n">
        <v>1.797</v>
      </c>
      <c r="F163" s="16" t="n">
        <v>45232</v>
      </c>
      <c r="G163" s="16" t="n"/>
      <c r="H163" s="16" t="n"/>
      <c r="I163" s="16" t="n"/>
      <c r="J163" s="17">
        <f>IF(ISBLANK(F163:G163),,IF(COUNTA(F163)=0,G163,F163))</f>
        <v/>
      </c>
      <c r="K163" s="18">
        <f>IFERROR(__xludf.DUMMYFUNCTION("if(isblank(K163),,index(googlefinance(A163,L$2,K163-1),2,2))"),119.85)</f>
        <v/>
      </c>
      <c r="L163" s="19">
        <f>IF(ISBLANK(H163:I163),,IF(COUNTA(H163)=0,I163,H163))</f>
        <v/>
      </c>
      <c r="M163" s="20">
        <f>IFERROR(__xludf.DUMMYFUNCTION("if(isblank(M163),, index(googlefinance(A163,N$2,M163-1),2,2))"),"")</f>
        <v/>
      </c>
      <c r="N163" s="21">
        <f>IFERROR(__xludf.DUMMYFUNCTION("if(isblank(A163),,googlefinance(A163))"),128.7)</f>
        <v/>
      </c>
      <c r="O163" s="22">
        <f>IF(ISBLANK(J163),,IF(ISBLANK(L163),"Ongoing","Completed"))</f>
        <v/>
      </c>
      <c r="P163" s="22">
        <f>IF(ISBLANK(A163),,IF(AND(COUNTA(F163)=1,T163&gt;0),"Profit",IF(AND(COUNTA(G163)=1,T163&lt;0),"Profit","Loss")))</f>
        <v/>
      </c>
      <c r="Q163" s="7">
        <f>IF(ISBLANK(U163),,IF(P163="Profit",IF(T163&lt;0,U163*-T163,U163*T163),IF(T163&gt;0,U163*-T163,U163*T163)))</f>
        <v/>
      </c>
      <c r="R163" s="22" t="n"/>
      <c r="S163" s="26" t="n"/>
      <c r="T163" s="22">
        <f>IF(ISBLANK(J163),,IF(ISBLANK(L163),N163-K163,M163-K163))</f>
        <v/>
      </c>
      <c r="U163" s="9">
        <f>IF(ISBLANK(J163),,ROUNDDOWN(U$1/K163,0))</f>
        <v/>
      </c>
    </row>
    <row r="164" ht="13" customHeight="1">
      <c r="A164" s="12" t="inlineStr">
        <is>
          <t>STT</t>
        </is>
      </c>
      <c r="B164" s="22" t="n">
        <v>6</v>
      </c>
      <c r="C164" s="9" t="n">
        <v>107.29</v>
      </c>
      <c r="D164" s="9" t="n">
        <v>33.333</v>
      </c>
      <c r="E164" s="9" t="n">
        <v>1.649</v>
      </c>
      <c r="F164" s="16" t="n">
        <v>45232</v>
      </c>
      <c r="G164" s="16" t="n"/>
      <c r="H164" s="16" t="n"/>
      <c r="I164" s="16" t="n"/>
      <c r="J164" s="17">
        <f>IF(ISBLANK(F164:G164),,IF(COUNTA(F164)=0,G164,F164))</f>
        <v/>
      </c>
      <c r="K164" s="18">
        <f>IFERROR(__xludf.DUMMYFUNCTION("if(isblank(K164),,index(googlefinance(A164,L$2,K164-1),2,2))"),66.68)</f>
        <v/>
      </c>
      <c r="L164" s="19">
        <f>IF(ISBLANK(H164:I164),,IF(COUNTA(H164)=0,I164,H164))</f>
        <v/>
      </c>
      <c r="M164" s="20">
        <f>IFERROR(__xludf.DUMMYFUNCTION("if(isblank(M164),, index(googlefinance(A164,N$2,M164-1),2,2))"),"")</f>
        <v/>
      </c>
      <c r="N164" s="21">
        <f>IFERROR(__xludf.DUMMYFUNCTION("if(isblank(A164),,googlefinance(A164))"),70.38)</f>
        <v/>
      </c>
      <c r="O164" s="22">
        <f>IF(ISBLANK(J164),,IF(ISBLANK(L164),"Ongoing","Completed"))</f>
        <v/>
      </c>
      <c r="P164" s="22">
        <f>IF(ISBLANK(A164),,IF(AND(COUNTA(F164)=1,T164&gt;0),"Profit",IF(AND(COUNTA(G164)=1,T164&lt;0),"Profit","Loss")))</f>
        <v/>
      </c>
      <c r="Q164" s="7">
        <f>IF(ISBLANK(U164),,IF(P164="Profit",IF(T164&lt;0,U164*-T164,U164*T164),IF(T164&gt;0,U164*-T164,U164*T164)))</f>
        <v/>
      </c>
      <c r="R164" s="22" t="n"/>
      <c r="S164" s="26" t="n"/>
      <c r="T164" s="22">
        <f>IF(ISBLANK(J164),,IF(ISBLANK(L164),N164-K164,M164-K164))</f>
        <v/>
      </c>
      <c r="U164" s="9">
        <f>IF(ISBLANK(J164),,ROUNDDOWN(U$1/K164,0))</f>
        <v/>
      </c>
    </row>
    <row r="165" ht="13" customHeight="1">
      <c r="A165" s="12" t="inlineStr">
        <is>
          <t>TFX</t>
        </is>
      </c>
      <c r="B165" s="22" t="n">
        <v>16</v>
      </c>
      <c r="C165" s="9" t="n">
        <v>120.15</v>
      </c>
      <c r="D165" s="9" t="n">
        <v>37.5</v>
      </c>
      <c r="E165" s="9" t="n">
        <v>1.434</v>
      </c>
      <c r="F165" s="16" t="n">
        <v>45232</v>
      </c>
      <c r="G165" s="16" t="n"/>
      <c r="H165" s="16" t="n"/>
      <c r="I165" s="16" t="n"/>
      <c r="J165" s="17">
        <f>IF(ISBLANK(F165:G165),,IF(COUNTA(F165)=0,G165,F165))</f>
        <v/>
      </c>
      <c r="K165" s="18">
        <f>IFERROR(__xludf.DUMMYFUNCTION("if(isblank(K165),,index(googlefinance(A165,L$2,K165-1),2,2))"),209.19)</f>
        <v/>
      </c>
      <c r="L165" s="19">
        <f>IF(ISBLANK(H165:I165),,IF(COUNTA(H165)=0,I165,H165))</f>
        <v/>
      </c>
      <c r="M165" s="20">
        <f>IFERROR(__xludf.DUMMYFUNCTION("if(isblank(M165),, index(googlefinance(A165,N$2,M165-1),2,2))"),"")</f>
        <v/>
      </c>
      <c r="N165" s="21">
        <f>IFERROR(__xludf.DUMMYFUNCTION("if(isblank(A165),,googlefinance(A165))"),219.95)</f>
        <v/>
      </c>
      <c r="O165" s="22">
        <f>IF(ISBLANK(J165),,IF(ISBLANK(L165),"Ongoing","Completed"))</f>
        <v/>
      </c>
      <c r="P165" s="22">
        <f>IF(ISBLANK(A165),,IF(AND(COUNTA(F165)=1,T165&gt;0),"Profit",IF(AND(COUNTA(G165)=1,T165&lt;0),"Profit","Loss")))</f>
        <v/>
      </c>
      <c r="Q165" s="7">
        <f>IF(ISBLANK(U165),,IF(P165="Profit",IF(T165&lt;0,U165*-T165,U165*T165),IF(T165&gt;0,U165*-T165,U165*T165)))</f>
        <v/>
      </c>
      <c r="R165" s="22" t="n"/>
      <c r="S165" s="26" t="n"/>
      <c r="T165" s="22">
        <f>IF(ISBLANK(J165),,IF(ISBLANK(L165),N165-K165,M165-K165))</f>
        <v/>
      </c>
      <c r="U165" s="9">
        <f>IF(ISBLANK(J165),,ROUNDDOWN(U$1/K165,0))</f>
        <v/>
      </c>
    </row>
    <row r="166" ht="13" customHeight="1">
      <c r="A166" s="12" t="inlineStr">
        <is>
          <t>ZION</t>
        </is>
      </c>
      <c r="B166" s="22" t="n">
        <v>16</v>
      </c>
      <c r="C166" s="9" t="n">
        <v>61.93</v>
      </c>
      <c r="D166" s="9" t="n">
        <v>25</v>
      </c>
      <c r="E166" s="9" t="n">
        <v>1.169</v>
      </c>
      <c r="F166" s="16" t="n">
        <v>45232</v>
      </c>
      <c r="G166" s="16" t="n"/>
      <c r="H166" s="16" t="n"/>
      <c r="I166" s="16" t="n"/>
      <c r="J166" s="17">
        <f>IF(ISBLANK(F166:G166),,IF(COUNTA(F166)=0,G166,F166))</f>
        <v/>
      </c>
      <c r="K166" s="18">
        <f>IFERROR(__xludf.DUMMYFUNCTION("if(isblank(K166),,index(googlefinance(A166,L$2,K166-1),2,2))"),33.23)</f>
        <v/>
      </c>
      <c r="L166" s="19">
        <f>IF(ISBLANK(H166:I166),,IF(COUNTA(H166)=0,I166,H166))</f>
        <v/>
      </c>
      <c r="M166" s="20">
        <f>IFERROR(__xludf.DUMMYFUNCTION("if(isblank(M166),, index(googlefinance(A166,N$2,M166-1),2,2))"),"")</f>
        <v/>
      </c>
      <c r="N166" s="21">
        <f>IFERROR(__xludf.DUMMYFUNCTION("if(isblank(A166),,googlefinance(A166))"),34.35)</f>
        <v/>
      </c>
      <c r="O166" s="22">
        <f>IF(ISBLANK(J166),,IF(ISBLANK(L166),"Ongoing","Completed"))</f>
        <v/>
      </c>
      <c r="P166" s="22">
        <f>IF(ISBLANK(A166),,IF(AND(COUNTA(F166)=1,T166&gt;0),"Profit",IF(AND(COUNTA(G166)=1,T166&lt;0),"Profit","Loss")))</f>
        <v/>
      </c>
      <c r="Q166" s="7">
        <f>IF(ISBLANK(U166),,IF(P166="Profit",IF(T166&lt;0,U166*-T166,U166*T166),IF(T166&gt;0,U166*-T166,U166*T166)))</f>
        <v/>
      </c>
      <c r="R166" s="22" t="n"/>
      <c r="S166" s="26" t="n"/>
      <c r="T166" s="22">
        <f>IF(ISBLANK(J166),,IF(ISBLANK(L166),N166-K166,M166-K166))</f>
        <v/>
      </c>
      <c r="U166" s="9">
        <f>IF(ISBLANK(J166),,ROUNDDOWN(U$1/K166,0))</f>
        <v/>
      </c>
    </row>
    <row r="167" ht="13" customHeight="1">
      <c r="A167" s="12" t="inlineStr">
        <is>
          <t>BDX</t>
        </is>
      </c>
      <c r="B167" s="22" t="n">
        <v>11</v>
      </c>
      <c r="C167" s="9" t="n">
        <v>240.237</v>
      </c>
      <c r="D167" s="9" t="n">
        <v>45.455</v>
      </c>
      <c r="E167" s="9" t="n">
        <v>3.455</v>
      </c>
      <c r="F167" s="16" t="n">
        <v>45233</v>
      </c>
      <c r="G167" s="16" t="n"/>
      <c r="H167" s="16" t="n"/>
      <c r="I167" s="16" t="n"/>
      <c r="J167" s="17">
        <f>IF(ISBLANK(F167:G167),,IF(COUNTA(F167)=0,G167,F167))</f>
        <v/>
      </c>
      <c r="K167" s="18">
        <f>IFERROR(__xludf.DUMMYFUNCTION("if(isblank(K167),,index(googlefinance(A167,L$2,K167-1),2,2))"),258.91)</f>
        <v/>
      </c>
      <c r="L167" s="19">
        <f>IF(ISBLANK(H167:I167),,IF(COUNTA(H167)=0,I167,H167))</f>
        <v/>
      </c>
      <c r="M167" s="20">
        <f>IFERROR(__xludf.DUMMYFUNCTION("if(isblank(M167),, index(googlefinance(A167,N$2,M167-1),2,2))"),"")</f>
        <v/>
      </c>
      <c r="N167" s="21">
        <f>IFERROR(__xludf.DUMMYFUNCTION("if(isblank(A167),,googlefinance(A167))"),238.89)</f>
        <v/>
      </c>
      <c r="O167" s="22">
        <f>IF(ISBLANK(J167),,IF(ISBLANK(L167),"Ongoing","Completed"))</f>
        <v/>
      </c>
      <c r="P167" s="22">
        <f>IF(ISBLANK(A167),,IF(AND(COUNTA(F167)=1,T167&gt;0),"Profit",IF(AND(COUNTA(G167)=1,T167&lt;0),"Profit","Loss")))</f>
        <v/>
      </c>
      <c r="Q167" s="7">
        <f>IF(ISBLANK(U167),,IF(P167="Profit",IF(T167&lt;0,U167*-T167,U167*T167),IF(T167&gt;0,U167*-T167,U167*T167)))</f>
        <v/>
      </c>
      <c r="R167" s="22" t="n"/>
      <c r="S167" s="26" t="n"/>
      <c r="T167" s="22">
        <f>IF(ISBLANK(J167),,IF(ISBLANK(L167),N167-K167,M167-K167))</f>
        <v/>
      </c>
      <c r="U167" s="9">
        <f>IF(ISBLANK(J167),,ROUNDDOWN(U$1/K167,0))</f>
        <v/>
      </c>
    </row>
    <row r="168" ht="13" customHeight="1">
      <c r="A168" s="12" t="inlineStr">
        <is>
          <t>BIIB</t>
        </is>
      </c>
      <c r="B168" s="22" t="n">
        <v>6</v>
      </c>
      <c r="C168" s="9" t="n">
        <v>43.22</v>
      </c>
      <c r="D168" s="9" t="n">
        <v>50</v>
      </c>
      <c r="E168" s="9" t="n">
        <v>1.69</v>
      </c>
      <c r="F168" s="16" t="n">
        <v>45233</v>
      </c>
      <c r="G168" s="16" t="n"/>
      <c r="H168" s="16" t="n"/>
      <c r="I168" s="16" t="n"/>
      <c r="J168" s="17">
        <f>IF(ISBLANK(F168:G168),,IF(COUNTA(F168)=0,G168,F168))</f>
        <v/>
      </c>
      <c r="K168" s="18">
        <f>IFERROR(__xludf.DUMMYFUNCTION("if(isblank(K168),,index(googlefinance(A168,L$2,K168-1),2,2))"),249.5)</f>
        <v/>
      </c>
      <c r="L168" s="19">
        <f>IF(ISBLANK(H168:I168),,IF(COUNTA(H168)=0,I168,H168))</f>
        <v/>
      </c>
      <c r="M168" s="20">
        <f>IFERROR(__xludf.DUMMYFUNCTION("if(isblank(M168),, index(googlefinance(A168,N$2,M168-1),2,2))"),"")</f>
        <v/>
      </c>
      <c r="N168" s="21">
        <f>IFERROR(__xludf.DUMMYFUNCTION("if(isblank(A168),,googlefinance(A168))"),231.95)</f>
        <v/>
      </c>
      <c r="O168" s="22">
        <f>IF(ISBLANK(J168),,IF(ISBLANK(L168),"Ongoing","Completed"))</f>
        <v/>
      </c>
      <c r="P168" s="22">
        <f>IF(ISBLANK(A168),,IF(AND(COUNTA(F168)=1,T168&gt;0),"Profit",IF(AND(COUNTA(G168)=1,T168&lt;0),"Profit","Loss")))</f>
        <v/>
      </c>
      <c r="Q168" s="7">
        <f>IF(ISBLANK(U168),,IF(P168="Profit",IF(T168&lt;0,U168*-T168,U168*T168),IF(T168&gt;0,U168*-T168,U168*T168)))</f>
        <v/>
      </c>
      <c r="R168" s="22" t="n"/>
      <c r="S168" s="26" t="n"/>
      <c r="T168" s="22">
        <f>IF(ISBLANK(J168),,IF(ISBLANK(L168),N168-K168,M168-K168))</f>
        <v/>
      </c>
      <c r="U168" s="9">
        <f>IF(ISBLANK(J168),,ROUNDDOWN(U$1/K168,0))</f>
        <v/>
      </c>
    </row>
    <row r="169" ht="13" customHeight="1">
      <c r="A169" s="12" t="inlineStr">
        <is>
          <t>CFG</t>
        </is>
      </c>
      <c r="B169" s="22" t="n">
        <v>10</v>
      </c>
      <c r="C169" s="9" t="n">
        <v>248.28</v>
      </c>
      <c r="D169" s="9" t="n">
        <v>60</v>
      </c>
      <c r="E169" s="9" t="n">
        <v>3.03</v>
      </c>
      <c r="F169" s="16" t="n">
        <v>45233</v>
      </c>
      <c r="G169" s="16" t="n"/>
      <c r="H169" s="16" t="n"/>
      <c r="I169" s="16" t="n"/>
      <c r="J169" s="17">
        <f>IF(ISBLANK(F169:G169),,IF(COUNTA(F169)=0,G169,F169))</f>
        <v/>
      </c>
      <c r="K169" s="18">
        <f>IFERROR(__xludf.DUMMYFUNCTION("if(isblank(K169),,index(googlefinance(A169,L$2,K169-1),2,2))"),26.17)</f>
        <v/>
      </c>
      <c r="L169" s="19">
        <f>IF(ISBLANK(H169:I169),,IF(COUNTA(H169)=0,I169,H169))</f>
        <v/>
      </c>
      <c r="M169" s="20">
        <f>IFERROR(__xludf.DUMMYFUNCTION("if(isblank(M169),, index(googlefinance(A169,N$2,M169-1),2,2))"),"")</f>
        <v/>
      </c>
      <c r="N169" s="21">
        <f>IFERROR(__xludf.DUMMYFUNCTION("if(isblank(A169),,googlefinance(A169))"),26.87)</f>
        <v/>
      </c>
      <c r="O169" s="22">
        <f>IF(ISBLANK(J169),,IF(ISBLANK(L169),"Ongoing","Completed"))</f>
        <v/>
      </c>
      <c r="P169" s="22">
        <f>IF(ISBLANK(A169),,IF(AND(COUNTA(F169)=1,T169&gt;0),"Profit",IF(AND(COUNTA(G169)=1,T169&lt;0),"Profit","Loss")))</f>
        <v/>
      </c>
      <c r="Q169" s="7">
        <f>IF(ISBLANK(U169),,IF(P169="Profit",IF(T169&lt;0,U169*-T169,U169*T169),IF(T169&gt;0,U169*-T169,U169*T169)))</f>
        <v/>
      </c>
      <c r="R169" s="22" t="n"/>
      <c r="S169" s="26" t="n"/>
      <c r="T169" s="22">
        <f>IF(ISBLANK(J169),,IF(ISBLANK(L169),N169-K169,M169-K169))</f>
        <v/>
      </c>
      <c r="U169" s="9">
        <f>IF(ISBLANK(J169),,ROUNDDOWN(U$1/K169,0))</f>
        <v/>
      </c>
    </row>
    <row r="170" ht="13" customHeight="1">
      <c r="A170" s="12" t="inlineStr">
        <is>
          <t>CMI</t>
        </is>
      </c>
      <c r="B170" s="22" t="n">
        <v>11</v>
      </c>
      <c r="C170" s="9" t="n">
        <v>239.51</v>
      </c>
      <c r="D170" s="9" t="n">
        <v>45.455</v>
      </c>
      <c r="E170" s="9" t="n">
        <v>2.412</v>
      </c>
      <c r="F170" s="16" t="n">
        <v>45233</v>
      </c>
      <c r="G170" s="16" t="n"/>
      <c r="H170" s="16" t="n"/>
      <c r="I170" s="16" t="n"/>
      <c r="J170" s="17">
        <f>IF(ISBLANK(F170:G170),,IF(COUNTA(F170)=0,G170,F170))</f>
        <v/>
      </c>
      <c r="K170" s="18">
        <f>IFERROR(__xludf.DUMMYFUNCTION("if(isblank(K170),,index(googlefinance(A170,L$2,K170-1),2,2))"),225.88)</f>
        <v/>
      </c>
      <c r="L170" s="19">
        <f>IF(ISBLANK(H170:I170),,IF(COUNTA(H170)=0,I170,H170))</f>
        <v/>
      </c>
      <c r="M170" s="20">
        <f>IFERROR(__xludf.DUMMYFUNCTION("if(isblank(M170),, index(googlefinance(A170,N$2,M170-1),2,2))"),"")</f>
        <v/>
      </c>
      <c r="N170" s="21">
        <f>IFERROR(__xludf.DUMMYFUNCTION("if(isblank(A170),,googlefinance(A170))"),225.49)</f>
        <v/>
      </c>
      <c r="O170" s="22">
        <f>IF(ISBLANK(J170),,IF(ISBLANK(L170),"Ongoing","Completed"))</f>
        <v/>
      </c>
      <c r="P170" s="22">
        <f>IF(ISBLANK(A170),,IF(AND(COUNTA(F170)=1,T170&gt;0),"Profit",IF(AND(COUNTA(G170)=1,T170&lt;0),"Profit","Loss")))</f>
        <v/>
      </c>
      <c r="Q170" s="7">
        <f>IF(ISBLANK(U170),,IF(P170="Profit",IF(T170&lt;0,U170*-T170,U170*T170),IF(T170&gt;0,U170*-T170,U170*T170)))</f>
        <v/>
      </c>
      <c r="R170" s="22" t="n"/>
      <c r="S170" s="26" t="n"/>
      <c r="T170" s="22">
        <f>IF(ISBLANK(J170),,IF(ISBLANK(L170),N170-K170,M170-K170))</f>
        <v/>
      </c>
      <c r="U170" s="9">
        <f>IF(ISBLANK(J170),,ROUNDDOWN(U$1/K170,0))</f>
        <v/>
      </c>
    </row>
    <row r="171" ht="13" customHeight="1">
      <c r="A171" s="12" t="inlineStr">
        <is>
          <t>CSCO</t>
        </is>
      </c>
      <c r="B171" s="22" t="n">
        <v>11</v>
      </c>
      <c r="C171" s="9" t="n">
        <v>72.81</v>
      </c>
      <c r="D171" s="9" t="n">
        <v>54.545</v>
      </c>
      <c r="E171" s="9" t="n">
        <v>1.624</v>
      </c>
      <c r="F171" s="16" t="n">
        <v>45233</v>
      </c>
      <c r="G171" s="16" t="n"/>
      <c r="H171" s="16" t="n"/>
      <c r="I171" s="16" t="n"/>
      <c r="J171" s="17">
        <f>IF(ISBLANK(F171:G171),,IF(COUNTA(F171)=0,G171,F171))</f>
        <v/>
      </c>
      <c r="K171" s="18">
        <f>IFERROR(__xludf.DUMMYFUNCTION("if(isblank(K171),,index(googlefinance(A171,L$2,K171-1),2,2))"),53.01)</f>
        <v/>
      </c>
      <c r="L171" s="19">
        <f>IF(ISBLANK(H171:I171),,IF(COUNTA(H171)=0,I171,H171))</f>
        <v/>
      </c>
      <c r="M171" s="20">
        <f>IFERROR(__xludf.DUMMYFUNCTION("if(isblank(M171),, index(googlefinance(A171,N$2,M171-1),2,2))"),"")</f>
        <v/>
      </c>
      <c r="N171" s="21">
        <f>IFERROR(__xludf.DUMMYFUNCTION("if(isblank(A171),,googlefinance(A171))"),48.36)</f>
        <v/>
      </c>
      <c r="O171" s="22">
        <f>IF(ISBLANK(J171),,IF(ISBLANK(L171),"Ongoing","Completed"))</f>
        <v/>
      </c>
      <c r="P171" s="22">
        <f>IF(ISBLANK(A171),,IF(AND(COUNTA(F171)=1,T171&gt;0),"Profit",IF(AND(COUNTA(G171)=1,T171&lt;0),"Profit","Loss")))</f>
        <v/>
      </c>
      <c r="Q171" s="7">
        <f>IF(ISBLANK(U171),,IF(P171="Profit",IF(T171&lt;0,U171*-T171,U171*T171),IF(T171&gt;0,U171*-T171,U171*T171)))</f>
        <v/>
      </c>
      <c r="R171" s="22" t="n"/>
      <c r="S171" s="26" t="n"/>
      <c r="T171" s="22">
        <f>IF(ISBLANK(J171),,IF(ISBLANK(L171),N171-K171,M171-K171))</f>
        <v/>
      </c>
      <c r="U171" s="9">
        <f>IF(ISBLANK(J171),,ROUNDDOWN(U$1/K171,0))</f>
        <v/>
      </c>
    </row>
    <row r="172" ht="13" customHeight="1">
      <c r="A172" s="12" t="inlineStr">
        <is>
          <t>EXPE</t>
        </is>
      </c>
      <c r="B172" s="22" t="n">
        <v>9</v>
      </c>
      <c r="C172" s="9" t="n">
        <v>190.02</v>
      </c>
      <c r="D172" s="9" t="n">
        <v>33.333</v>
      </c>
      <c r="E172" s="9" t="n">
        <v>1.749</v>
      </c>
      <c r="F172" s="16" t="n">
        <v>45233</v>
      </c>
      <c r="G172" s="16" t="n"/>
      <c r="H172" s="16" t="n"/>
      <c r="I172" s="16" t="n"/>
      <c r="J172" s="17">
        <f>IF(ISBLANK(F172:G172),,IF(COUNTA(F172)=0,G172,F172))</f>
        <v/>
      </c>
      <c r="K172" s="18">
        <f>IFERROR(__xludf.DUMMYFUNCTION("if(isblank(K172),,index(googlefinance(A172,L$2,K172-1),2,2))"),112.71)</f>
        <v/>
      </c>
      <c r="L172" s="19">
        <f>IF(ISBLANK(H172:I172),,IF(COUNTA(H172)=0,I172,H172))</f>
        <v/>
      </c>
      <c r="M172" s="20">
        <f>IFERROR(__xludf.DUMMYFUNCTION("if(isblank(M172),, index(googlefinance(A172,N$2,M172-1),2,2))"),"")</f>
        <v/>
      </c>
      <c r="N172" s="21">
        <f>IFERROR(__xludf.DUMMYFUNCTION("if(isblank(A172),,googlefinance(A172))"),136.42)</f>
        <v/>
      </c>
      <c r="O172" s="22">
        <f>IF(ISBLANK(J172),,IF(ISBLANK(L172),"Ongoing","Completed"))</f>
        <v/>
      </c>
      <c r="P172" s="22">
        <f>IF(ISBLANK(A172),,IF(AND(COUNTA(F172)=1,T172&gt;0),"Profit",IF(AND(COUNTA(G172)=1,T172&lt;0),"Profit","Loss")))</f>
        <v/>
      </c>
      <c r="Q172" s="7">
        <f>IF(ISBLANK(U172),,IF(P172="Profit",IF(T172&lt;0,U172*-T172,U172*T172),IF(T172&gt;0,U172*-T172,U172*T172)))</f>
        <v/>
      </c>
      <c r="R172" s="22" t="n"/>
      <c r="S172" s="26" t="n"/>
      <c r="T172" s="22">
        <f>IF(ISBLANK(J172),,IF(ISBLANK(L172),N172-K172,M172-K172))</f>
        <v/>
      </c>
      <c r="U172" s="9">
        <f>IF(ISBLANK(J172),,ROUNDDOWN(U$1/K172,0))</f>
        <v/>
      </c>
    </row>
    <row r="173" ht="13" customHeight="1">
      <c r="A173" s="12" t="inlineStr">
        <is>
          <t>IDXX</t>
        </is>
      </c>
      <c r="B173" s="22" t="n">
        <v>15</v>
      </c>
      <c r="C173" s="9" t="n">
        <v>86.63</v>
      </c>
      <c r="D173" s="9" t="n">
        <v>46.667</v>
      </c>
      <c r="E173" s="9" t="n">
        <v>1.311</v>
      </c>
      <c r="F173" s="16" t="n">
        <v>45233</v>
      </c>
      <c r="G173" s="16" t="n"/>
      <c r="H173" s="16" t="n">
        <v>45258</v>
      </c>
      <c r="I173" s="16" t="n"/>
      <c r="J173" s="17">
        <f>IF(ISBLANK(F173:G173),,IF(COUNTA(F173)=0,G173,F173))</f>
        <v/>
      </c>
      <c r="K173" s="18">
        <f>IFERROR(__xludf.DUMMYFUNCTION("if(isblank(K173),,index(googlefinance(A173,L$2,K173-1),2,2))"),429.3)</f>
        <v/>
      </c>
      <c r="L173" s="19">
        <f>IF(ISBLANK(H173:I173),,IF(COUNTA(H173)=0,I173,H173))</f>
        <v/>
      </c>
      <c r="M173" s="20">
        <f>IFERROR(__xludf.DUMMYFUNCTION("if(isblank(M173),, index(googlefinance(A173,N$2,M173-1),2,2))"),"")</f>
        <v/>
      </c>
      <c r="N173" s="21">
        <f>IFERROR(__xludf.DUMMYFUNCTION("if(isblank(A173),,googlefinance(A173))"),478.18)</f>
        <v/>
      </c>
      <c r="O173" s="22">
        <f>IF(ISBLANK(J173),,IF(ISBLANK(L173),"Ongoing","Completed"))</f>
        <v/>
      </c>
      <c r="P173" s="22">
        <f>IF(ISBLANK(A173),,IF(AND(COUNTA(F173)=1,T173&gt;0),"Profit",IF(AND(COUNTA(G173)=1,T173&lt;0),"Profit","Loss")))</f>
        <v/>
      </c>
      <c r="Q173" s="7">
        <f>IF(ISBLANK(U173),,IF(P173="Profit",IF(T173&lt;0,U173*-T173,U173*T173),IF(T173&gt;0,U173*-T173,U173*T173)))</f>
        <v/>
      </c>
      <c r="R173" s="22" t="n"/>
      <c r="S173" s="26" t="n"/>
      <c r="T173" s="22">
        <f>IF(ISBLANK(J173),,IF(ISBLANK(L173),N173-K173,M173-K173))</f>
        <v/>
      </c>
      <c r="U173" s="9">
        <f>IF(ISBLANK(J173),,ROUNDDOWN(U$1/K173,0))</f>
        <v/>
      </c>
    </row>
    <row r="174" ht="13" customHeight="1">
      <c r="A174" s="12" t="inlineStr">
        <is>
          <t>KEYS</t>
        </is>
      </c>
      <c r="B174" s="22" t="n">
        <v>5</v>
      </c>
      <c r="C174" s="9" t="n">
        <v>60.66</v>
      </c>
      <c r="D174" s="9" t="n">
        <v>60</v>
      </c>
      <c r="E174" s="9" t="n">
        <v>1.856</v>
      </c>
      <c r="F174" s="16" t="n">
        <v>45233</v>
      </c>
      <c r="G174" s="16" t="n"/>
      <c r="H174" s="16" t="n"/>
      <c r="I174" s="16" t="n"/>
      <c r="J174" s="17">
        <f>IF(ISBLANK(F174:G174),,IF(COUNTA(F174)=0,G174,F174))</f>
        <v/>
      </c>
      <c r="K174" s="18">
        <f>IFERROR(__xludf.DUMMYFUNCTION("if(isblank(K174),,index(googlefinance(A174,L$2,K174-1),2,2))"),125.76)</f>
        <v/>
      </c>
      <c r="L174" s="19">
        <f>IF(ISBLANK(H174:I174),,IF(COUNTA(H174)=0,I174,H174))</f>
        <v/>
      </c>
      <c r="M174" s="20">
        <f>IFERROR(__xludf.DUMMYFUNCTION("if(isblank(M174),, index(googlefinance(A174,N$2,M174-1),2,2))"),"")</f>
        <v/>
      </c>
      <c r="N174" s="21">
        <f>IFERROR(__xludf.DUMMYFUNCTION("if(isblank(A174),,googlefinance(A174))"),136.04)</f>
        <v/>
      </c>
      <c r="O174" s="22">
        <f>IF(ISBLANK(J174),,IF(ISBLANK(L174),"Ongoing","Completed"))</f>
        <v/>
      </c>
      <c r="P174" s="22">
        <f>IF(ISBLANK(A174),,IF(AND(COUNTA(F174)=1,T174&gt;0),"Profit",IF(AND(COUNTA(G174)=1,T174&lt;0),"Profit","Loss")))</f>
        <v/>
      </c>
      <c r="Q174" s="7">
        <f>IF(ISBLANK(U174),,IF(P174="Profit",IF(T174&lt;0,U174*-T174,U174*T174),IF(T174&gt;0,U174*-T174,U174*T174)))</f>
        <v/>
      </c>
      <c r="R174" s="22" t="n"/>
      <c r="S174" s="26" t="n"/>
      <c r="T174" s="22">
        <f>IF(ISBLANK(J174),,IF(ISBLANK(L174),N174-K174,M174-K174))</f>
        <v/>
      </c>
      <c r="U174" s="9">
        <f>IF(ISBLANK(J174),,ROUNDDOWN(U$1/K174,0))</f>
        <v/>
      </c>
    </row>
    <row r="175" ht="13" customHeight="1">
      <c r="A175" s="12" t="inlineStr">
        <is>
          <t>PPG</t>
        </is>
      </c>
      <c r="B175" s="22" t="n">
        <v>14</v>
      </c>
      <c r="C175" s="9" t="n">
        <v>159.96</v>
      </c>
      <c r="D175" s="9" t="n">
        <v>50</v>
      </c>
      <c r="E175" s="9" t="n">
        <v>1.676</v>
      </c>
      <c r="F175" s="16" t="n">
        <v>45233</v>
      </c>
      <c r="G175" s="16" t="n"/>
      <c r="H175" s="16" t="n"/>
      <c r="I175" s="16" t="n"/>
      <c r="J175" s="17">
        <f>IF(ISBLANK(F175:G175),,IF(COUNTA(F175)=0,G175,F175))</f>
        <v/>
      </c>
      <c r="K175" s="18">
        <f>IFERROR(__xludf.DUMMYFUNCTION("if(isblank(K175),,index(googlefinance(A175,L$2,K175-1),2,2))"),128.31)</f>
        <v/>
      </c>
      <c r="L175" s="19">
        <f>IF(ISBLANK(H175:I175),,IF(COUNTA(H175)=0,I175,H175))</f>
        <v/>
      </c>
      <c r="M175" s="20">
        <f>IFERROR(__xludf.DUMMYFUNCTION("if(isblank(M175),, index(googlefinance(A175,N$2,M175-1),2,2))"),"")</f>
        <v/>
      </c>
      <c r="N175" s="21">
        <f>IFERROR(__xludf.DUMMYFUNCTION("if(isblank(A175),,googlefinance(A175))"),136.45)</f>
        <v/>
      </c>
      <c r="O175" s="22">
        <f>IF(ISBLANK(J175),,IF(ISBLANK(L175),"Ongoing","Completed"))</f>
        <v/>
      </c>
      <c r="P175" s="22">
        <f>IF(ISBLANK(A175),,IF(AND(COUNTA(F175)=1,T175&gt;0),"Profit",IF(AND(COUNTA(G175)=1,T175&lt;0),"Profit","Loss")))</f>
        <v/>
      </c>
      <c r="Q175" s="7">
        <f>IF(ISBLANK(U175),,IF(P175="Profit",IF(T175&lt;0,U175*-T175,U175*T175),IF(T175&gt;0,U175*-T175,U175*T175)))</f>
        <v/>
      </c>
      <c r="R175" s="22" t="n"/>
      <c r="S175" s="26" t="n"/>
      <c r="T175" s="22">
        <f>IF(ISBLANK(J175),,IF(ISBLANK(L175),N175-K175,M175-K175))</f>
        <v/>
      </c>
      <c r="U175" s="9">
        <f>IF(ISBLANK(J175),,ROUNDDOWN(U$1/K175,0))</f>
        <v/>
      </c>
    </row>
    <row r="176" ht="13" customHeight="1">
      <c r="A176" s="12" t="inlineStr">
        <is>
          <t>PSA</t>
        </is>
      </c>
      <c r="B176" s="22" t="n">
        <v>10</v>
      </c>
      <c r="C176" s="9" t="n">
        <v>220.57</v>
      </c>
      <c r="D176" s="9" t="n">
        <v>40</v>
      </c>
      <c r="E176" s="9" t="n">
        <v>3.069</v>
      </c>
      <c r="F176" s="16" t="n">
        <v>45233</v>
      </c>
      <c r="G176" s="16" t="n"/>
      <c r="H176" s="16" t="n"/>
      <c r="I176" s="16" t="n"/>
      <c r="J176" s="17">
        <f>IF(ISBLANK(F176:G176),,IF(COUNTA(F176)=0,G176,F176))</f>
        <v/>
      </c>
      <c r="K176" s="18">
        <f>IFERROR(__xludf.DUMMYFUNCTION("if(isblank(K176),,index(googlefinance(A176,L$2,K176-1),2,2))"),253.26)</f>
        <v/>
      </c>
      <c r="L176" s="19">
        <f>IF(ISBLANK(H176:I176),,IF(COUNTA(H176)=0,I176,H176))</f>
        <v/>
      </c>
      <c r="M176" s="20">
        <f>IFERROR(__xludf.DUMMYFUNCTION("if(isblank(M176),, index(googlefinance(A176,N$2,M176-1),2,2))"),"")</f>
        <v/>
      </c>
      <c r="N176" s="21">
        <f>IFERROR(__xludf.DUMMYFUNCTION("if(isblank(A176),,googlefinance(A176))"),255.03)</f>
        <v/>
      </c>
      <c r="O176" s="22">
        <f>IF(ISBLANK(J176),,IF(ISBLANK(L176),"Ongoing","Completed"))</f>
        <v/>
      </c>
      <c r="P176" s="22">
        <f>IF(ISBLANK(A176),,IF(AND(COUNTA(F176)=1,T176&gt;0),"Profit",IF(AND(COUNTA(G176)=1,T176&lt;0),"Profit","Loss")))</f>
        <v/>
      </c>
      <c r="Q176" s="7">
        <f>IF(ISBLANK(U176),,IF(P176="Profit",IF(T176&lt;0,U176*-T176,U176*T176),IF(T176&gt;0,U176*-T176,U176*T176)))</f>
        <v/>
      </c>
      <c r="R176" s="22" t="n"/>
      <c r="S176" s="26" t="n"/>
      <c r="T176" s="22">
        <f>IF(ISBLANK(J176),,IF(ISBLANK(L176),N176-K176,M176-K176))</f>
        <v/>
      </c>
      <c r="U176" s="9">
        <f>IF(ISBLANK(J176),,ROUNDDOWN(U$1/K176,0))</f>
        <v/>
      </c>
    </row>
    <row r="177" ht="13" customHeight="1">
      <c r="A177" s="12" t="inlineStr">
        <is>
          <t>BKNG</t>
        </is>
      </c>
      <c r="B177" s="22" t="n">
        <v>18</v>
      </c>
      <c r="C177" s="9" t="n">
        <v>8.220000000000001</v>
      </c>
      <c r="D177" s="9" t="n">
        <v>11.111</v>
      </c>
      <c r="E177" s="9" t="n">
        <v>1.07</v>
      </c>
      <c r="F177" s="16" t="n">
        <v>45236</v>
      </c>
      <c r="G177" s="16" t="n"/>
      <c r="H177" s="16" t="n">
        <v>45254</v>
      </c>
      <c r="I177" s="16" t="n"/>
      <c r="J177" s="17">
        <f>IF(ISBLANK(F177:G177),,IF(COUNTA(F177)=0,G177,F177))</f>
        <v/>
      </c>
      <c r="K177" s="18">
        <f>IFERROR(__xludf.DUMMYFUNCTION("if(isblank(K177),,index(googlefinance(A177,L$2,K177-1),2,2))"),2971.43)</f>
        <v/>
      </c>
      <c r="L177" s="19">
        <f>IF(ISBLANK(H177:I177),,IF(COUNTA(H177)=0,I177,H177))</f>
        <v/>
      </c>
      <c r="M177" s="20">
        <f>IFERROR(__xludf.DUMMYFUNCTION("if(isblank(M177),, index(googlefinance(A177,N$2,M177-1),2,2))"),3115.59)</f>
        <v/>
      </c>
      <c r="N177" s="21">
        <f>IFERROR(__xludf.DUMMYFUNCTION("if(isblank(A177),,googlefinance(A177))"),3115.59)</f>
        <v/>
      </c>
      <c r="O177" s="22">
        <f>IF(ISBLANK(J177),,IF(ISBLANK(L177),"Ongoing","Completed"))</f>
        <v/>
      </c>
      <c r="P177" s="22">
        <f>IF(ISBLANK(A177),,IF(AND(COUNTA(F177)=1,T177&gt;0),"Profit",IF(AND(COUNTA(G177)=1,T177&lt;0),"Profit","Loss")))</f>
        <v/>
      </c>
      <c r="Q177" s="7">
        <f>IF(ISBLANK(U177),,IF(P177="Profit",IF(T177&lt;0,U177*-T177,U177*T177),IF(T177&gt;0,U177*-T177,U177*T177)))</f>
        <v/>
      </c>
      <c r="R177" s="22" t="n"/>
      <c r="S177" s="26" t="n"/>
      <c r="T177" s="22">
        <f>IF(ISBLANK(J177),,IF(ISBLANK(L177),N177-K177,M177-K177))</f>
        <v/>
      </c>
      <c r="U177" s="9">
        <f>IF(ISBLANK(J177),,ROUNDDOWN(U$1/K177,0))</f>
        <v/>
      </c>
    </row>
    <row r="178" ht="13" customHeight="1">
      <c r="A178" s="12" t="inlineStr">
        <is>
          <t>CLX</t>
        </is>
      </c>
      <c r="B178" s="22" t="n">
        <v>10</v>
      </c>
      <c r="C178" s="9" t="n">
        <v>200.61</v>
      </c>
      <c r="D178" s="9" t="n">
        <v>50</v>
      </c>
      <c r="E178" s="9" t="n">
        <v>3.113</v>
      </c>
      <c r="F178" s="16" t="n">
        <v>45236</v>
      </c>
      <c r="G178" s="16" t="n"/>
      <c r="H178" s="16" t="n"/>
      <c r="I178" s="16" t="n"/>
      <c r="J178" s="17">
        <f>IF(ISBLANK(F178:G178),,IF(COUNTA(F178)=0,G178,F178))</f>
        <v/>
      </c>
      <c r="K178" s="18">
        <f>IFERROR(__xludf.DUMMYFUNCTION("if(isblank(K178),,index(googlefinance(A178,L$2,K178-1),2,2))"),129)</f>
        <v/>
      </c>
      <c r="L178" s="19">
        <f>IF(ISBLANK(H178:I178),,IF(COUNTA(H178)=0,I178,H178))</f>
        <v/>
      </c>
      <c r="M178" s="20">
        <f>IFERROR(__xludf.DUMMYFUNCTION("if(isblank(M178),, index(googlefinance(A178,N$2,M178-1),2,2))"),"")</f>
        <v/>
      </c>
      <c r="N178" s="21">
        <f>IFERROR(__xludf.DUMMYFUNCTION("if(isblank(A178),,googlefinance(A178))"),141.19)</f>
        <v/>
      </c>
      <c r="O178" s="22">
        <f>IF(ISBLANK(J178),,IF(ISBLANK(L178),"Ongoing","Completed"))</f>
        <v/>
      </c>
      <c r="P178" s="22">
        <f>IF(ISBLANK(A178),,IF(AND(COUNTA(F178)=1,T178&gt;0),"Profit",IF(AND(COUNTA(G178)=1,T178&lt;0),"Profit","Loss")))</f>
        <v/>
      </c>
      <c r="Q178" s="7">
        <f>IF(ISBLANK(U178),,IF(P178="Profit",IF(T178&lt;0,U178*-T178,U178*T178),IF(T178&gt;0,U178*-T178,U178*T178)))</f>
        <v/>
      </c>
      <c r="R178" s="22" t="n"/>
      <c r="S178" s="26" t="n"/>
      <c r="T178" s="22">
        <f>IF(ISBLANK(J178),,IF(ISBLANK(L178),N178-K178,M178-K178))</f>
        <v/>
      </c>
      <c r="U178" s="9">
        <f>IF(ISBLANK(J178),,ROUNDDOWN(U$1/K178,0))</f>
        <v/>
      </c>
    </row>
    <row r="179" ht="13" customHeight="1">
      <c r="A179" s="12" t="inlineStr">
        <is>
          <t>DOV</t>
        </is>
      </c>
      <c r="B179" s="22" t="n">
        <v>14</v>
      </c>
      <c r="C179" s="9" t="n">
        <v>62.52</v>
      </c>
      <c r="D179" s="9" t="n">
        <v>42.857</v>
      </c>
      <c r="E179" s="9" t="n">
        <v>1.417</v>
      </c>
      <c r="F179" s="16" t="n">
        <v>45236</v>
      </c>
      <c r="G179" s="16" t="n"/>
      <c r="H179" s="16" t="n">
        <v>45237</v>
      </c>
      <c r="I179" s="16" t="n"/>
      <c r="J179" s="17">
        <f>IF(ISBLANK(F179:G179),,IF(COUNTA(F179)=0,G179,F179))</f>
        <v/>
      </c>
      <c r="K179" s="18">
        <f>IFERROR(__xludf.DUMMYFUNCTION("if(isblank(K179),,index(googlefinance(A179,L$2,K179-1),2,2))"),"#N/A")</f>
        <v/>
      </c>
      <c r="L179" s="19">
        <f>IF(ISBLANK(H179:I179),,IF(COUNTA(H179)=0,I179,H179))</f>
        <v/>
      </c>
      <c r="M179" s="20">
        <f>IFERROR(__xludf.DUMMYFUNCTION("if(isblank(M179),, index(googlefinance(A179,N$2,M179-1),2,2))"),130.47)</f>
        <v/>
      </c>
      <c r="N179" s="21">
        <f>IFERROR(__xludf.DUMMYFUNCTION("if(isblank(A179),,googlefinance(A179))"),139.69)</f>
        <v/>
      </c>
      <c r="O179" s="22">
        <f>IF(ISBLANK(J179),,IF(ISBLANK(L179),"Ongoing","Completed"))</f>
        <v/>
      </c>
      <c r="P179" s="22">
        <f>IF(ISBLANK(A179),,IF(AND(COUNTA(F179)=1,T179&gt;0),"Profit",IF(AND(COUNTA(G179)=1,T179&lt;0),"Profit","Loss")))</f>
        <v/>
      </c>
      <c r="Q179" s="7">
        <f>IF(ISBLANK(U179),,IF(P179="Profit",IF(T179&lt;0,U179*-T179,U179*T179),IF(T179&gt;0,U179*-T179,U179*T179)))</f>
        <v/>
      </c>
      <c r="R179" s="22" t="n"/>
      <c r="S179" s="26" t="n"/>
      <c r="T179" s="22">
        <f>IF(ISBLANK(J179),,IF(ISBLANK(L179),N179-K179,M179-K179))</f>
        <v/>
      </c>
      <c r="U179" s="9">
        <f>IF(ISBLANK(J179),,ROUNDDOWN(U$1/K179,0))</f>
        <v/>
      </c>
    </row>
    <row r="180" ht="13" customHeight="1">
      <c r="A180" s="12" t="inlineStr">
        <is>
          <t>EMR</t>
        </is>
      </c>
      <c r="B180" s="22" t="n">
        <v>11</v>
      </c>
      <c r="C180" s="9" t="n">
        <v>0.87</v>
      </c>
      <c r="D180" s="9" t="n">
        <v>36.364</v>
      </c>
      <c r="E180" s="9" t="n">
        <v>1.007</v>
      </c>
      <c r="F180" s="16" t="n">
        <v>45236</v>
      </c>
      <c r="G180" s="16" t="n"/>
      <c r="H180" s="16" t="n">
        <v>45237</v>
      </c>
      <c r="I180" s="16" t="n"/>
      <c r="J180" s="17">
        <f>IF(ISBLANK(F180:G180),,IF(COUNTA(F180)=0,G180,F180))</f>
        <v/>
      </c>
      <c r="K180" s="18">
        <f>IFERROR(__xludf.DUMMYFUNCTION("if(isblank(K180),,index(googlefinance(A180,L$2,K180-1),2,2))"),91.74)</f>
        <v/>
      </c>
      <c r="L180" s="19">
        <f>IF(ISBLANK(H180:I180),,IF(COUNTA(H180)=0,I180,H180))</f>
        <v/>
      </c>
      <c r="M180" s="20">
        <f>IFERROR(__xludf.DUMMYFUNCTION("if(isblank(M180),, index(googlefinance(A180,N$2,M180-1),2,2))"),84.94)</f>
        <v/>
      </c>
      <c r="N180" s="21">
        <f>IFERROR(__xludf.DUMMYFUNCTION("if(isblank(A180),,googlefinance(A180))"),88.51)</f>
        <v/>
      </c>
      <c r="O180" s="22">
        <f>IF(ISBLANK(J180),,IF(ISBLANK(L180),"Ongoing","Completed"))</f>
        <v/>
      </c>
      <c r="P180" s="22">
        <f>IF(ISBLANK(A180),,IF(AND(COUNTA(F180)=1,T180&gt;0),"Profit",IF(AND(COUNTA(G180)=1,T180&lt;0),"Profit","Loss")))</f>
        <v/>
      </c>
      <c r="Q180" s="7">
        <f>IF(ISBLANK(U180),,IF(P180="Profit",IF(T180&lt;0,U180*-T180,U180*T180),IF(T180&gt;0,U180*-T180,U180*T180)))</f>
        <v/>
      </c>
      <c r="R180" s="22" t="n"/>
      <c r="S180" s="26" t="n"/>
      <c r="T180" s="22">
        <f>IF(ISBLANK(J180),,IF(ISBLANK(L180),N180-K180,M180-K180))</f>
        <v/>
      </c>
      <c r="U180" s="9">
        <f>IF(ISBLANK(J180),,ROUNDDOWN(U$1/K180,0))</f>
        <v/>
      </c>
    </row>
    <row r="181" ht="13" customHeight="1">
      <c r="A181" s="12" t="inlineStr">
        <is>
          <t>JNJ</t>
        </is>
      </c>
      <c r="B181" s="22" t="n">
        <v>9</v>
      </c>
      <c r="C181" s="9" t="n">
        <v>81.02</v>
      </c>
      <c r="D181" s="9" t="n">
        <v>55.556</v>
      </c>
      <c r="E181" s="9" t="n">
        <v>2.796</v>
      </c>
      <c r="F181" s="16" t="n">
        <v>45236</v>
      </c>
      <c r="G181" s="16" t="n"/>
      <c r="H181" s="16" t="n">
        <v>45237</v>
      </c>
      <c r="I181" s="16" t="n"/>
      <c r="J181" s="17">
        <f>IF(ISBLANK(F181:G181),,IF(COUNTA(F181)=0,G181,F181))</f>
        <v/>
      </c>
      <c r="K181" s="18">
        <f>IFERROR(__xludf.DUMMYFUNCTION("if(isblank(K181),,index(googlefinance(A181,L$2,K181-1),2,2))"),151.7)</f>
        <v/>
      </c>
      <c r="L181" s="19">
        <f>IF(ISBLANK(H181:I181),,IF(COUNTA(H181)=0,I181,H181))</f>
        <v/>
      </c>
      <c r="M181" s="20">
        <f>IFERROR(__xludf.DUMMYFUNCTION("if(isblank(M181),, index(googlefinance(A181,N$2,M181-1),2,2))"),150.9)</f>
        <v/>
      </c>
      <c r="N181" s="21">
        <f>IFERROR(__xludf.DUMMYFUNCTION("if(isblank(A181),,googlefinance(A181))"),152.5)</f>
        <v/>
      </c>
      <c r="O181" s="22">
        <f>IF(ISBLANK(J181),,IF(ISBLANK(L181),"Ongoing","Completed"))</f>
        <v/>
      </c>
      <c r="P181" s="22">
        <f>IF(ISBLANK(A181),,IF(AND(COUNTA(F181)=1,T181&gt;0),"Profit",IF(AND(COUNTA(G181)=1,T181&lt;0),"Profit","Loss")))</f>
        <v/>
      </c>
      <c r="Q181" s="7">
        <f>IF(ISBLANK(U181),,IF(P181="Profit",IF(T181&lt;0,U181*-T181,U181*T181),IF(T181&gt;0,U181*-T181,U181*T181)))</f>
        <v/>
      </c>
      <c r="R181" s="22" t="n"/>
      <c r="S181" s="26" t="n"/>
      <c r="T181" s="22">
        <f>IF(ISBLANK(J181),,IF(ISBLANK(L181),N181-K181,M181-K181))</f>
        <v/>
      </c>
      <c r="U181" s="9">
        <f>IF(ISBLANK(J181),,ROUNDDOWN(U$1/K181,0))</f>
        <v/>
      </c>
    </row>
    <row r="182" ht="13" customHeight="1">
      <c r="A182" s="12" t="inlineStr">
        <is>
          <t>MAA</t>
        </is>
      </c>
      <c r="B182" s="22" t="n">
        <v>11</v>
      </c>
      <c r="C182" s="9" t="n">
        <v>40.26</v>
      </c>
      <c r="D182" s="9" t="n">
        <v>36.364</v>
      </c>
      <c r="E182" s="9" t="n">
        <v>1.165</v>
      </c>
      <c r="F182" s="16" t="n">
        <v>45236</v>
      </c>
      <c r="G182" s="16" t="n"/>
      <c r="H182" s="16" t="n"/>
      <c r="I182" s="16" t="n"/>
      <c r="J182" s="17">
        <f>IF(ISBLANK(F182:G182),,IF(COUNTA(F182)=0,G182,F182))</f>
        <v/>
      </c>
      <c r="K182" s="18">
        <f>IFERROR(__xludf.DUMMYFUNCTION("if(isblank(K182),,index(googlefinance(A182,L$2,K182-1),2,2))"),121.76)</f>
        <v/>
      </c>
      <c r="L182" s="19">
        <f>IF(ISBLANK(H182:I182),,IF(COUNTA(H182)=0,I182,H182))</f>
        <v/>
      </c>
      <c r="M182" s="20">
        <f>IFERROR(__xludf.DUMMYFUNCTION("if(isblank(M182),, index(googlefinance(A182,N$2,M182-1),2,2))"),"")</f>
        <v/>
      </c>
      <c r="N182" s="21">
        <f>IFERROR(__xludf.DUMMYFUNCTION("if(isblank(A182),,googlefinance(A182))"),122.67)</f>
        <v/>
      </c>
      <c r="O182" s="22">
        <f>IF(ISBLANK(J182),,IF(ISBLANK(L182),"Ongoing","Completed"))</f>
        <v/>
      </c>
      <c r="P182" s="22">
        <f>IF(ISBLANK(A182),,IF(AND(COUNTA(F182)=1,T182&gt;0),"Profit",IF(AND(COUNTA(G182)=1,T182&lt;0),"Profit","Loss")))</f>
        <v/>
      </c>
      <c r="Q182" s="7">
        <f>IF(ISBLANK(U182),,IF(P182="Profit",IF(T182&lt;0,U182*-T182,U182*T182),IF(T182&gt;0,U182*-T182,U182*T182)))</f>
        <v/>
      </c>
      <c r="R182" s="22" t="n"/>
      <c r="S182" s="26" t="n"/>
      <c r="T182" s="22">
        <f>IF(ISBLANK(J182),,IF(ISBLANK(L182),N182-K182,M182-K182))</f>
        <v/>
      </c>
      <c r="U182" s="9">
        <f>IF(ISBLANK(J182),,ROUNDDOWN(U$1/K182,0))</f>
        <v/>
      </c>
    </row>
    <row r="183" ht="13" customHeight="1">
      <c r="A183" s="12" t="inlineStr">
        <is>
          <t>PFE</t>
        </is>
      </c>
      <c r="B183" s="22" t="n">
        <v>9</v>
      </c>
      <c r="C183" s="9" t="n">
        <v>139.688</v>
      </c>
      <c r="D183" s="9" t="n">
        <v>33.333</v>
      </c>
      <c r="E183" s="9" t="n">
        <v>1.666</v>
      </c>
      <c r="F183" s="16" t="n">
        <v>45236</v>
      </c>
      <c r="G183" s="16" t="n"/>
      <c r="H183" s="16" t="n"/>
      <c r="I183" s="16" t="n"/>
      <c r="J183" s="17">
        <f>IF(ISBLANK(F183:G183),,IF(COUNTA(F183)=0,G183,F183))</f>
        <v/>
      </c>
      <c r="K183" s="18">
        <f>IFERROR(__xludf.DUMMYFUNCTION("if(isblank(K183),,index(googlefinance(A183,L$2,K183-1),2,2))"),31.18)</f>
        <v/>
      </c>
      <c r="L183" s="19">
        <f>IF(ISBLANK(H183:I183),,IF(COUNTA(H183)=0,I183,H183))</f>
        <v/>
      </c>
      <c r="M183" s="20">
        <f>IFERROR(__xludf.DUMMYFUNCTION("if(isblank(M183),, index(googlefinance(A183,N$2,M183-1),2,2))"),"")</f>
        <v/>
      </c>
      <c r="N183" s="21">
        <f>IFERROR(__xludf.DUMMYFUNCTION("if(isblank(A183),,googlefinance(A183))"),30.5)</f>
        <v/>
      </c>
      <c r="O183" s="22">
        <f>IF(ISBLANK(J183),,IF(ISBLANK(L183),"Ongoing","Completed"))</f>
        <v/>
      </c>
      <c r="P183" s="22">
        <f>IF(ISBLANK(A183),,IF(AND(COUNTA(F183)=1,T183&gt;0),"Profit",IF(AND(COUNTA(G183)=1,T183&lt;0),"Profit","Loss")))</f>
        <v/>
      </c>
      <c r="Q183" s="7">
        <f>IF(ISBLANK(U183),,IF(P183="Profit",IF(T183&lt;0,U183*-T183,U183*T183),IF(T183&gt;0,U183*-T183,U183*T183)))</f>
        <v/>
      </c>
      <c r="R183" s="22" t="n"/>
      <c r="S183" s="26" t="n"/>
      <c r="T183" s="22">
        <f>IF(ISBLANK(J183),,IF(ISBLANK(L183),N183-K183,M183-K183))</f>
        <v/>
      </c>
      <c r="U183" s="9">
        <f>IF(ISBLANK(J183),,ROUNDDOWN(U$1/K183,0))</f>
        <v/>
      </c>
    </row>
    <row r="184" ht="13" customHeight="1">
      <c r="A184" s="12" t="inlineStr">
        <is>
          <t>PLD</t>
        </is>
      </c>
      <c r="B184" s="22" t="n">
        <v>12</v>
      </c>
      <c r="C184" s="9" t="n">
        <v>91.38</v>
      </c>
      <c r="D184" s="9" t="n">
        <v>58.333</v>
      </c>
      <c r="E184" s="9" t="n">
        <v>1.651</v>
      </c>
      <c r="F184" s="16" t="n">
        <v>45236</v>
      </c>
      <c r="G184" s="16" t="n"/>
      <c r="H184" s="16" t="n"/>
      <c r="I184" s="16" t="n"/>
      <c r="J184" s="17">
        <f>IF(ISBLANK(F184:G184),,IF(COUNTA(F184)=0,G184,F184))</f>
        <v/>
      </c>
      <c r="K184" s="18">
        <f>IFERROR(__xludf.DUMMYFUNCTION("if(isblank(K184),,index(googlefinance(A184,L$2,K184-1),2,2))"),104.93)</f>
        <v/>
      </c>
      <c r="L184" s="19">
        <f>IF(ISBLANK(H184:I184),,IF(COUNTA(H184)=0,I184,H184))</f>
        <v/>
      </c>
      <c r="M184" s="20">
        <f>IFERROR(__xludf.DUMMYFUNCTION("if(isblank(M184),, index(googlefinance(A184,N$2,M184-1),2,2))"),"")</f>
        <v/>
      </c>
      <c r="N184" s="21">
        <f>IFERROR(__xludf.DUMMYFUNCTION("if(isblank(A184),,googlefinance(A184))"),112)</f>
        <v/>
      </c>
      <c r="O184" s="22">
        <f>IF(ISBLANK(J184),,IF(ISBLANK(L184),"Ongoing","Completed"))</f>
        <v/>
      </c>
      <c r="P184" s="22">
        <f>IF(ISBLANK(A184),,IF(AND(COUNTA(F184)=1,T184&gt;0),"Profit",IF(AND(COUNTA(G184)=1,T184&lt;0),"Profit","Loss")))</f>
        <v/>
      </c>
      <c r="Q184" s="7">
        <f>IF(ISBLANK(U184),,IF(P184="Profit",IF(T184&lt;0,U184*-T184,U184*T184),IF(T184&gt;0,U184*-T184,U184*T184)))</f>
        <v/>
      </c>
      <c r="R184" s="22" t="n"/>
      <c r="S184" s="26" t="n"/>
      <c r="T184" s="22">
        <f>IF(ISBLANK(J184),,IF(ISBLANK(L184),N184-K184,M184-K184))</f>
        <v/>
      </c>
      <c r="U184" s="9">
        <f>IF(ISBLANK(J184),,ROUNDDOWN(U$1/K184,0))</f>
        <v/>
      </c>
    </row>
    <row r="185" ht="13" customHeight="1">
      <c r="A185" s="12" t="inlineStr">
        <is>
          <t>WST</t>
        </is>
      </c>
      <c r="B185" s="22" t="n">
        <v>8</v>
      </c>
      <c r="C185" s="9" t="n">
        <v>139.65</v>
      </c>
      <c r="D185" s="9" t="n">
        <v>37.5</v>
      </c>
      <c r="E185" s="9" t="n">
        <v>1.955</v>
      </c>
      <c r="F185" s="16" t="n">
        <v>45237</v>
      </c>
      <c r="G185" s="16" t="n"/>
      <c r="H185" s="16" t="n"/>
      <c r="I185" s="16" t="n"/>
      <c r="J185" s="17">
        <f>IF(ISBLANK(F185:G185),,IF(COUNTA(F185)=0,G185,F185))</f>
        <v/>
      </c>
      <c r="K185" s="18">
        <f>IFERROR(__xludf.DUMMYFUNCTION("if(isblank(K185),,index(googlefinance(A185,L$2,K185-1),2,2))"),330.4)</f>
        <v/>
      </c>
      <c r="L185" s="19">
        <f>IF(ISBLANK(H185:I185),,IF(COUNTA(H185)=0,I185,H185))</f>
        <v/>
      </c>
      <c r="M185" s="20">
        <f>IFERROR(__xludf.DUMMYFUNCTION("if(isblank(M185),, index(googlefinance(A185,N$2,M185-1),2,2))"),"")</f>
        <v/>
      </c>
      <c r="N185" s="21">
        <f>IFERROR(__xludf.DUMMYFUNCTION("if(isblank(A185),,googlefinance(A185))"),353.26)</f>
        <v/>
      </c>
      <c r="O185" s="22">
        <f>IF(ISBLANK(J185),,IF(ISBLANK(L185),"Ongoing","Completed"))</f>
        <v/>
      </c>
      <c r="P185" s="22">
        <f>IF(ISBLANK(A185),,IF(AND(COUNTA(F185)=1,T185&gt;0),"Profit",IF(AND(COUNTA(G185)=1,T185&lt;0),"Profit","Loss")))</f>
        <v/>
      </c>
      <c r="Q185" s="7">
        <f>IF(ISBLANK(U185),,IF(P185="Profit",IF(T185&lt;0,U185*-T185,U185*T185),IF(T185&gt;0,U185*-T185,U185*T185)))</f>
        <v/>
      </c>
      <c r="R185" s="22" t="n"/>
      <c r="S185" s="26" t="n"/>
      <c r="T185" s="22">
        <f>IF(ISBLANK(J185),,IF(ISBLANK(L185),N185-K185,M185-K185))</f>
        <v/>
      </c>
      <c r="U185" s="9">
        <f>IF(ISBLANK(J185),,ROUNDDOWN(U$1/K185,0))</f>
        <v/>
      </c>
    </row>
    <row r="186" ht="13" customHeight="1">
      <c r="A186" s="12" t="inlineStr">
        <is>
          <t>BBY</t>
        </is>
      </c>
      <c r="B186" s="22" t="n">
        <v>13</v>
      </c>
      <c r="C186" s="9" t="n">
        <v>173.07</v>
      </c>
      <c r="D186" s="9" t="n">
        <v>46.154</v>
      </c>
      <c r="E186" s="9" t="n">
        <v>1.741</v>
      </c>
      <c r="F186" s="16" t="n">
        <v>45244</v>
      </c>
      <c r="G186" s="16" t="n"/>
      <c r="H186" s="16" t="n"/>
      <c r="I186" s="16" t="n"/>
      <c r="J186" s="17">
        <f>IF(ISBLANK(F186:G186),,IF(COUNTA(F186)=0,G186,F186))</f>
        <v/>
      </c>
      <c r="K186" s="18">
        <f>IFERROR(__xludf.DUMMYFUNCTION("if(isblank(K186),,index(googlefinance(A186,L$2,K186-1),2,2))"),66.48)</f>
        <v/>
      </c>
      <c r="L186" s="19">
        <f>IF(ISBLANK(H186:I186),,IF(COUNTA(H186)=0,I186,H186))</f>
        <v/>
      </c>
      <c r="M186" s="20">
        <f>IFERROR(__xludf.DUMMYFUNCTION("if(isblank(M186),, index(googlefinance(A186,N$2,M186-1),2,2))"),"")</f>
        <v/>
      </c>
      <c r="N186" s="21">
        <f>IFERROR(__xludf.DUMMYFUNCTION("if(isblank(A186),,googlefinance(A186))"),69.51)</f>
        <v/>
      </c>
      <c r="O186" s="22">
        <f>IF(ISBLANK(J186),,IF(ISBLANK(L186),"Ongoing","Completed"))</f>
        <v/>
      </c>
      <c r="P186" s="22">
        <f>IF(ISBLANK(A186),,IF(AND(COUNTA(F186)=1,T186&gt;0),"Profit",IF(AND(COUNTA(G186)=1,T186&lt;0),"Profit","Loss")))</f>
        <v/>
      </c>
      <c r="Q186" s="7">
        <f>IF(ISBLANK(U186),,IF(P186="Profit",IF(T186&lt;0,U186*-T186,U186*T186),IF(T186&gt;0,U186*-T186,U186*T186)))</f>
        <v/>
      </c>
      <c r="R186" s="22" t="n"/>
      <c r="S186" s="26" t="n"/>
      <c r="T186" s="22">
        <f>IF(ISBLANK(J186),,IF(ISBLANK(L186),N186-K186,M186-K186))</f>
        <v/>
      </c>
      <c r="U186" s="9">
        <f>IF(ISBLANK(J186),,ROUNDDOWN(U$1/K186,0))</f>
        <v/>
      </c>
    </row>
    <row r="187" ht="13" customHeight="1">
      <c r="A187" s="12" t="inlineStr">
        <is>
          <t>BXP</t>
        </is>
      </c>
      <c r="B187" s="22" t="n">
        <v>11</v>
      </c>
      <c r="C187" s="9" t="n">
        <v>0.61</v>
      </c>
      <c r="D187" s="9" t="n">
        <v>9.090999999999999</v>
      </c>
      <c r="E187" s="9" t="n">
        <v>1.002</v>
      </c>
      <c r="F187" s="16" t="n">
        <v>45244</v>
      </c>
      <c r="G187" s="16" t="n"/>
      <c r="H187" s="16" t="n"/>
      <c r="I187" s="16" t="n"/>
      <c r="J187" s="17">
        <f>IF(ISBLANK(F187:G187),,IF(COUNTA(F187)=0,G187,F187))</f>
        <v/>
      </c>
      <c r="K187" s="18">
        <f>IFERROR(__xludf.DUMMYFUNCTION("if(isblank(K187),,index(googlefinance(A187,L$2,K187-1),2,2))"),56.69)</f>
        <v/>
      </c>
      <c r="L187" s="19">
        <f>IF(ISBLANK(H187:I187),,IF(COUNTA(H187)=0,I187,H187))</f>
        <v/>
      </c>
      <c r="M187" s="20">
        <f>IFERROR(__xludf.DUMMYFUNCTION("if(isblank(M187),, index(googlefinance(A187,N$2,M187-1),2,2))"),"")</f>
        <v/>
      </c>
      <c r="N187" s="21">
        <f>IFERROR(__xludf.DUMMYFUNCTION("if(isblank(A187),,googlefinance(A187))"),53.71)</f>
        <v/>
      </c>
      <c r="O187" s="22">
        <f>IF(ISBLANK(J187),,IF(ISBLANK(L187),"Ongoing","Completed"))</f>
        <v/>
      </c>
      <c r="P187" s="22">
        <f>IF(ISBLANK(A187),,IF(AND(COUNTA(F187)=1,T187&gt;0),"Profit",IF(AND(COUNTA(G187)=1,T187&lt;0),"Profit","Loss")))</f>
        <v/>
      </c>
      <c r="Q187" s="7">
        <f>IF(ISBLANK(U187),,IF(P187="Profit",IF(T187&lt;0,U187*-T187,U187*T187),IF(T187&gt;0,U187*-T187,U187*T187)))</f>
        <v/>
      </c>
      <c r="R187" s="22" t="n"/>
      <c r="S187" s="26" t="n"/>
      <c r="T187" s="22">
        <f>IF(ISBLANK(J187),,IF(ISBLANK(L187),N187-K187,M187-K187))</f>
        <v/>
      </c>
      <c r="U187" s="9">
        <f>IF(ISBLANK(J187),,ROUNDDOWN(U$1/K187,0))</f>
        <v/>
      </c>
    </row>
    <row r="188" ht="13" customHeight="1">
      <c r="A188" s="12" t="inlineStr">
        <is>
          <t>WMT</t>
        </is>
      </c>
      <c r="B188" s="22" t="n">
        <v>11</v>
      </c>
      <c r="C188" s="9" t="n">
        <v>33.94</v>
      </c>
      <c r="D188" s="9" t="n">
        <v>45.455</v>
      </c>
      <c r="E188" s="9" t="n">
        <v>1.243</v>
      </c>
      <c r="F188" s="16" t="n"/>
      <c r="G188" s="16" t="n">
        <v>45246</v>
      </c>
      <c r="H188" s="16" t="n"/>
      <c r="I188" s="16" t="n"/>
      <c r="J188" s="17">
        <f>IF(ISBLANK(F188:G188),,IF(COUNTA(F188)=0,G188,F188))</f>
        <v/>
      </c>
      <c r="K188" s="18">
        <f>IFERROR(__xludf.DUMMYFUNCTION("if(isblank(K188),,index(googlefinance(A188,L$2,K188-1),2,2))"),156.04)</f>
        <v/>
      </c>
      <c r="L188" s="19">
        <f>IF(ISBLANK(H188:I188),,IF(COUNTA(H188)=0,I188,H188))</f>
        <v/>
      </c>
      <c r="M188" s="20">
        <f>IFERROR(__xludf.DUMMYFUNCTION("if(isblank(M188),, index(googlefinance(A188,N$2,M188-1),2,2))"),"")</f>
        <v/>
      </c>
      <c r="N188" s="21">
        <f>IFERROR(__xludf.DUMMYFUNCTION("if(isblank(A188),,googlefinance(A188))"),156.06)</f>
        <v/>
      </c>
      <c r="O188" s="22">
        <f>IF(ISBLANK(J188),,IF(ISBLANK(L188),"Ongoing","Completed"))</f>
        <v/>
      </c>
      <c r="P188" s="22">
        <f>IF(ISBLANK(A188),,IF(AND(COUNTA(F188)=1,T188&gt;0),"Profit",IF(AND(COUNTA(G188)=1,T188&lt;0),"Profit","Loss")))</f>
        <v/>
      </c>
      <c r="Q188" s="7">
        <f>IF(ISBLANK(U188),,IF(P188="Profit",IF(T188&lt;0,U188*-T188,U188*T188),IF(T188&gt;0,U188*-T188,U188*T188)))</f>
        <v/>
      </c>
      <c r="R188" s="22" t="n"/>
      <c r="S188" s="26" t="n"/>
      <c r="T188" s="22">
        <f>IF(ISBLANK(J188),,IF(ISBLANK(L188),N188-K188,M188-K188))</f>
        <v/>
      </c>
      <c r="U188" s="9">
        <f>IF(ISBLANK(J188),,ROUNDDOWN(U$1/K188,0))</f>
        <v/>
      </c>
    </row>
    <row r="189" ht="13" customHeight="1">
      <c r="A189" s="12" t="inlineStr">
        <is>
          <t>AON</t>
        </is>
      </c>
      <c r="B189" s="22" t="n">
        <v>20</v>
      </c>
      <c r="C189" s="9" t="n">
        <v>287.44</v>
      </c>
      <c r="D189" s="9" t="n">
        <v>50</v>
      </c>
      <c r="E189" s="9" t="n">
        <v>2.171</v>
      </c>
      <c r="F189" s="16" t="n"/>
      <c r="G189" s="16" t="n">
        <v>45251</v>
      </c>
      <c r="H189" s="16" t="n"/>
      <c r="I189" s="16" t="n"/>
      <c r="J189" s="17">
        <f>IF(ISBLANK(F189:G189),,IF(COUNTA(F189)=0,G189,F189))</f>
        <v/>
      </c>
      <c r="K189" s="18">
        <f>IFERROR(__xludf.DUMMYFUNCTION("if(isblank(K189),,index(googlefinance(A189,L$2,K189-1),2,2))"),325.93)</f>
        <v/>
      </c>
      <c r="L189" s="19">
        <f>IF(ISBLANK(H189:I189),,IF(COUNTA(H189)=0,I189,H189))</f>
        <v/>
      </c>
      <c r="M189" s="20">
        <f>IFERROR(__xludf.DUMMYFUNCTION("if(isblank(M189),, index(googlefinance(A189,N$2,M189-1),2,2))"),"")</f>
        <v/>
      </c>
      <c r="N189" s="21">
        <f>IFERROR(__xludf.DUMMYFUNCTION("if(isblank(A189),,googlefinance(A189))"),330.02)</f>
        <v/>
      </c>
      <c r="O189" s="22">
        <f>IF(ISBLANK(J189),,IF(ISBLANK(L189),"Ongoing","Completed"))</f>
        <v/>
      </c>
      <c r="P189" s="22">
        <f>IF(ISBLANK(A189),,IF(AND(COUNTA(F189)=1,T189&gt;0),"Profit",IF(AND(COUNTA(G189)=1,T189&lt;0),"Profit","Loss")))</f>
        <v/>
      </c>
      <c r="Q189" s="7">
        <f>IF(ISBLANK(U189),,IF(P189="Profit",IF(T189&lt;0,U189*-T189,U189*T189),IF(T189&gt;0,U189*-T189,U189*T189)))</f>
        <v/>
      </c>
      <c r="R189" s="22" t="n"/>
      <c r="S189" s="26" t="n"/>
      <c r="T189" s="22">
        <f>IF(ISBLANK(J189),,IF(ISBLANK(L189),N189-K189,M189-K189))</f>
        <v/>
      </c>
      <c r="U189" s="9">
        <f>IF(ISBLANK(J189),,ROUNDDOWN(U$1/K189,0))</f>
        <v/>
      </c>
    </row>
    <row r="190" ht="13" customHeight="1">
      <c r="A190" s="12" t="inlineStr">
        <is>
          <t>ADSK</t>
        </is>
      </c>
      <c r="B190" s="22" t="n">
        <v>12</v>
      </c>
      <c r="C190" s="9" t="n">
        <v>37.58</v>
      </c>
      <c r="D190" s="9" t="n">
        <v>25</v>
      </c>
      <c r="E190" s="9" t="n">
        <v>1.139</v>
      </c>
      <c r="F190" s="16" t="n"/>
      <c r="G190" s="16" t="n">
        <v>45252</v>
      </c>
      <c r="H190" s="16" t="n"/>
      <c r="I190" s="16" t="n"/>
      <c r="J190" s="17">
        <f>IF(ISBLANK(F190:G190),,IF(COUNTA(F190)=0,G190,F190))</f>
        <v/>
      </c>
      <c r="K190" s="18">
        <f>IFERROR(__xludf.DUMMYFUNCTION("if(isblank(K190),,index(googlefinance(A190,L$2,K190-1),2,2))"),202.66)</f>
        <v/>
      </c>
      <c r="L190" s="19">
        <f>IF(ISBLANK(H190:I190),,IF(COUNTA(H190)=0,I190,H190))</f>
        <v/>
      </c>
      <c r="M190" s="20">
        <f>IFERROR(__xludf.DUMMYFUNCTION("if(isblank(M190),, index(googlefinance(A190,N$2,M190-1),2,2))"),"")</f>
        <v/>
      </c>
      <c r="N190" s="21">
        <f>IFERROR(__xludf.DUMMYFUNCTION("if(isblank(A190),,googlefinance(A190))"),203.42)</f>
        <v/>
      </c>
      <c r="O190" s="22">
        <f>IF(ISBLANK(J190),,IF(ISBLANK(L190),"Ongoing","Completed"))</f>
        <v/>
      </c>
      <c r="P190" s="22">
        <f>IF(ISBLANK(A190),,IF(AND(COUNTA(F190)=1,T190&gt;0),"Profit",IF(AND(COUNTA(G190)=1,T190&lt;0),"Profit","Loss")))</f>
        <v/>
      </c>
      <c r="Q190" s="7">
        <f>IF(ISBLANK(U190),,IF(P190="Profit",IF(T190&lt;0,U190*-T190,U190*T190),IF(T190&gt;0,U190*-T190,U190*T190)))</f>
        <v/>
      </c>
      <c r="R190" s="22" t="n"/>
      <c r="S190" s="26" t="n"/>
      <c r="T190" s="22">
        <f>IF(ISBLANK(J190),,IF(ISBLANK(L190),N190-K190,M190-K190))</f>
        <v/>
      </c>
      <c r="U190" s="9">
        <f>IF(ISBLANK(J190),,ROUNDDOWN(U$1/K190,0))</f>
        <v/>
      </c>
    </row>
    <row r="191" ht="13" customFormat="1" customHeight="1" s="27">
      <c r="A191" s="28" t="inlineStr">
        <is>
          <t>HOLX</t>
        </is>
      </c>
      <c r="B191" s="27" t="n">
        <v>14</v>
      </c>
      <c r="C191" s="27" t="n">
        <v>150.26</v>
      </c>
      <c r="D191" s="27" t="n">
        <v>42.857</v>
      </c>
      <c r="E191" s="27" t="n">
        <v>1.987</v>
      </c>
      <c r="G191" s="27" t="n">
        <v>45258</v>
      </c>
      <c r="J191" s="17">
        <f>IF(ISBLANK(F191:G191),,IF(COUNTA(F191)=0,G191,F191))</f>
        <v/>
      </c>
      <c r="K191" s="18">
        <f>IFERROR(__xludf.DUMMYFUNCTION("if(isblank(K190),,index(googlefinance(A190,L$2,K190-1),2,2))"),202.66)</f>
        <v/>
      </c>
      <c r="L191" s="19">
        <f>IF(ISBLANK(H191:I191),,IF(COUNTA(H191)=0,I191,H191))</f>
        <v/>
      </c>
      <c r="M191" s="20">
        <f>IFERROR(__xludf.DUMMYFUNCTION("if(isblank(M190),, index(googlefinance(A190,N$2,M190-1),2,2))"),"")</f>
        <v/>
      </c>
      <c r="N191" s="21">
        <f>IFERROR(__xludf.DUMMYFUNCTION("if(isblank(A190),,googlefinance(A190))"),203.42)</f>
        <v/>
      </c>
      <c r="O191" s="22">
        <f>IF(ISBLANK(J191),,IF(ISBLANK(L191),"Ongoing","Completed"))</f>
        <v/>
      </c>
      <c r="P191" s="22">
        <f>IF(ISBLANK(A191),,IF(AND(COUNTA(F191)=1,T191&gt;0),"Profit",IF(AND(COUNTA(G191)=1,T191&lt;0),"Profit","Loss")))</f>
        <v/>
      </c>
      <c r="Q191" s="7">
        <f>IF(ISBLANK(U191),,IF(P191="Profit",IF(T191&lt;0,U191*-T191,U191*T191),IF(T191&gt;0,U191*-T191,U191*T191)))</f>
        <v/>
      </c>
    </row>
    <row r="192" ht="13" customHeight="1">
      <c r="A192" t="inlineStr">
        <is>
          <t>AVGO</t>
        </is>
      </c>
      <c r="B192" s="27" t="n">
        <v>16</v>
      </c>
      <c r="C192" s="27" t="n">
        <v>122.3</v>
      </c>
      <c r="D192" s="27" t="n">
        <v>31.25</v>
      </c>
      <c r="E192" s="27" t="n">
        <v>1.533</v>
      </c>
      <c r="F192" s="27" t="n"/>
      <c r="G192" s="27" t="inlineStr">
        <is>
          <t>29/11</t>
        </is>
      </c>
    </row>
    <row r="193" ht="13" customHeight="1">
      <c r="A193" t="inlineStr">
        <is>
          <t>GILD</t>
        </is>
      </c>
      <c r="B193" s="27" t="n">
        <v>7</v>
      </c>
      <c r="C193" s="27" t="n">
        <v>129.99</v>
      </c>
      <c r="D193" s="27" t="n">
        <v>71.429</v>
      </c>
      <c r="E193" s="27" t="n">
        <v>5.49</v>
      </c>
      <c r="F193" s="27" t="inlineStr">
        <is>
          <t>30/11</t>
        </is>
      </c>
      <c r="G193" s="27" t="n"/>
    </row>
    <row r="194" ht="13" customHeight="1">
      <c r="A194" t="inlineStr">
        <is>
          <t>HRL</t>
        </is>
      </c>
      <c r="B194" s="27" t="n">
        <v>13</v>
      </c>
      <c r="C194" s="27" t="n">
        <v>52.32</v>
      </c>
      <c r="D194" s="27" t="n">
        <v>53.846</v>
      </c>
      <c r="E194" s="27" t="n">
        <v>1.757</v>
      </c>
      <c r="F194" s="27" t="inlineStr">
        <is>
          <t>01/12</t>
        </is>
      </c>
      <c r="G194" s="27" t="n"/>
    </row>
    <row r="195" ht="13" customHeight="1">
      <c r="A195" t="inlineStr">
        <is>
          <t>ALK</t>
        </is>
      </c>
      <c r="B195" s="27" t="n">
        <v>12</v>
      </c>
      <c r="C195" s="27" t="n">
        <v>282.81</v>
      </c>
      <c r="D195" s="27" t="n">
        <v>50</v>
      </c>
      <c r="E195" s="27" t="n">
        <v>2.731</v>
      </c>
      <c r="F195" s="27" t="n"/>
      <c r="G195" s="27" t="inlineStr">
        <is>
          <t>2023/12/04</t>
        </is>
      </c>
    </row>
    <row r="196" ht="13" customHeight="1">
      <c r="A196" t="inlineStr">
        <is>
          <t>PM</t>
        </is>
      </c>
      <c r="B196" s="27" t="n">
        <v>13</v>
      </c>
      <c r="C196" s="27" t="n">
        <v>120.2</v>
      </c>
      <c r="D196" s="27" t="n">
        <v>30.769</v>
      </c>
      <c r="E196" s="27" t="n">
        <v>2</v>
      </c>
      <c r="F196" s="27" t="n"/>
      <c r="G196" s="27" t="inlineStr">
        <is>
          <t>2023/12/04</t>
        </is>
      </c>
    </row>
    <row r="197" ht="13" customHeight="1">
      <c r="A197" t="inlineStr">
        <is>
          <t>BG</t>
        </is>
      </c>
      <c r="B197" t="n">
        <v>6</v>
      </c>
      <c r="C197" t="n">
        <v>5.51</v>
      </c>
      <c r="D197" t="n">
        <v>16.667</v>
      </c>
      <c r="E197" t="n">
        <v>1.038</v>
      </c>
      <c r="G197" t="inlineStr">
        <is>
          <t>2023/12/05</t>
        </is>
      </c>
    </row>
    <row r="198" ht="13" customHeight="1">
      <c r="A198" t="inlineStr">
        <is>
          <t>KMB</t>
        </is>
      </c>
      <c r="B198" t="n">
        <v>7</v>
      </c>
      <c r="C198" t="n">
        <v>67.76000000000001</v>
      </c>
      <c r="D198" t="n">
        <v>42.857</v>
      </c>
      <c r="E198" t="n">
        <v>2.524</v>
      </c>
      <c r="G198" t="inlineStr">
        <is>
          <t>2023/12/05</t>
        </is>
      </c>
    </row>
    <row r="199" ht="13" customHeight="1">
      <c r="A199" t="inlineStr">
        <is>
          <t>NWSA</t>
        </is>
      </c>
      <c r="B199" t="n">
        <v>7</v>
      </c>
      <c r="C199" t="n">
        <v>226.58</v>
      </c>
      <c r="D199" t="n">
        <v>28.571</v>
      </c>
      <c r="E199" t="n">
        <v>3.959</v>
      </c>
      <c r="G199" t="inlineStr">
        <is>
          <t>2023/12/05</t>
        </is>
      </c>
    </row>
    <row r="200" ht="13" customHeight="1">
      <c r="A200" t="inlineStr">
        <is>
          <t>NWS</t>
        </is>
      </c>
      <c r="B200" t="n">
        <v>10</v>
      </c>
      <c r="C200" t="n">
        <v>144.06</v>
      </c>
      <c r="D200" t="n">
        <v>10</v>
      </c>
      <c r="E200" t="n">
        <v>1.788</v>
      </c>
      <c r="G200" t="inlineStr">
        <is>
          <t>2023/12/06</t>
        </is>
      </c>
    </row>
    <row r="201" ht="13" customHeight="1">
      <c r="A201" t="inlineStr">
        <is>
          <t>WMB</t>
        </is>
      </c>
      <c r="B201" t="n">
        <v>11</v>
      </c>
      <c r="C201" t="n">
        <v>429.66</v>
      </c>
      <c r="D201" t="n">
        <v>45.455</v>
      </c>
      <c r="E201" t="n">
        <v>3.425</v>
      </c>
      <c r="G201" t="inlineStr">
        <is>
          <t>2023/12/06</t>
        </is>
      </c>
    </row>
    <row r="202">
      <c r="A202" t="inlineStr">
        <is>
          <t>PSX</t>
        </is>
      </c>
      <c r="B202" t="n">
        <v>16</v>
      </c>
      <c r="C202" t="n">
        <v>389.78</v>
      </c>
      <c r="D202" t="n">
        <v>43.75</v>
      </c>
      <c r="E202" t="n">
        <v>2.145</v>
      </c>
      <c r="G202" t="inlineStr">
        <is>
          <t>2023/12/08</t>
        </is>
      </c>
    </row>
    <row r="203">
      <c r="A203" t="inlineStr">
        <is>
          <t>STLD</t>
        </is>
      </c>
      <c r="B203" t="n">
        <v>15</v>
      </c>
      <c r="C203" t="n">
        <v>193.84</v>
      </c>
      <c r="D203" t="n">
        <v>33.333</v>
      </c>
      <c r="E203" t="n">
        <v>1.539</v>
      </c>
      <c r="G203" t="inlineStr">
        <is>
          <t>2023/12/08</t>
        </is>
      </c>
    </row>
    <row r="204">
      <c r="A204" t="inlineStr">
        <is>
          <t>MKC</t>
        </is>
      </c>
      <c r="B204" t="n">
        <v>12</v>
      </c>
      <c r="C204" t="n">
        <v>257.865</v>
      </c>
      <c r="D204" t="n">
        <v>66.667</v>
      </c>
      <c r="E204" t="n">
        <v>2.292</v>
      </c>
      <c r="G204" t="inlineStr">
        <is>
          <t>2023/12/15</t>
        </is>
      </c>
    </row>
    <row r="205">
      <c r="A205" t="inlineStr">
        <is>
          <t>NEE</t>
        </is>
      </c>
      <c r="B205" t="n">
        <v>13</v>
      </c>
      <c r="C205" t="n">
        <v>3.05</v>
      </c>
      <c r="D205" t="n">
        <v>30.769</v>
      </c>
      <c r="E205" t="n">
        <v>1.013</v>
      </c>
      <c r="G205" t="inlineStr">
        <is>
          <t>2023/12/15</t>
        </is>
      </c>
    </row>
    <row r="206">
      <c r="A206" t="inlineStr">
        <is>
          <t>OXY</t>
        </is>
      </c>
      <c r="B206" t="n">
        <v>7</v>
      </c>
      <c r="C206" t="n">
        <v>624.45</v>
      </c>
      <c r="D206" t="n">
        <v>57.143</v>
      </c>
      <c r="E206" t="n">
        <v>5.575</v>
      </c>
      <c r="F206" t="inlineStr">
        <is>
          <t>2023/12/15</t>
        </is>
      </c>
    </row>
    <row r="207">
      <c r="A207" t="inlineStr">
        <is>
          <t>SLB</t>
        </is>
      </c>
      <c r="B207" t="n">
        <v>12</v>
      </c>
      <c r="C207" t="n">
        <v>339.73</v>
      </c>
      <c r="D207" t="n">
        <v>41.667</v>
      </c>
      <c r="E207" t="n">
        <v>2.329</v>
      </c>
      <c r="F207" t="inlineStr">
        <is>
          <t>2023/12/15</t>
        </is>
      </c>
    </row>
    <row r="208">
      <c r="A208" t="inlineStr">
        <is>
          <t>CPB</t>
        </is>
      </c>
      <c r="B208" t="n">
        <v>11</v>
      </c>
      <c r="C208" t="n">
        <v>81.88</v>
      </c>
      <c r="D208" t="n">
        <v>63.636</v>
      </c>
      <c r="E208" t="n">
        <v>2.456</v>
      </c>
      <c r="G208" t="inlineStr">
        <is>
          <t>2023/12/18</t>
        </is>
      </c>
    </row>
    <row r="209">
      <c r="A209" t="inlineStr">
        <is>
          <t>EVRG</t>
        </is>
      </c>
      <c r="B209" t="n">
        <v>12</v>
      </c>
      <c r="C209" t="n">
        <v>296.31</v>
      </c>
      <c r="D209" t="n">
        <v>33.333</v>
      </c>
      <c r="E209" t="n">
        <v>3.573</v>
      </c>
      <c r="G209" t="inlineStr">
        <is>
          <t>2023/12/18</t>
        </is>
      </c>
    </row>
    <row r="210">
      <c r="A210" t="inlineStr">
        <is>
          <t>INCY</t>
        </is>
      </c>
      <c r="B210" t="n">
        <v>9</v>
      </c>
      <c r="C210" t="n">
        <v>455.73</v>
      </c>
      <c r="D210" t="n">
        <v>44.444</v>
      </c>
      <c r="E210" t="n">
        <v>3.993</v>
      </c>
      <c r="G210" t="inlineStr">
        <is>
          <t>2023/12/18</t>
        </is>
      </c>
    </row>
    <row r="211">
      <c r="A211" t="inlineStr">
        <is>
          <t>KDP</t>
        </is>
      </c>
      <c r="B211" t="n">
        <v>8</v>
      </c>
      <c r="C211" t="n">
        <v>74.67</v>
      </c>
      <c r="D211" t="n">
        <v>37.5</v>
      </c>
      <c r="E211" t="n">
        <v>2.228</v>
      </c>
      <c r="G211" t="inlineStr">
        <is>
          <t>2023/12/18</t>
        </is>
      </c>
    </row>
    <row r="212">
      <c r="A212" t="inlineStr">
        <is>
          <t>XOM</t>
        </is>
      </c>
      <c r="B212" t="n">
        <v>7</v>
      </c>
      <c r="C212" t="n">
        <v>103.4</v>
      </c>
      <c r="D212" t="n">
        <v>42.857</v>
      </c>
      <c r="E212" t="n">
        <v>1.976</v>
      </c>
      <c r="F212" t="inlineStr">
        <is>
          <t>2023/12/18</t>
        </is>
      </c>
    </row>
    <row r="213">
      <c r="A213" t="inlineStr">
        <is>
          <t>CAG</t>
        </is>
      </c>
      <c r="B213" t="n">
        <v>14</v>
      </c>
      <c r="C213" t="n">
        <v>102.58</v>
      </c>
      <c r="D213" t="n">
        <v>50</v>
      </c>
      <c r="E213" t="n">
        <v>1.611</v>
      </c>
      <c r="G213" t="inlineStr">
        <is>
          <t>2023/12/19</t>
        </is>
      </c>
    </row>
    <row r="214">
      <c r="A214" t="inlineStr">
        <is>
          <t>MOH</t>
        </is>
      </c>
      <c r="B214" t="n">
        <v>11</v>
      </c>
      <c r="C214" t="n">
        <v>235.18</v>
      </c>
      <c r="D214" t="n">
        <v>45.455</v>
      </c>
      <c r="E214" t="n">
        <v>2.571</v>
      </c>
      <c r="G214" t="inlineStr">
        <is>
          <t>2023/12/19</t>
        </is>
      </c>
    </row>
    <row r="215">
      <c r="A215" t="inlineStr">
        <is>
          <t>PFE</t>
        </is>
      </c>
      <c r="B215" t="n">
        <v>10</v>
      </c>
      <c r="C215" t="n">
        <v>91.688</v>
      </c>
      <c r="D215" t="n">
        <v>30</v>
      </c>
      <c r="E215" t="n">
        <v>1.356</v>
      </c>
      <c r="F215" t="inlineStr">
        <is>
          <t>2023/12/19</t>
        </is>
      </c>
    </row>
    <row r="216">
      <c r="A216" t="inlineStr">
        <is>
          <t>REGN</t>
        </is>
      </c>
      <c r="B216" t="n">
        <v>10</v>
      </c>
      <c r="C216" t="n">
        <v>0.39</v>
      </c>
      <c r="D216" t="n">
        <v>30</v>
      </c>
      <c r="E216" t="n">
        <v>1.002</v>
      </c>
      <c r="G216" t="inlineStr">
        <is>
          <t>2023/12/19</t>
        </is>
      </c>
    </row>
    <row r="217">
      <c r="A217" t="inlineStr">
        <is>
          <t>FDX</t>
        </is>
      </c>
      <c r="B217" t="n">
        <v>11</v>
      </c>
      <c r="C217" t="n">
        <v>16.73</v>
      </c>
      <c r="D217" t="n">
        <v>9.090999999999999</v>
      </c>
      <c r="E217" t="n">
        <v>1.065</v>
      </c>
      <c r="G217" t="inlineStr">
        <is>
          <t>2023/12/20</t>
        </is>
      </c>
    </row>
    <row r="218">
      <c r="A218" t="inlineStr">
        <is>
          <t>MTB</t>
        </is>
      </c>
      <c r="B218" t="n">
        <v>11</v>
      </c>
      <c r="C218" t="n">
        <v>131.34</v>
      </c>
      <c r="D218" t="n">
        <v>36.364</v>
      </c>
      <c r="E218" t="n">
        <v>1.63</v>
      </c>
      <c r="G218" t="inlineStr">
        <is>
          <t>2023/12/20</t>
        </is>
      </c>
    </row>
    <row r="219">
      <c r="A219" t="inlineStr">
        <is>
          <t>NVDA</t>
        </is>
      </c>
      <c r="B219" t="n">
        <v>8</v>
      </c>
      <c r="C219" t="n">
        <v>18.927</v>
      </c>
      <c r="D219" t="n">
        <v>25</v>
      </c>
      <c r="E219" t="n">
        <v>1.067</v>
      </c>
      <c r="G219" t="inlineStr">
        <is>
          <t>2023/12/20</t>
        </is>
      </c>
    </row>
    <row r="220">
      <c r="A220" t="inlineStr">
        <is>
          <t>KMX</t>
        </is>
      </c>
      <c r="B220" t="n">
        <v>8</v>
      </c>
      <c r="C220" t="n">
        <v>297.94</v>
      </c>
      <c r="D220" t="n">
        <v>37.5</v>
      </c>
      <c r="E220" t="n">
        <v>1.868</v>
      </c>
      <c r="G220" t="inlineStr">
        <is>
          <t>2023/12/22</t>
        </is>
      </c>
    </row>
    <row r="221">
      <c r="A221" t="inlineStr">
        <is>
          <t>NKE</t>
        </is>
      </c>
      <c r="B221" t="n">
        <v>11</v>
      </c>
      <c r="C221" t="n">
        <v>5.15</v>
      </c>
      <c r="D221" t="n">
        <v>36.364</v>
      </c>
      <c r="E221" t="n">
        <v>1.031</v>
      </c>
      <c r="G221" t="inlineStr">
        <is>
          <t>2023/12/22</t>
        </is>
      </c>
    </row>
    <row r="222">
      <c r="A222" t="inlineStr">
        <is>
          <t>PAYX</t>
        </is>
      </c>
      <c r="B222" t="n">
        <v>14</v>
      </c>
      <c r="C222" t="n">
        <v>34.47</v>
      </c>
      <c r="D222" t="n">
        <v>42.857</v>
      </c>
      <c r="E222" t="n">
        <v>1.18</v>
      </c>
      <c r="G222" t="inlineStr">
        <is>
          <t>2023/12/22</t>
        </is>
      </c>
    </row>
  </sheetData>
  <autoFilter ref="A2:U190">
    <sortState ref="A2:U190">
      <sortCondition ref="J2:J190"/>
      <sortCondition ref="A2:A190"/>
    </sortState>
  </autoFilter>
  <conditionalFormatting sqref="J3:J191">
    <cfRule type="expression" priority="3" dxfId="2">
      <formula>IF(COUNTA(F3)=1,TRUE,FALSE)</formula>
    </cfRule>
    <cfRule type="expression" priority="4" dxfId="3">
      <formula>IF(COUNTA(G3)=1,TRUE,FALSE)</formula>
    </cfRule>
  </conditionalFormatting>
  <conditionalFormatting sqref="L3:L191">
    <cfRule type="expression" priority="5" dxfId="3">
      <formula>IF(COUNTA(H3)=1,TRUE,FALSE)</formula>
    </cfRule>
    <cfRule type="expression" priority="6" dxfId="2">
      <formula>IF(COUNTA(I3)=1,TRUE,FALSE)</formula>
    </cfRule>
  </conditionalFormatting>
  <conditionalFormatting sqref="O2:O191">
    <cfRule type="cellIs" priority="9" operator="equal" dxfId="4">
      <formula>"Ongoing"</formula>
    </cfRule>
  </conditionalFormatting>
  <conditionalFormatting sqref="P1:P191">
    <cfRule type="cellIs" priority="2" operator="equal" dxfId="3">
      <formula>"Loss"</formula>
    </cfRule>
    <cfRule type="cellIs" priority="1" operator="equal" dxfId="2">
      <formula>"Profit"</formula>
    </cfRule>
  </conditionalFormatting>
  <conditionalFormatting sqref="Q3:Q191">
    <cfRule type="cellIs" priority="7" operator="greaterThan" dxfId="1">
      <formula>0</formula>
    </cfRule>
    <cfRule type="cellIs" priority="8" operator="lessThan" dxfId="0">
      <formula>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89"/>
  <sheetViews>
    <sheetView workbookViewId="0">
      <selection activeCell="F1" sqref="F1"/>
    </sheetView>
  </sheetViews>
  <sheetFormatPr baseColWidth="10" defaultRowHeight="13"/>
  <cols>
    <col width="10" customWidth="1" min="6" max="6"/>
    <col width="10.83203125" customWidth="1" min="7" max="7"/>
  </cols>
  <sheetData>
    <row r="1" ht="14" customHeight="1">
      <c r="A1" s="30" t="n"/>
      <c r="B1" s="29" t="n">
        <v>45130</v>
      </c>
      <c r="C1" s="30" t="n"/>
      <c r="D1" s="29" t="n">
        <v>45149</v>
      </c>
      <c r="F1" s="31">
        <f>IF(ISBLANK(A1), "", DATE(YEAR(A1), MONTH(A1), DAY(A1)-1))</f>
        <v/>
      </c>
      <c r="G1" s="31">
        <f>IF(ISBLANK(B1), "", DATE(YEAR(B1), MONTH(B1), DAY(B1)-1))</f>
        <v/>
      </c>
      <c r="H1" s="31">
        <f>IF(ISBLANK(C1), "", DATE(YEAR(C1), MONTH(C1), DAY(C1)-1))</f>
        <v/>
      </c>
      <c r="I1" s="31">
        <f>IF(ISBLANK(D1), "", DATE(YEAR(D1), MONTH(D1), DAY(D1)-1))</f>
        <v/>
      </c>
    </row>
    <row r="2" ht="14" customHeight="1">
      <c r="A2" s="29" t="n">
        <v>45132</v>
      </c>
      <c r="B2" s="30" t="n"/>
      <c r="C2" s="29" t="n">
        <v>45139</v>
      </c>
      <c r="D2" s="30" t="n"/>
      <c r="F2" s="31">
        <f>IF(ISBLANK(A2), "", DATE(YEAR(A2), MONTH(A2), DAY(A2)-1))</f>
        <v/>
      </c>
      <c r="G2" s="31">
        <f>IF(ISBLANK(B2), "", DATE(YEAR(B2), MONTH(B2), DAY(B2)-1))</f>
        <v/>
      </c>
      <c r="H2" s="31">
        <f>IF(ISBLANK(C2), "", DATE(YEAR(C2), MONTH(C2), DAY(C2)-1))</f>
        <v/>
      </c>
      <c r="I2" s="31">
        <f>IF(ISBLANK(D2), "", DATE(YEAR(D2), MONTH(D2), DAY(D2)-1))</f>
        <v/>
      </c>
    </row>
    <row r="3" ht="14" customHeight="1">
      <c r="A3" s="30" t="n"/>
      <c r="B3" s="29" t="n">
        <v>45132</v>
      </c>
      <c r="C3" s="30" t="n"/>
      <c r="D3" s="29" t="n">
        <v>45160</v>
      </c>
      <c r="F3" s="31">
        <f>IF(ISBLANK(A3), "", DATE(YEAR(A3), MONTH(A3), DAY(A3)-1))</f>
        <v/>
      </c>
      <c r="G3" s="31">
        <f>IF(ISBLANK(B3), "", DATE(YEAR(B3), MONTH(B3), DAY(B3)-1))</f>
        <v/>
      </c>
      <c r="H3" s="31">
        <f>IF(ISBLANK(C3), "", DATE(YEAR(C3), MONTH(C3), DAY(C3)-1))</f>
        <v/>
      </c>
      <c r="I3" s="31">
        <f>IF(ISBLANK(D3), "", DATE(YEAR(D3), MONTH(D3), DAY(D3)-1))</f>
        <v/>
      </c>
    </row>
    <row r="4" ht="14" customHeight="1">
      <c r="A4" s="30" t="n"/>
      <c r="B4" s="29" t="n">
        <v>45132</v>
      </c>
      <c r="C4" s="30" t="n"/>
      <c r="D4" s="29" t="n">
        <v>45135</v>
      </c>
      <c r="F4" s="31">
        <f>IF(ISBLANK(A4), "", DATE(YEAR(A4), MONTH(A4), DAY(A4)-1))</f>
        <v/>
      </c>
      <c r="G4" s="31">
        <f>IF(ISBLANK(B4), "", DATE(YEAR(B4), MONTH(B4), DAY(B4)-1))</f>
        <v/>
      </c>
      <c r="H4" s="31">
        <f>IF(ISBLANK(C4), "", DATE(YEAR(C4), MONTH(C4), DAY(C4)-1))</f>
        <v/>
      </c>
      <c r="I4" s="31">
        <f>IF(ISBLANK(D4), "", DATE(YEAR(D4), MONTH(D4), DAY(D4)-1))</f>
        <v/>
      </c>
    </row>
    <row r="5" ht="14" customHeight="1">
      <c r="A5" s="30" t="n"/>
      <c r="B5" s="29" t="n">
        <v>45133</v>
      </c>
      <c r="C5" s="30" t="n"/>
      <c r="D5" s="29" t="n">
        <v>45140</v>
      </c>
      <c r="F5" s="31">
        <f>IF(ISBLANK(A5), "", DATE(YEAR(A5), MONTH(A5), DAY(A5)-1))</f>
        <v/>
      </c>
      <c r="G5" s="31">
        <f>IF(ISBLANK(B5), "", DATE(YEAR(B5), MONTH(B5), DAY(B5)-1))</f>
        <v/>
      </c>
      <c r="H5" s="31">
        <f>IF(ISBLANK(C5), "", DATE(YEAR(C5), MONTH(C5), DAY(C5)-1))</f>
        <v/>
      </c>
      <c r="I5" s="31">
        <f>IF(ISBLANK(D5), "", DATE(YEAR(D5), MONTH(D5), DAY(D5)-1))</f>
        <v/>
      </c>
    </row>
    <row r="6" ht="14" customHeight="1">
      <c r="A6" s="30" t="n"/>
      <c r="B6" s="29" t="n">
        <v>45133</v>
      </c>
      <c r="C6" s="30" t="n"/>
      <c r="D6" s="29" t="n">
        <v>45139</v>
      </c>
      <c r="F6" s="31">
        <f>IF(ISBLANK(A6), "", DATE(YEAR(A6), MONTH(A6), DAY(A6)-1))</f>
        <v/>
      </c>
      <c r="G6" s="31">
        <f>IF(ISBLANK(B6), "", DATE(YEAR(B6), MONTH(B6), DAY(B6)-1))</f>
        <v/>
      </c>
      <c r="H6" s="31">
        <f>IF(ISBLANK(C6), "", DATE(YEAR(C6), MONTH(C6), DAY(C6)-1))</f>
        <v/>
      </c>
      <c r="I6" s="31">
        <f>IF(ISBLANK(D6), "", DATE(YEAR(D6), MONTH(D6), DAY(D6)-1))</f>
        <v/>
      </c>
    </row>
    <row r="7" ht="14" customHeight="1">
      <c r="A7" s="30" t="n"/>
      <c r="B7" s="29" t="n">
        <v>45134</v>
      </c>
      <c r="C7" s="30" t="n"/>
      <c r="D7" s="30" t="n"/>
      <c r="F7" s="31">
        <f>IF(ISBLANK(A7), "", DATE(YEAR(A7), MONTH(A7), DAY(A7)-1))</f>
        <v/>
      </c>
      <c r="G7" s="31">
        <f>IF(ISBLANK(B7), "", DATE(YEAR(B7), MONTH(B7), DAY(B7)-1))</f>
        <v/>
      </c>
      <c r="H7" s="31">
        <f>IF(ISBLANK(C7), "", DATE(YEAR(C7), MONTH(C7), DAY(C7)-1))</f>
        <v/>
      </c>
      <c r="I7" s="31">
        <f>IF(ISBLANK(D7), "", DATE(YEAR(D7), MONTH(D7), DAY(D7)-1))</f>
        <v/>
      </c>
    </row>
    <row r="8" ht="14" customHeight="1">
      <c r="A8" s="30" t="n"/>
      <c r="B8" s="29" t="n">
        <v>45135</v>
      </c>
      <c r="C8" s="30" t="n"/>
      <c r="D8" s="30" t="n"/>
      <c r="F8" s="31">
        <f>IF(ISBLANK(A8), "", DATE(YEAR(A8), MONTH(A8), DAY(A8)-1))</f>
        <v/>
      </c>
      <c r="G8" s="31">
        <f>IF(ISBLANK(B8), "", DATE(YEAR(B8), MONTH(B8), DAY(B8)-1))</f>
        <v/>
      </c>
      <c r="H8" s="31">
        <f>IF(ISBLANK(C8), "", DATE(YEAR(C8), MONTH(C8), DAY(C8)-1))</f>
        <v/>
      </c>
      <c r="I8" s="31">
        <f>IF(ISBLANK(D8), "", DATE(YEAR(D8), MONTH(D8), DAY(D8)-1))</f>
        <v/>
      </c>
    </row>
    <row r="9" ht="14" customHeight="1">
      <c r="A9" s="30" t="n"/>
      <c r="B9" s="29" t="n">
        <v>45135</v>
      </c>
      <c r="C9" s="30" t="n"/>
      <c r="D9" s="29" t="n">
        <v>45162</v>
      </c>
      <c r="F9" s="31">
        <f>IF(ISBLANK(A9), "", DATE(YEAR(A9), MONTH(A9), DAY(A9)-1))</f>
        <v/>
      </c>
      <c r="G9" s="31">
        <f>IF(ISBLANK(B9), "", DATE(YEAR(B9), MONTH(B9), DAY(B9)-1))</f>
        <v/>
      </c>
      <c r="H9" s="31">
        <f>IF(ISBLANK(C9), "", DATE(YEAR(C9), MONTH(C9), DAY(C9)-1))</f>
        <v/>
      </c>
      <c r="I9" s="31">
        <f>IF(ISBLANK(D9), "", DATE(YEAR(D9), MONTH(D9), DAY(D9)-1))</f>
        <v/>
      </c>
    </row>
    <row r="10" ht="14" customHeight="1">
      <c r="A10" s="30" t="n"/>
      <c r="B10" s="29" t="n">
        <v>45135</v>
      </c>
      <c r="C10" s="30" t="n"/>
      <c r="D10" s="30" t="n"/>
      <c r="F10" s="31">
        <f>IF(ISBLANK(A10), "", DATE(YEAR(A10), MONTH(A10), DAY(A10)-1))</f>
        <v/>
      </c>
      <c r="G10" s="31">
        <f>IF(ISBLANK(B10), "", DATE(YEAR(B10), MONTH(B10), DAY(B10)-1))</f>
        <v/>
      </c>
      <c r="H10" s="31">
        <f>IF(ISBLANK(C10), "", DATE(YEAR(C10), MONTH(C10), DAY(C10)-1))</f>
        <v/>
      </c>
      <c r="I10" s="31">
        <f>IF(ISBLANK(D10), "", DATE(YEAR(D10), MONTH(D10), DAY(D10)-1))</f>
        <v/>
      </c>
    </row>
    <row r="11" ht="14" customHeight="1">
      <c r="A11" s="30" t="n"/>
      <c r="B11" s="29" t="n">
        <v>45135</v>
      </c>
      <c r="C11" s="30" t="n"/>
      <c r="D11" s="30" t="n"/>
      <c r="F11" s="31">
        <f>IF(ISBLANK(A11), "", DATE(YEAR(A11), MONTH(A11), DAY(A11)-1))</f>
        <v/>
      </c>
      <c r="G11" s="31">
        <f>IF(ISBLANK(B11), "", DATE(YEAR(B11), MONTH(B11), DAY(B11)-1))</f>
        <v/>
      </c>
      <c r="H11" s="31">
        <f>IF(ISBLANK(C11), "", DATE(YEAR(C11), MONTH(C11), DAY(C11)-1))</f>
        <v/>
      </c>
      <c r="I11" s="31">
        <f>IF(ISBLANK(D11), "", DATE(YEAR(D11), MONTH(D11), DAY(D11)-1))</f>
        <v/>
      </c>
    </row>
    <row r="12" ht="14" customHeight="1">
      <c r="A12" s="30" t="n"/>
      <c r="B12" s="29" t="n">
        <v>45135</v>
      </c>
      <c r="C12" s="30" t="n"/>
      <c r="D12" s="30" t="n"/>
      <c r="F12" s="31">
        <f>IF(ISBLANK(A12), "", DATE(YEAR(A12), MONTH(A12), DAY(A12)-1))</f>
        <v/>
      </c>
      <c r="G12" s="31">
        <f>IF(ISBLANK(B12), "", DATE(YEAR(B12), MONTH(B12), DAY(B12)-1))</f>
        <v/>
      </c>
      <c r="H12" s="31">
        <f>IF(ISBLANK(C12), "", DATE(YEAR(C12), MONTH(C12), DAY(C12)-1))</f>
        <v/>
      </c>
      <c r="I12" s="31">
        <f>IF(ISBLANK(D12), "", DATE(YEAR(D12), MONTH(D12), DAY(D12)-1))</f>
        <v/>
      </c>
    </row>
    <row r="13" ht="14" customHeight="1">
      <c r="A13" s="30" t="n"/>
      <c r="B13" s="29" t="n">
        <v>45135</v>
      </c>
      <c r="C13" s="30" t="n"/>
      <c r="D13" s="30" t="n"/>
      <c r="F13" s="31">
        <f>IF(ISBLANK(A13), "", DATE(YEAR(A13), MONTH(A13), DAY(A13)-1))</f>
        <v/>
      </c>
      <c r="G13" s="31">
        <f>IF(ISBLANK(B13), "", DATE(YEAR(B13), MONTH(B13), DAY(B13)-1))</f>
        <v/>
      </c>
      <c r="H13" s="31">
        <f>IF(ISBLANK(C13), "", DATE(YEAR(C13), MONTH(C13), DAY(C13)-1))</f>
        <v/>
      </c>
      <c r="I13" s="31">
        <f>IF(ISBLANK(D13), "", DATE(YEAR(D13), MONTH(D13), DAY(D13)-1))</f>
        <v/>
      </c>
    </row>
    <row r="14" ht="14" customHeight="1">
      <c r="A14" s="30" t="n"/>
      <c r="B14" s="29" t="n">
        <v>45136</v>
      </c>
      <c r="C14" s="30" t="n"/>
      <c r="D14" s="29" t="n">
        <v>45147</v>
      </c>
      <c r="F14" s="31">
        <f>IF(ISBLANK(A14), "", DATE(YEAR(A14), MONTH(A14), DAY(A14)-1))</f>
        <v/>
      </c>
      <c r="G14" s="31">
        <f>IF(ISBLANK(B14), "", DATE(YEAR(B14), MONTH(B14), DAY(B14)-1))</f>
        <v/>
      </c>
      <c r="H14" s="31">
        <f>IF(ISBLANK(C14), "", DATE(YEAR(C14), MONTH(C14), DAY(C14)-1))</f>
        <v/>
      </c>
      <c r="I14" s="31">
        <f>IF(ISBLANK(D14), "", DATE(YEAR(D14), MONTH(D14), DAY(D14)-1))</f>
        <v/>
      </c>
    </row>
    <row r="15" ht="14" customHeight="1">
      <c r="A15" s="30" t="n"/>
      <c r="B15" s="29" t="n">
        <v>45136</v>
      </c>
      <c r="C15" s="30" t="n"/>
      <c r="D15" s="29" t="n">
        <v>45161</v>
      </c>
      <c r="F15" s="31">
        <f>IF(ISBLANK(A15), "", DATE(YEAR(A15), MONTH(A15), DAY(A15)-1))</f>
        <v/>
      </c>
      <c r="G15" s="31">
        <f>IF(ISBLANK(B15), "", DATE(YEAR(B15), MONTH(B15), DAY(B15)-1))</f>
        <v/>
      </c>
      <c r="H15" s="31">
        <f>IF(ISBLANK(C15), "", DATE(YEAR(C15), MONTH(C15), DAY(C15)-1))</f>
        <v/>
      </c>
      <c r="I15" s="31">
        <f>IF(ISBLANK(D15), "", DATE(YEAR(D15), MONTH(D15), DAY(D15)-1))</f>
        <v/>
      </c>
    </row>
    <row r="16" ht="14" customHeight="1">
      <c r="A16" s="30" t="n"/>
      <c r="B16" s="29" t="n">
        <v>45136</v>
      </c>
      <c r="C16" s="30" t="n"/>
      <c r="D16" s="29" t="n">
        <v>45150</v>
      </c>
      <c r="F16" s="31">
        <f>IF(ISBLANK(A16), "", DATE(YEAR(A16), MONTH(A16), DAY(A16)-1))</f>
        <v/>
      </c>
      <c r="G16" s="31">
        <f>IF(ISBLANK(B16), "", DATE(YEAR(B16), MONTH(B16), DAY(B16)-1))</f>
        <v/>
      </c>
      <c r="H16" s="31">
        <f>IF(ISBLANK(C16), "", DATE(YEAR(C16), MONTH(C16), DAY(C16)-1))</f>
        <v/>
      </c>
      <c r="I16" s="31">
        <f>IF(ISBLANK(D16), "", DATE(YEAR(D16), MONTH(D16), DAY(D16)-1))</f>
        <v/>
      </c>
    </row>
    <row r="17" ht="14" customHeight="1">
      <c r="A17" s="30" t="n"/>
      <c r="B17" s="29" t="n">
        <v>45136</v>
      </c>
      <c r="C17" s="30" t="n"/>
      <c r="D17" s="29" t="n">
        <v>45141</v>
      </c>
      <c r="F17" s="31">
        <f>IF(ISBLANK(A17), "", DATE(YEAR(A17), MONTH(A17), DAY(A17)-1))</f>
        <v/>
      </c>
      <c r="G17" s="31">
        <f>IF(ISBLANK(B17), "", DATE(YEAR(B17), MONTH(B17), DAY(B17)-1))</f>
        <v/>
      </c>
      <c r="H17" s="31">
        <f>IF(ISBLANK(C17), "", DATE(YEAR(C17), MONTH(C17), DAY(C17)-1))</f>
        <v/>
      </c>
      <c r="I17" s="31">
        <f>IF(ISBLANK(D17), "", DATE(YEAR(D17), MONTH(D17), DAY(D17)-1))</f>
        <v/>
      </c>
    </row>
    <row r="18" ht="14" customHeight="1">
      <c r="A18" s="30" t="n"/>
      <c r="B18" s="29" t="n">
        <v>45136</v>
      </c>
      <c r="C18" s="30" t="n"/>
      <c r="D18" s="30" t="n"/>
      <c r="F18" s="31">
        <f>IF(ISBLANK(A18), "", DATE(YEAR(A18), MONTH(A18), DAY(A18)-1))</f>
        <v/>
      </c>
      <c r="G18" s="31">
        <f>IF(ISBLANK(B18), "", DATE(YEAR(B18), MONTH(B18), DAY(B18)-1))</f>
        <v/>
      </c>
      <c r="H18" s="31">
        <f>IF(ISBLANK(C18), "", DATE(YEAR(C18), MONTH(C18), DAY(C18)-1))</f>
        <v/>
      </c>
      <c r="I18" s="31">
        <f>IF(ISBLANK(D18), "", DATE(YEAR(D18), MONTH(D18), DAY(D18)-1))</f>
        <v/>
      </c>
    </row>
    <row r="19" ht="14" customHeight="1">
      <c r="A19" s="30" t="n"/>
      <c r="B19" s="29" t="n">
        <v>45139</v>
      </c>
      <c r="C19" s="30" t="n"/>
      <c r="D19" s="29" t="n">
        <v>45149</v>
      </c>
      <c r="F19" s="31">
        <f>IF(ISBLANK(A19), "", DATE(YEAR(A19), MONTH(A19), DAY(A19)-1))</f>
        <v/>
      </c>
      <c r="G19" s="31">
        <f>IF(ISBLANK(B19), "", DATE(YEAR(B19), MONTH(B19), DAY(B19)-1))</f>
        <v/>
      </c>
      <c r="H19" s="31">
        <f>IF(ISBLANK(C19), "", DATE(YEAR(C19), MONTH(C19), DAY(C19)-1))</f>
        <v/>
      </c>
      <c r="I19" s="31">
        <f>IF(ISBLANK(D19), "", DATE(YEAR(D19), MONTH(D19), DAY(D19)-1))</f>
        <v/>
      </c>
    </row>
    <row r="20" ht="14" customHeight="1">
      <c r="A20" s="30" t="n"/>
      <c r="B20" s="29" t="n">
        <v>45139</v>
      </c>
      <c r="C20" s="30" t="n"/>
      <c r="D20" s="29" t="n">
        <v>45161</v>
      </c>
      <c r="F20" s="31">
        <f>IF(ISBLANK(A20), "", DATE(YEAR(A20), MONTH(A20), DAY(A20)-1))</f>
        <v/>
      </c>
      <c r="G20" s="31">
        <f>IF(ISBLANK(B20), "", DATE(YEAR(B20), MONTH(B20), DAY(B20)-1))</f>
        <v/>
      </c>
      <c r="H20" s="31">
        <f>IF(ISBLANK(C20), "", DATE(YEAR(C20), MONTH(C20), DAY(C20)-1))</f>
        <v/>
      </c>
      <c r="I20" s="31">
        <f>IF(ISBLANK(D20), "", DATE(YEAR(D20), MONTH(D20), DAY(D20)-1))</f>
        <v/>
      </c>
    </row>
    <row r="21" ht="14" customHeight="1">
      <c r="A21" s="30" t="n"/>
      <c r="B21" s="29" t="n">
        <v>45139</v>
      </c>
      <c r="C21" s="30" t="n"/>
      <c r="D21" s="29" t="n">
        <v>45140</v>
      </c>
      <c r="F21" s="31">
        <f>IF(ISBLANK(A21), "", DATE(YEAR(A21), MONTH(A21), DAY(A21)-1))</f>
        <v/>
      </c>
      <c r="G21" s="31">
        <f>IF(ISBLANK(B21), "", DATE(YEAR(B21), MONTH(B21), DAY(B21)-1))</f>
        <v/>
      </c>
      <c r="H21" s="31">
        <f>IF(ISBLANK(C21), "", DATE(YEAR(C21), MONTH(C21), DAY(C21)-1))</f>
        <v/>
      </c>
      <c r="I21" s="31">
        <f>IF(ISBLANK(D21), "", DATE(YEAR(D21), MONTH(D21), DAY(D21)-1))</f>
        <v/>
      </c>
    </row>
    <row r="22" ht="14" customHeight="1">
      <c r="A22" s="30" t="n"/>
      <c r="B22" s="29" t="n">
        <v>45139</v>
      </c>
      <c r="C22" s="30" t="n"/>
      <c r="D22" s="30" t="n"/>
      <c r="F22" s="31">
        <f>IF(ISBLANK(A22), "", DATE(YEAR(A22), MONTH(A22), DAY(A22)-1))</f>
        <v/>
      </c>
      <c r="G22" s="31">
        <f>IF(ISBLANK(B22), "", DATE(YEAR(B22), MONTH(B22), DAY(B22)-1))</f>
        <v/>
      </c>
      <c r="H22" s="31">
        <f>IF(ISBLANK(C22), "", DATE(YEAR(C22), MONTH(C22), DAY(C22)-1))</f>
        <v/>
      </c>
      <c r="I22" s="31">
        <f>IF(ISBLANK(D22), "", DATE(YEAR(D22), MONTH(D22), DAY(D22)-1))</f>
        <v/>
      </c>
    </row>
    <row r="23" ht="14" customHeight="1">
      <c r="A23" s="30" t="n"/>
      <c r="B23" s="29" t="n">
        <v>45139</v>
      </c>
      <c r="C23" s="30" t="n"/>
      <c r="D23" s="29" t="n">
        <v>45162</v>
      </c>
      <c r="F23" s="31">
        <f>IF(ISBLANK(A23), "", DATE(YEAR(A23), MONTH(A23), DAY(A23)-1))</f>
        <v/>
      </c>
      <c r="G23" s="31">
        <f>IF(ISBLANK(B23), "", DATE(YEAR(B23), MONTH(B23), DAY(B23)-1))</f>
        <v/>
      </c>
      <c r="H23" s="31">
        <f>IF(ISBLANK(C23), "", DATE(YEAR(C23), MONTH(C23), DAY(C23)-1))</f>
        <v/>
      </c>
      <c r="I23" s="31">
        <f>IF(ISBLANK(D23), "", DATE(YEAR(D23), MONTH(D23), DAY(D23)-1))</f>
        <v/>
      </c>
    </row>
    <row r="24" ht="14" customHeight="1">
      <c r="A24" s="30" t="n"/>
      <c r="B24" s="29" t="n">
        <v>45139</v>
      </c>
      <c r="C24" s="30" t="n"/>
      <c r="D24" s="29" t="n">
        <v>45141</v>
      </c>
      <c r="F24" s="31">
        <f>IF(ISBLANK(A24), "", DATE(YEAR(A24), MONTH(A24), DAY(A24)-1))</f>
        <v/>
      </c>
      <c r="G24" s="31">
        <f>IF(ISBLANK(B24), "", DATE(YEAR(B24), MONTH(B24), DAY(B24)-1))</f>
        <v/>
      </c>
      <c r="H24" s="31">
        <f>IF(ISBLANK(C24), "", DATE(YEAR(C24), MONTH(C24), DAY(C24)-1))</f>
        <v/>
      </c>
      <c r="I24" s="31">
        <f>IF(ISBLANK(D24), "", DATE(YEAR(D24), MONTH(D24), DAY(D24)-1))</f>
        <v/>
      </c>
    </row>
    <row r="25" ht="14" customHeight="1">
      <c r="A25" s="29" t="n">
        <v>45140</v>
      </c>
      <c r="B25" s="30" t="n"/>
      <c r="C25" s="29" t="n">
        <v>45141</v>
      </c>
      <c r="D25" s="30" t="n"/>
      <c r="F25" s="31">
        <f>IF(ISBLANK(A25), "", DATE(YEAR(A25), MONTH(A25), DAY(A25)-1))</f>
        <v/>
      </c>
      <c r="G25" s="31">
        <f>IF(ISBLANK(B25), "", DATE(YEAR(B25), MONTH(B25), DAY(B25)-1))</f>
        <v/>
      </c>
      <c r="H25" s="31">
        <f>IF(ISBLANK(C25), "", DATE(YEAR(C25), MONTH(C25), DAY(C25)-1))</f>
        <v/>
      </c>
      <c r="I25" s="31">
        <f>IF(ISBLANK(D25), "", DATE(YEAR(D25), MONTH(D25), DAY(D25)-1))</f>
        <v/>
      </c>
    </row>
    <row r="26" ht="14" customHeight="1">
      <c r="A26" s="30" t="n"/>
      <c r="B26" s="29" t="n">
        <v>45141</v>
      </c>
      <c r="C26" s="30" t="n"/>
      <c r="D26" s="29" t="n">
        <v>45143</v>
      </c>
      <c r="F26" s="31">
        <f>IF(ISBLANK(A26), "", DATE(YEAR(A26), MONTH(A26), DAY(A26)-1))</f>
        <v/>
      </c>
      <c r="G26" s="31">
        <f>IF(ISBLANK(B26), "", DATE(YEAR(B26), MONTH(B26), DAY(B26)-1))</f>
        <v/>
      </c>
      <c r="H26" s="31">
        <f>IF(ISBLANK(C26), "", DATE(YEAR(C26), MONTH(C26), DAY(C26)-1))</f>
        <v/>
      </c>
      <c r="I26" s="31">
        <f>IF(ISBLANK(D26), "", DATE(YEAR(D26), MONTH(D26), DAY(D26)-1))</f>
        <v/>
      </c>
    </row>
    <row r="27" ht="14" customHeight="1">
      <c r="A27" s="30" t="n"/>
      <c r="B27" s="29" t="n">
        <v>45141</v>
      </c>
      <c r="C27" s="30" t="n"/>
      <c r="D27" s="30" t="n"/>
      <c r="F27" s="31">
        <f>IF(ISBLANK(A27), "", DATE(YEAR(A27), MONTH(A27), DAY(A27)-1))</f>
        <v/>
      </c>
      <c r="G27" s="31">
        <f>IF(ISBLANK(B27), "", DATE(YEAR(B27), MONTH(B27), DAY(B27)-1))</f>
        <v/>
      </c>
      <c r="H27" s="31">
        <f>IF(ISBLANK(C27), "", DATE(YEAR(C27), MONTH(C27), DAY(C27)-1))</f>
        <v/>
      </c>
      <c r="I27" s="31">
        <f>IF(ISBLANK(D27), "", DATE(YEAR(D27), MONTH(D27), DAY(D27)-1))</f>
        <v/>
      </c>
    </row>
    <row r="28" ht="14" customHeight="1">
      <c r="A28" s="30" t="n"/>
      <c r="B28" s="29" t="n">
        <v>45141</v>
      </c>
      <c r="C28" s="30" t="n"/>
      <c r="D28" s="29" t="n">
        <v>45168</v>
      </c>
      <c r="F28" s="31">
        <f>IF(ISBLANK(A28), "", DATE(YEAR(A28), MONTH(A28), DAY(A28)-1))</f>
        <v/>
      </c>
      <c r="G28" s="31">
        <f>IF(ISBLANK(B28), "", DATE(YEAR(B28), MONTH(B28), DAY(B28)-1))</f>
        <v/>
      </c>
      <c r="H28" s="31">
        <f>IF(ISBLANK(C28), "", DATE(YEAR(C28), MONTH(C28), DAY(C28)-1))</f>
        <v/>
      </c>
      <c r="I28" s="31">
        <f>IF(ISBLANK(D28), "", DATE(YEAR(D28), MONTH(D28), DAY(D28)-1))</f>
        <v/>
      </c>
    </row>
    <row r="29" ht="14" customHeight="1">
      <c r="A29" s="30" t="n"/>
      <c r="B29" s="29" t="n">
        <v>45141</v>
      </c>
      <c r="C29" s="30" t="n"/>
      <c r="D29" s="30" t="n"/>
      <c r="F29" s="31">
        <f>IF(ISBLANK(A29), "", DATE(YEAR(A29), MONTH(A29), DAY(A29)-1))</f>
        <v/>
      </c>
      <c r="G29" s="31">
        <f>IF(ISBLANK(B29), "", DATE(YEAR(B29), MONTH(B29), DAY(B29)-1))</f>
        <v/>
      </c>
      <c r="H29" s="31">
        <f>IF(ISBLANK(C29), "", DATE(YEAR(C29), MONTH(C29), DAY(C29)-1))</f>
        <v/>
      </c>
      <c r="I29" s="31">
        <f>IF(ISBLANK(D29), "", DATE(YEAR(D29), MONTH(D29), DAY(D29)-1))</f>
        <v/>
      </c>
    </row>
    <row r="30" ht="14" customHeight="1">
      <c r="A30" s="30" t="n"/>
      <c r="B30" s="29" t="n">
        <v>45141</v>
      </c>
      <c r="C30" s="30" t="n"/>
      <c r="D30" s="30" t="n"/>
      <c r="F30" s="31">
        <f>IF(ISBLANK(A30), "", DATE(YEAR(A30), MONTH(A30), DAY(A30)-1))</f>
        <v/>
      </c>
      <c r="G30" s="31">
        <f>IF(ISBLANK(B30), "", DATE(YEAR(B30), MONTH(B30), DAY(B30)-1))</f>
        <v/>
      </c>
      <c r="H30" s="31">
        <f>IF(ISBLANK(C30), "", DATE(YEAR(C30), MONTH(C30), DAY(C30)-1))</f>
        <v/>
      </c>
      <c r="I30" s="31">
        <f>IF(ISBLANK(D30), "", DATE(YEAR(D30), MONTH(D30), DAY(D30)-1))</f>
        <v/>
      </c>
    </row>
    <row r="31" ht="14" customHeight="1">
      <c r="A31" s="30" t="n"/>
      <c r="B31" s="29" t="n">
        <v>45142</v>
      </c>
      <c r="C31" s="30" t="n"/>
      <c r="D31" s="29" t="n">
        <v>45153</v>
      </c>
      <c r="F31" s="31">
        <f>IF(ISBLANK(A31), "", DATE(YEAR(A31), MONTH(A31), DAY(A31)-1))</f>
        <v/>
      </c>
      <c r="G31" s="31">
        <f>IF(ISBLANK(B31), "", DATE(YEAR(B31), MONTH(B31), DAY(B31)-1))</f>
        <v/>
      </c>
      <c r="H31" s="31">
        <f>IF(ISBLANK(C31), "", DATE(YEAR(C31), MONTH(C31), DAY(C31)-1))</f>
        <v/>
      </c>
      <c r="I31" s="31">
        <f>IF(ISBLANK(D31), "", DATE(YEAR(D31), MONTH(D31), DAY(D31)-1))</f>
        <v/>
      </c>
    </row>
    <row r="32" ht="14" customHeight="1">
      <c r="A32" s="30" t="n"/>
      <c r="B32" s="29" t="n">
        <v>45142</v>
      </c>
      <c r="C32" s="30" t="n"/>
      <c r="D32" s="29" t="n">
        <v>45146</v>
      </c>
      <c r="F32" s="31">
        <f>IF(ISBLANK(A32), "", DATE(YEAR(A32), MONTH(A32), DAY(A32)-1))</f>
        <v/>
      </c>
      <c r="G32" s="31">
        <f>IF(ISBLANK(B32), "", DATE(YEAR(B32), MONTH(B32), DAY(B32)-1))</f>
        <v/>
      </c>
      <c r="H32" s="31">
        <f>IF(ISBLANK(C32), "", DATE(YEAR(C32), MONTH(C32), DAY(C32)-1))</f>
        <v/>
      </c>
      <c r="I32" s="31">
        <f>IF(ISBLANK(D32), "", DATE(YEAR(D32), MONTH(D32), DAY(D32)-1))</f>
        <v/>
      </c>
    </row>
    <row r="33" ht="14" customHeight="1">
      <c r="A33" s="30" t="n"/>
      <c r="B33" s="29" t="n">
        <v>45142</v>
      </c>
      <c r="C33" s="30" t="n"/>
      <c r="D33" s="29" t="n">
        <v>45143</v>
      </c>
      <c r="F33" s="31">
        <f>IF(ISBLANK(A33), "", DATE(YEAR(A33), MONTH(A33), DAY(A33)-1))</f>
        <v/>
      </c>
      <c r="G33" s="31">
        <f>IF(ISBLANK(B33), "", DATE(YEAR(B33), MONTH(B33), DAY(B33)-1))</f>
        <v/>
      </c>
      <c r="H33" s="31">
        <f>IF(ISBLANK(C33), "", DATE(YEAR(C33), MONTH(C33), DAY(C33)-1))</f>
        <v/>
      </c>
      <c r="I33" s="31">
        <f>IF(ISBLANK(D33), "", DATE(YEAR(D33), MONTH(D33), DAY(D33)-1))</f>
        <v/>
      </c>
    </row>
    <row r="34" ht="14" customHeight="1">
      <c r="A34" s="30" t="n"/>
      <c r="B34" s="29" t="n">
        <v>45142</v>
      </c>
      <c r="C34" s="30" t="n"/>
      <c r="D34" s="29" t="n">
        <v>45146</v>
      </c>
      <c r="F34" s="31">
        <f>IF(ISBLANK(A34), "", DATE(YEAR(A34), MONTH(A34), DAY(A34)-1))</f>
        <v/>
      </c>
      <c r="G34" s="31">
        <f>IF(ISBLANK(B34), "", DATE(YEAR(B34), MONTH(B34), DAY(B34)-1))</f>
        <v/>
      </c>
      <c r="H34" s="31">
        <f>IF(ISBLANK(C34), "", DATE(YEAR(C34), MONTH(C34), DAY(C34)-1))</f>
        <v/>
      </c>
      <c r="I34" s="31">
        <f>IF(ISBLANK(D34), "", DATE(YEAR(D34), MONTH(D34), DAY(D34)-1))</f>
        <v/>
      </c>
    </row>
    <row r="35" ht="14" customHeight="1">
      <c r="A35" s="30" t="n"/>
      <c r="B35" s="29" t="n">
        <v>45142</v>
      </c>
      <c r="C35" s="30" t="n"/>
      <c r="D35" s="29" t="n">
        <v>45154</v>
      </c>
      <c r="F35" s="31">
        <f>IF(ISBLANK(A35), "", DATE(YEAR(A35), MONTH(A35), DAY(A35)-1))</f>
        <v/>
      </c>
      <c r="G35" s="31">
        <f>IF(ISBLANK(B35), "", DATE(YEAR(B35), MONTH(B35), DAY(B35)-1))</f>
        <v/>
      </c>
      <c r="H35" s="31">
        <f>IF(ISBLANK(C35), "", DATE(YEAR(C35), MONTH(C35), DAY(C35)-1))</f>
        <v/>
      </c>
      <c r="I35" s="31">
        <f>IF(ISBLANK(D35), "", DATE(YEAR(D35), MONTH(D35), DAY(D35)-1))</f>
        <v/>
      </c>
    </row>
    <row r="36" ht="14" customHeight="1">
      <c r="A36" s="30" t="n"/>
      <c r="B36" s="29" t="n">
        <v>45143</v>
      </c>
      <c r="C36" s="30" t="n"/>
      <c r="D36" s="29" t="n">
        <v>45168</v>
      </c>
      <c r="F36" s="31">
        <f>IF(ISBLANK(A36), "", DATE(YEAR(A36), MONTH(A36), DAY(A36)-1))</f>
        <v/>
      </c>
      <c r="G36" s="31">
        <f>IF(ISBLANK(B36), "", DATE(YEAR(B36), MONTH(B36), DAY(B36)-1))</f>
        <v/>
      </c>
      <c r="H36" s="31">
        <f>IF(ISBLANK(C36), "", DATE(YEAR(C36), MONTH(C36), DAY(C36)-1))</f>
        <v/>
      </c>
      <c r="I36" s="31">
        <f>IF(ISBLANK(D36), "", DATE(YEAR(D36), MONTH(D36), DAY(D36)-1))</f>
        <v/>
      </c>
    </row>
    <row r="37" ht="14" customHeight="1">
      <c r="A37" s="30" t="n"/>
      <c r="B37" s="29" t="n">
        <v>45143</v>
      </c>
      <c r="C37" s="30" t="n"/>
      <c r="D37" s="29" t="n">
        <v>45164</v>
      </c>
      <c r="F37" s="31">
        <f>IF(ISBLANK(A37), "", DATE(YEAR(A37), MONTH(A37), DAY(A37)-1))</f>
        <v/>
      </c>
      <c r="G37" s="31">
        <f>IF(ISBLANK(B37), "", DATE(YEAR(B37), MONTH(B37), DAY(B37)-1))</f>
        <v/>
      </c>
      <c r="H37" s="31">
        <f>IF(ISBLANK(C37), "", DATE(YEAR(C37), MONTH(C37), DAY(C37)-1))</f>
        <v/>
      </c>
      <c r="I37" s="31">
        <f>IF(ISBLANK(D37), "", DATE(YEAR(D37), MONTH(D37), DAY(D37)-1))</f>
        <v/>
      </c>
    </row>
    <row r="38" ht="14" customHeight="1">
      <c r="A38" s="30" t="n"/>
      <c r="B38" s="29" t="n">
        <v>45143</v>
      </c>
      <c r="C38" s="30" t="n"/>
      <c r="D38" s="29" t="n">
        <v>45167</v>
      </c>
      <c r="F38" s="31">
        <f>IF(ISBLANK(A38), "", DATE(YEAR(A38), MONTH(A38), DAY(A38)-1))</f>
        <v/>
      </c>
      <c r="G38" s="31">
        <f>IF(ISBLANK(B38), "", DATE(YEAR(B38), MONTH(B38), DAY(B38)-1))</f>
        <v/>
      </c>
      <c r="H38" s="31">
        <f>IF(ISBLANK(C38), "", DATE(YEAR(C38), MONTH(C38), DAY(C38)-1))</f>
        <v/>
      </c>
      <c r="I38" s="31">
        <f>IF(ISBLANK(D38), "", DATE(YEAR(D38), MONTH(D38), DAY(D38)-1))</f>
        <v/>
      </c>
    </row>
    <row r="39" ht="14" customHeight="1">
      <c r="A39" s="30" t="n"/>
      <c r="B39" s="29" t="n">
        <v>45143</v>
      </c>
      <c r="C39" s="30" t="n"/>
      <c r="D39" s="30" t="n"/>
      <c r="F39" s="31">
        <f>IF(ISBLANK(A39), "", DATE(YEAR(A39), MONTH(A39), DAY(A39)-1))</f>
        <v/>
      </c>
      <c r="G39" s="31">
        <f>IF(ISBLANK(B39), "", DATE(YEAR(B39), MONTH(B39), DAY(B39)-1))</f>
        <v/>
      </c>
      <c r="H39" s="31">
        <f>IF(ISBLANK(C39), "", DATE(YEAR(C39), MONTH(C39), DAY(C39)-1))</f>
        <v/>
      </c>
      <c r="I39" s="31">
        <f>IF(ISBLANK(D39), "", DATE(YEAR(D39), MONTH(D39), DAY(D39)-1))</f>
        <v/>
      </c>
    </row>
    <row r="40" ht="14" customHeight="1">
      <c r="A40" s="30" t="n"/>
      <c r="B40" s="29" t="n">
        <v>45146</v>
      </c>
      <c r="C40" s="30" t="n"/>
      <c r="D40" s="29" t="n">
        <v>45168</v>
      </c>
      <c r="F40" s="31">
        <f>IF(ISBLANK(A40), "", DATE(YEAR(A40), MONTH(A40), DAY(A40)-1))</f>
        <v/>
      </c>
      <c r="G40" s="31">
        <f>IF(ISBLANK(B40), "", DATE(YEAR(B40), MONTH(B40), DAY(B40)-1))</f>
        <v/>
      </c>
      <c r="H40" s="31">
        <f>IF(ISBLANK(C40), "", DATE(YEAR(C40), MONTH(C40), DAY(C40)-1))</f>
        <v/>
      </c>
      <c r="I40" s="31">
        <f>IF(ISBLANK(D40), "", DATE(YEAR(D40), MONTH(D40), DAY(D40)-1))</f>
        <v/>
      </c>
    </row>
    <row r="41" ht="14" customHeight="1">
      <c r="A41" s="30" t="n"/>
      <c r="B41" s="29" t="n">
        <v>45147</v>
      </c>
      <c r="C41" s="30" t="n"/>
      <c r="D41" s="30" t="n"/>
      <c r="F41" s="31">
        <f>IF(ISBLANK(A41), "", DATE(YEAR(A41), MONTH(A41), DAY(A41)-1))</f>
        <v/>
      </c>
      <c r="G41" s="31">
        <f>IF(ISBLANK(B41), "", DATE(YEAR(B41), MONTH(B41), DAY(B41)-1))</f>
        <v/>
      </c>
      <c r="H41" s="31">
        <f>IF(ISBLANK(C41), "", DATE(YEAR(C41), MONTH(C41), DAY(C41)-1))</f>
        <v/>
      </c>
      <c r="I41" s="31">
        <f>IF(ISBLANK(D41), "", DATE(YEAR(D41), MONTH(D41), DAY(D41)-1))</f>
        <v/>
      </c>
    </row>
    <row r="42" ht="14" customHeight="1">
      <c r="A42" s="29" t="n">
        <v>45148</v>
      </c>
      <c r="B42" s="30" t="n"/>
      <c r="C42" s="29" t="n">
        <v>45156</v>
      </c>
      <c r="D42" s="30" t="n"/>
      <c r="F42" s="31">
        <f>IF(ISBLANK(A42), "", DATE(YEAR(A42), MONTH(A42), DAY(A42)-1))</f>
        <v/>
      </c>
      <c r="G42" s="31">
        <f>IF(ISBLANK(B42), "", DATE(YEAR(B42), MONTH(B42), DAY(B42)-1))</f>
        <v/>
      </c>
      <c r="H42" s="31">
        <f>IF(ISBLANK(C42), "", DATE(YEAR(C42), MONTH(C42), DAY(C42)-1))</f>
        <v/>
      </c>
      <c r="I42" s="31">
        <f>IF(ISBLANK(D42), "", DATE(YEAR(D42), MONTH(D42), DAY(D42)-1))</f>
        <v/>
      </c>
    </row>
    <row r="43" ht="14" customHeight="1">
      <c r="A43" s="30" t="n"/>
      <c r="B43" s="29" t="n">
        <v>45150</v>
      </c>
      <c r="C43" s="30" t="n"/>
      <c r="D43" s="29" t="n">
        <v>45167</v>
      </c>
      <c r="F43" s="31">
        <f>IF(ISBLANK(A43), "", DATE(YEAR(A43), MONTH(A43), DAY(A43)-1))</f>
        <v/>
      </c>
      <c r="G43" s="31">
        <f>IF(ISBLANK(B43), "", DATE(YEAR(B43), MONTH(B43), DAY(B43)-1))</f>
        <v/>
      </c>
      <c r="H43" s="31">
        <f>IF(ISBLANK(C43), "", DATE(YEAR(C43), MONTH(C43), DAY(C43)-1))</f>
        <v/>
      </c>
      <c r="I43" s="31">
        <f>IF(ISBLANK(D43), "", DATE(YEAR(D43), MONTH(D43), DAY(D43)-1))</f>
        <v/>
      </c>
    </row>
    <row r="44" ht="14" customHeight="1">
      <c r="A44" s="29" t="n">
        <v>45153</v>
      </c>
      <c r="B44" s="30" t="n"/>
      <c r="C44" s="29" t="n">
        <v>45156</v>
      </c>
      <c r="D44" s="30" t="n"/>
      <c r="F44" s="31">
        <f>IF(ISBLANK(A44), "", DATE(YEAR(A44), MONTH(A44), DAY(A44)-1))</f>
        <v/>
      </c>
      <c r="G44" s="31">
        <f>IF(ISBLANK(B44), "", DATE(YEAR(B44), MONTH(B44), DAY(B44)-1))</f>
        <v/>
      </c>
      <c r="H44" s="31">
        <f>IF(ISBLANK(C44), "", DATE(YEAR(C44), MONTH(C44), DAY(C44)-1))</f>
        <v/>
      </c>
      <c r="I44" s="31">
        <f>IF(ISBLANK(D44), "", DATE(YEAR(D44), MONTH(D44), DAY(D44)-1))</f>
        <v/>
      </c>
    </row>
    <row r="45" ht="14" customHeight="1">
      <c r="A45" s="30" t="n"/>
      <c r="B45" s="29" t="n">
        <v>45154</v>
      </c>
      <c r="C45" s="30" t="n"/>
      <c r="D45" s="30" t="n"/>
      <c r="F45" s="31">
        <f>IF(ISBLANK(A45), "", DATE(YEAR(A45), MONTH(A45), DAY(A45)-1))</f>
        <v/>
      </c>
      <c r="G45" s="31">
        <f>IF(ISBLANK(B45), "", DATE(YEAR(B45), MONTH(B45), DAY(B45)-1))</f>
        <v/>
      </c>
      <c r="H45" s="31">
        <f>IF(ISBLANK(C45), "", DATE(YEAR(C45), MONTH(C45), DAY(C45)-1))</f>
        <v/>
      </c>
      <c r="I45" s="31">
        <f>IF(ISBLANK(D45), "", DATE(YEAR(D45), MONTH(D45), DAY(D45)-1))</f>
        <v/>
      </c>
    </row>
    <row r="46" ht="14" customHeight="1">
      <c r="A46" s="29" t="n">
        <v>45155</v>
      </c>
      <c r="B46" s="30" t="n"/>
      <c r="C46" s="29" t="n">
        <v>45156</v>
      </c>
      <c r="D46" s="30" t="n"/>
      <c r="F46" s="31">
        <f>IF(ISBLANK(A46), "", DATE(YEAR(A46), MONTH(A46), DAY(A46)-1))</f>
        <v/>
      </c>
      <c r="G46" s="31">
        <f>IF(ISBLANK(B46), "", DATE(YEAR(B46), MONTH(B46), DAY(B46)-1))</f>
        <v/>
      </c>
      <c r="H46" s="31">
        <f>IF(ISBLANK(C46), "", DATE(YEAR(C46), MONTH(C46), DAY(C46)-1))</f>
        <v/>
      </c>
      <c r="I46" s="31">
        <f>IF(ISBLANK(D46), "", DATE(YEAR(D46), MONTH(D46), DAY(D46)-1))</f>
        <v/>
      </c>
    </row>
    <row r="47" ht="14" customHeight="1">
      <c r="A47" s="30" t="n"/>
      <c r="B47" s="29" t="n">
        <v>45155</v>
      </c>
      <c r="C47" s="30" t="n"/>
      <c r="D47" s="30" t="n"/>
      <c r="F47" s="31">
        <f>IF(ISBLANK(A47), "", DATE(YEAR(A47), MONTH(A47), DAY(A47)-1))</f>
        <v/>
      </c>
      <c r="G47" s="31">
        <f>IF(ISBLANK(B47), "", DATE(YEAR(B47), MONTH(B47), DAY(B47)-1))</f>
        <v/>
      </c>
      <c r="H47" s="31">
        <f>IF(ISBLANK(C47), "", DATE(YEAR(C47), MONTH(C47), DAY(C47)-1))</f>
        <v/>
      </c>
      <c r="I47" s="31">
        <f>IF(ISBLANK(D47), "", DATE(YEAR(D47), MONTH(D47), DAY(D47)-1))</f>
        <v/>
      </c>
    </row>
    <row r="48" ht="14" customHeight="1">
      <c r="A48" s="30" t="n"/>
      <c r="B48" s="29" t="n">
        <v>45156</v>
      </c>
      <c r="C48" s="30" t="n"/>
      <c r="D48" s="29" t="n">
        <v>45167</v>
      </c>
      <c r="F48" s="31">
        <f>IF(ISBLANK(A48), "", DATE(YEAR(A48), MONTH(A48), DAY(A48)-1))</f>
        <v/>
      </c>
      <c r="G48" s="31">
        <f>IF(ISBLANK(B48), "", DATE(YEAR(B48), MONTH(B48), DAY(B48)-1))</f>
        <v/>
      </c>
      <c r="H48" s="31">
        <f>IF(ISBLANK(C48), "", DATE(YEAR(C48), MONTH(C48), DAY(C48)-1))</f>
        <v/>
      </c>
      <c r="I48" s="31">
        <f>IF(ISBLANK(D48), "", DATE(YEAR(D48), MONTH(D48), DAY(D48)-1))</f>
        <v/>
      </c>
    </row>
    <row r="49" ht="14" customHeight="1">
      <c r="A49" s="30" t="n"/>
      <c r="B49" s="29" t="n">
        <v>45156</v>
      </c>
      <c r="C49" s="30" t="n"/>
      <c r="D49" s="30" t="n"/>
      <c r="F49" s="31">
        <f>IF(ISBLANK(A49), "", DATE(YEAR(A49), MONTH(A49), DAY(A49)-1))</f>
        <v/>
      </c>
      <c r="G49" s="31">
        <f>IF(ISBLANK(B49), "", DATE(YEAR(B49), MONTH(B49), DAY(B49)-1))</f>
        <v/>
      </c>
      <c r="H49" s="31">
        <f>IF(ISBLANK(C49), "", DATE(YEAR(C49), MONTH(C49), DAY(C49)-1))</f>
        <v/>
      </c>
      <c r="I49" s="31">
        <f>IF(ISBLANK(D49), "", DATE(YEAR(D49), MONTH(D49), DAY(D49)-1))</f>
        <v/>
      </c>
    </row>
    <row r="50" ht="14" customHeight="1">
      <c r="A50" s="30" t="n"/>
      <c r="B50" s="29" t="n">
        <v>45156</v>
      </c>
      <c r="C50" s="30" t="n"/>
      <c r="D50" s="29" t="n">
        <v>45157</v>
      </c>
      <c r="F50" s="31">
        <f>IF(ISBLANK(A50), "", DATE(YEAR(A50), MONTH(A50), DAY(A50)-1))</f>
        <v/>
      </c>
      <c r="G50" s="31">
        <f>IF(ISBLANK(B50), "", DATE(YEAR(B50), MONTH(B50), DAY(B50)-1))</f>
        <v/>
      </c>
      <c r="H50" s="31">
        <f>IF(ISBLANK(C50), "", DATE(YEAR(C50), MONTH(C50), DAY(C50)-1))</f>
        <v/>
      </c>
      <c r="I50" s="31">
        <f>IF(ISBLANK(D50), "", DATE(YEAR(D50), MONTH(D50), DAY(D50)-1))</f>
        <v/>
      </c>
    </row>
    <row r="51" ht="14" customHeight="1">
      <c r="A51" s="30" t="n"/>
      <c r="B51" s="29" t="n">
        <v>45156</v>
      </c>
      <c r="C51" s="30" t="n"/>
      <c r="D51" s="30" t="n"/>
      <c r="F51" s="31">
        <f>IF(ISBLANK(A51), "", DATE(YEAR(A51), MONTH(A51), DAY(A51)-1))</f>
        <v/>
      </c>
      <c r="G51" s="31">
        <f>IF(ISBLANK(B51), "", DATE(YEAR(B51), MONTH(B51), DAY(B51)-1))</f>
        <v/>
      </c>
      <c r="H51" s="31">
        <f>IF(ISBLANK(C51), "", DATE(YEAR(C51), MONTH(C51), DAY(C51)-1))</f>
        <v/>
      </c>
      <c r="I51" s="31">
        <f>IF(ISBLANK(D51), "", DATE(YEAR(D51), MONTH(D51), DAY(D51)-1))</f>
        <v/>
      </c>
    </row>
    <row r="52" ht="14" customHeight="1">
      <c r="A52" s="29" t="n">
        <v>45157</v>
      </c>
      <c r="B52" s="30" t="n"/>
      <c r="C52" s="29" t="n">
        <v>45175</v>
      </c>
      <c r="D52" s="30" t="n"/>
      <c r="F52" s="31">
        <f>IF(ISBLANK(A52), "", DATE(YEAR(A52), MONTH(A52), DAY(A52)-1))</f>
        <v/>
      </c>
      <c r="G52" s="31">
        <f>IF(ISBLANK(B52), "", DATE(YEAR(B52), MONTH(B52), DAY(B52)-1))</f>
        <v/>
      </c>
      <c r="H52" s="31">
        <f>IF(ISBLANK(C52), "", DATE(YEAR(C52), MONTH(C52), DAY(C52)-1))</f>
        <v/>
      </c>
      <c r="I52" s="31">
        <f>IF(ISBLANK(D52), "", DATE(YEAR(D52), MONTH(D52), DAY(D52)-1))</f>
        <v/>
      </c>
    </row>
    <row r="53" ht="14" customHeight="1">
      <c r="A53" s="29" t="n">
        <v>45157</v>
      </c>
      <c r="B53" s="30" t="n"/>
      <c r="C53" s="29" t="n">
        <v>45163</v>
      </c>
      <c r="D53" s="30" t="n"/>
      <c r="F53" s="31">
        <f>IF(ISBLANK(A53), "", DATE(YEAR(A53), MONTH(A53), DAY(A53)-1))</f>
        <v/>
      </c>
      <c r="G53" s="31">
        <f>IF(ISBLANK(B53), "", DATE(YEAR(B53), MONTH(B53), DAY(B53)-1))</f>
        <v/>
      </c>
      <c r="H53" s="31">
        <f>IF(ISBLANK(C53), "", DATE(YEAR(C53), MONTH(C53), DAY(C53)-1))</f>
        <v/>
      </c>
      <c r="I53" s="31">
        <f>IF(ISBLANK(D53), "", DATE(YEAR(D53), MONTH(D53), DAY(D53)-1))</f>
        <v/>
      </c>
    </row>
    <row r="54" ht="14" customHeight="1">
      <c r="A54" s="29" t="n">
        <v>45160</v>
      </c>
      <c r="B54" s="30" t="n"/>
      <c r="C54" s="30" t="n"/>
      <c r="D54" s="30" t="n"/>
      <c r="F54" s="31">
        <f>IF(ISBLANK(A54), "", DATE(YEAR(A54), MONTH(A54), DAY(A54)-1))</f>
        <v/>
      </c>
      <c r="G54" s="31">
        <f>IF(ISBLANK(B54), "", DATE(YEAR(B54), MONTH(B54), DAY(B54)-1))</f>
        <v/>
      </c>
      <c r="H54" s="31">
        <f>IF(ISBLANK(C54), "", DATE(YEAR(C54), MONTH(C54), DAY(C54)-1))</f>
        <v/>
      </c>
      <c r="I54" s="31">
        <f>IF(ISBLANK(D54), "", DATE(YEAR(D54), MONTH(D54), DAY(D54)-1))</f>
        <v/>
      </c>
    </row>
    <row r="55" ht="14" customHeight="1">
      <c r="A55" s="29" t="n">
        <v>45160</v>
      </c>
      <c r="B55" s="30" t="n"/>
      <c r="C55" s="29" t="n">
        <v>45175</v>
      </c>
      <c r="D55" s="30" t="n"/>
      <c r="F55" s="31">
        <f>IF(ISBLANK(A55), "", DATE(YEAR(A55), MONTH(A55), DAY(A55)-1))</f>
        <v/>
      </c>
      <c r="G55" s="31">
        <f>IF(ISBLANK(B55), "", DATE(YEAR(B55), MONTH(B55), DAY(B55)-1))</f>
        <v/>
      </c>
      <c r="H55" s="31">
        <f>IF(ISBLANK(C55), "", DATE(YEAR(C55), MONTH(C55), DAY(C55)-1))</f>
        <v/>
      </c>
      <c r="I55" s="31">
        <f>IF(ISBLANK(D55), "", DATE(YEAR(D55), MONTH(D55), DAY(D55)-1))</f>
        <v/>
      </c>
    </row>
    <row r="56" ht="14" customHeight="1">
      <c r="A56" s="29" t="n">
        <v>45160</v>
      </c>
      <c r="B56" s="30" t="n"/>
      <c r="C56" s="30" t="n"/>
      <c r="D56" s="30" t="n"/>
      <c r="F56" s="31">
        <f>IF(ISBLANK(A56), "", DATE(YEAR(A56), MONTH(A56), DAY(A56)-1))</f>
        <v/>
      </c>
      <c r="G56" s="31">
        <f>IF(ISBLANK(B56), "", DATE(YEAR(B56), MONTH(B56), DAY(B56)-1))</f>
        <v/>
      </c>
      <c r="H56" s="31">
        <f>IF(ISBLANK(C56), "", DATE(YEAR(C56), MONTH(C56), DAY(C56)-1))</f>
        <v/>
      </c>
      <c r="I56" s="31">
        <f>IF(ISBLANK(D56), "", DATE(YEAR(D56), MONTH(D56), DAY(D56)-1))</f>
        <v/>
      </c>
    </row>
    <row r="57" ht="14" customHeight="1">
      <c r="A57" s="29" t="n">
        <v>45161</v>
      </c>
      <c r="B57" s="30" t="n"/>
      <c r="C57" s="29" t="n">
        <v>45164</v>
      </c>
      <c r="D57" s="30" t="n"/>
      <c r="F57" s="31">
        <f>IF(ISBLANK(A57), "", DATE(YEAR(A57), MONTH(A57), DAY(A57)-1))</f>
        <v/>
      </c>
      <c r="G57" s="31">
        <f>IF(ISBLANK(B57), "", DATE(YEAR(B57), MONTH(B57), DAY(B57)-1))</f>
        <v/>
      </c>
      <c r="H57" s="31">
        <f>IF(ISBLANK(C57), "", DATE(YEAR(C57), MONTH(C57), DAY(C57)-1))</f>
        <v/>
      </c>
      <c r="I57" s="31">
        <f>IF(ISBLANK(D57), "", DATE(YEAR(D57), MONTH(D57), DAY(D57)-1))</f>
        <v/>
      </c>
    </row>
    <row r="58" ht="14" customHeight="1">
      <c r="A58" s="30" t="n"/>
      <c r="B58" s="29" t="n">
        <v>45161</v>
      </c>
      <c r="C58" s="30" t="n"/>
      <c r="D58" s="29" t="n">
        <v>45169</v>
      </c>
      <c r="F58" s="31">
        <f>IF(ISBLANK(A58), "", DATE(YEAR(A58), MONTH(A58), DAY(A58)-1))</f>
        <v/>
      </c>
      <c r="G58" s="31">
        <f>IF(ISBLANK(B58), "", DATE(YEAR(B58), MONTH(B58), DAY(B58)-1))</f>
        <v/>
      </c>
      <c r="H58" s="31">
        <f>IF(ISBLANK(C58), "", DATE(YEAR(C58), MONTH(C58), DAY(C58)-1))</f>
        <v/>
      </c>
      <c r="I58" s="31">
        <f>IF(ISBLANK(D58), "", DATE(YEAR(D58), MONTH(D58), DAY(D58)-1))</f>
        <v/>
      </c>
    </row>
    <row r="59" ht="14" customHeight="1">
      <c r="A59" s="29" t="n">
        <v>45162</v>
      </c>
      <c r="B59" s="30" t="n"/>
      <c r="C59" s="29" t="n">
        <v>45178</v>
      </c>
      <c r="D59" s="30" t="n"/>
      <c r="F59" s="31">
        <f>IF(ISBLANK(A59), "", DATE(YEAR(A59), MONTH(A59), DAY(A59)-1))</f>
        <v/>
      </c>
      <c r="G59" s="31">
        <f>IF(ISBLANK(B59), "", DATE(YEAR(B59), MONTH(B59), DAY(B59)-1))</f>
        <v/>
      </c>
      <c r="H59" s="31">
        <f>IF(ISBLANK(C59), "", DATE(YEAR(C59), MONTH(C59), DAY(C59)-1))</f>
        <v/>
      </c>
      <c r="I59" s="31">
        <f>IF(ISBLANK(D59), "", DATE(YEAR(D59), MONTH(D59), DAY(D59)-1))</f>
        <v/>
      </c>
    </row>
    <row r="60" ht="14" customHeight="1">
      <c r="A60" s="30" t="n"/>
      <c r="B60" s="29" t="n">
        <v>45163</v>
      </c>
      <c r="C60" s="30" t="n"/>
      <c r="D60" s="30" t="n"/>
      <c r="F60" s="31">
        <f>IF(ISBLANK(A60), "", DATE(YEAR(A60), MONTH(A60), DAY(A60)-1))</f>
        <v/>
      </c>
      <c r="G60" s="31">
        <f>IF(ISBLANK(B60), "", DATE(YEAR(B60), MONTH(B60), DAY(B60)-1))</f>
        <v/>
      </c>
      <c r="H60" s="31">
        <f>IF(ISBLANK(C60), "", DATE(YEAR(C60), MONTH(C60), DAY(C60)-1))</f>
        <v/>
      </c>
      <c r="I60" s="31">
        <f>IF(ISBLANK(D60), "", DATE(YEAR(D60), MONTH(D60), DAY(D60)-1))</f>
        <v/>
      </c>
    </row>
    <row r="61" ht="14" customHeight="1">
      <c r="A61" s="29" t="n">
        <v>45164</v>
      </c>
      <c r="B61" s="30" t="n"/>
      <c r="C61" s="29" t="n">
        <v>45175</v>
      </c>
      <c r="D61" s="30" t="n"/>
      <c r="F61" s="31">
        <f>IF(ISBLANK(A61), "", DATE(YEAR(A61), MONTH(A61), DAY(A61)-1))</f>
        <v/>
      </c>
      <c r="G61" s="31">
        <f>IF(ISBLANK(B61), "", DATE(YEAR(B61), MONTH(B61), DAY(B61)-1))</f>
        <v/>
      </c>
      <c r="H61" s="31">
        <f>IF(ISBLANK(C61), "", DATE(YEAR(C61), MONTH(C61), DAY(C61)-1))</f>
        <v/>
      </c>
      <c r="I61" s="31">
        <f>IF(ISBLANK(D61), "", DATE(YEAR(D61), MONTH(D61), DAY(D61)-1))</f>
        <v/>
      </c>
    </row>
    <row r="62" ht="14" customHeight="1">
      <c r="A62" s="29" t="n">
        <v>45167</v>
      </c>
      <c r="B62" s="30" t="n"/>
      <c r="C62" s="30" t="n"/>
      <c r="D62" s="30" t="n"/>
      <c r="F62" s="31">
        <f>IF(ISBLANK(A62), "", DATE(YEAR(A62), MONTH(A62), DAY(A62)-1))</f>
        <v/>
      </c>
      <c r="G62" s="31">
        <f>IF(ISBLANK(B62), "", DATE(YEAR(B62), MONTH(B62), DAY(B62)-1))</f>
        <v/>
      </c>
      <c r="H62" s="31">
        <f>IF(ISBLANK(C62), "", DATE(YEAR(C62), MONTH(C62), DAY(C62)-1))</f>
        <v/>
      </c>
      <c r="I62" s="31">
        <f>IF(ISBLANK(D62), "", DATE(YEAR(D62), MONTH(D62), DAY(D62)-1))</f>
        <v/>
      </c>
    </row>
    <row r="63" ht="14" customHeight="1">
      <c r="A63" s="29" t="n">
        <v>45167</v>
      </c>
      <c r="B63" s="30" t="n"/>
      <c r="C63" s="29" t="n">
        <v>45176</v>
      </c>
      <c r="D63" s="30" t="n"/>
      <c r="F63" s="31">
        <f>IF(ISBLANK(A63), "", DATE(YEAR(A63), MONTH(A63), DAY(A63)-1))</f>
        <v/>
      </c>
      <c r="G63" s="31">
        <f>IF(ISBLANK(B63), "", DATE(YEAR(B63), MONTH(B63), DAY(B63)-1))</f>
        <v/>
      </c>
      <c r="H63" s="31">
        <f>IF(ISBLANK(C63), "", DATE(YEAR(C63), MONTH(C63), DAY(C63)-1))</f>
        <v/>
      </c>
      <c r="I63" s="31">
        <f>IF(ISBLANK(D63), "", DATE(YEAR(D63), MONTH(D63), DAY(D63)-1))</f>
        <v/>
      </c>
    </row>
    <row r="64" ht="14" customHeight="1">
      <c r="A64" s="29" t="n">
        <v>45167</v>
      </c>
      <c r="B64" s="30" t="n"/>
      <c r="C64" s="29" t="n">
        <v>45176</v>
      </c>
      <c r="D64" s="30" t="n"/>
      <c r="F64" s="31">
        <f>IF(ISBLANK(A64), "", DATE(YEAR(A64), MONTH(A64), DAY(A64)-1))</f>
        <v/>
      </c>
      <c r="G64" s="31">
        <f>IF(ISBLANK(B64), "", DATE(YEAR(B64), MONTH(B64), DAY(B64)-1))</f>
        <v/>
      </c>
      <c r="H64" s="31">
        <f>IF(ISBLANK(C64), "", DATE(YEAR(C64), MONTH(C64), DAY(C64)-1))</f>
        <v/>
      </c>
      <c r="I64" s="31">
        <f>IF(ISBLANK(D64), "", DATE(YEAR(D64), MONTH(D64), DAY(D64)-1))</f>
        <v/>
      </c>
    </row>
    <row r="65" ht="14" customHeight="1">
      <c r="A65" s="29" t="n">
        <v>45168</v>
      </c>
      <c r="B65" s="30" t="n"/>
      <c r="C65" s="30" t="n"/>
      <c r="D65" s="30" t="n"/>
      <c r="F65" s="31">
        <f>IF(ISBLANK(A65), "", DATE(YEAR(A65), MONTH(A65), DAY(A65)-1))</f>
        <v/>
      </c>
      <c r="G65" s="31">
        <f>IF(ISBLANK(B65), "", DATE(YEAR(B65), MONTH(B65), DAY(B65)-1))</f>
        <v/>
      </c>
      <c r="H65" s="31">
        <f>IF(ISBLANK(C65), "", DATE(YEAR(C65), MONTH(C65), DAY(C65)-1))</f>
        <v/>
      </c>
      <c r="I65" s="31">
        <f>IF(ISBLANK(D65), "", DATE(YEAR(D65), MONTH(D65), DAY(D65)-1))</f>
        <v/>
      </c>
    </row>
    <row r="66" ht="14" customHeight="1">
      <c r="A66" s="29" t="n">
        <v>45168</v>
      </c>
      <c r="B66" s="30" t="n"/>
      <c r="C66" s="29" t="n">
        <v>45170</v>
      </c>
      <c r="D66" s="30" t="n"/>
      <c r="F66" s="31">
        <f>IF(ISBLANK(A66), "", DATE(YEAR(A66), MONTH(A66), DAY(A66)-1))</f>
        <v/>
      </c>
      <c r="G66" s="31">
        <f>IF(ISBLANK(B66), "", DATE(YEAR(B66), MONTH(B66), DAY(B66)-1))</f>
        <v/>
      </c>
      <c r="H66" s="31">
        <f>IF(ISBLANK(C66), "", DATE(YEAR(C66), MONTH(C66), DAY(C66)-1))</f>
        <v/>
      </c>
      <c r="I66" s="31">
        <f>IF(ISBLANK(D66), "", DATE(YEAR(D66), MONTH(D66), DAY(D66)-1))</f>
        <v/>
      </c>
    </row>
    <row r="67" ht="14" customHeight="1">
      <c r="A67" s="29" t="n">
        <v>45168</v>
      </c>
      <c r="B67" s="30" t="n"/>
      <c r="C67" s="30" t="n"/>
      <c r="D67" s="30" t="n"/>
      <c r="F67" s="31">
        <f>IF(ISBLANK(A67), "", DATE(YEAR(A67), MONTH(A67), DAY(A67)-1))</f>
        <v/>
      </c>
      <c r="G67" s="31">
        <f>IF(ISBLANK(B67), "", DATE(YEAR(B67), MONTH(B67), DAY(B67)-1))</f>
        <v/>
      </c>
      <c r="H67" s="31">
        <f>IF(ISBLANK(C67), "", DATE(YEAR(C67), MONTH(C67), DAY(C67)-1))</f>
        <v/>
      </c>
      <c r="I67" s="31">
        <f>IF(ISBLANK(D67), "", DATE(YEAR(D67), MONTH(D67), DAY(D67)-1))</f>
        <v/>
      </c>
    </row>
    <row r="68" ht="14" customHeight="1">
      <c r="A68" s="29" t="n">
        <v>45169</v>
      </c>
      <c r="B68" s="30" t="n"/>
      <c r="C68" s="29" t="n">
        <v>45175</v>
      </c>
      <c r="D68" s="30" t="n"/>
      <c r="F68" s="31">
        <f>IF(ISBLANK(A68), "", DATE(YEAR(A68), MONTH(A68), DAY(A68)-1))</f>
        <v/>
      </c>
      <c r="G68" s="31">
        <f>IF(ISBLANK(B68), "", DATE(YEAR(B68), MONTH(B68), DAY(B68)-1))</f>
        <v/>
      </c>
      <c r="H68" s="31">
        <f>IF(ISBLANK(C68), "", DATE(YEAR(C68), MONTH(C68), DAY(C68)-1))</f>
        <v/>
      </c>
      <c r="I68" s="31">
        <f>IF(ISBLANK(D68), "", DATE(YEAR(D68), MONTH(D68), DAY(D68)-1))</f>
        <v/>
      </c>
    </row>
    <row r="69" ht="14" customHeight="1">
      <c r="A69" s="29" t="n">
        <v>45169</v>
      </c>
      <c r="B69" s="30" t="n"/>
      <c r="C69" s="29" t="n">
        <v>45175</v>
      </c>
      <c r="D69" s="30" t="n"/>
      <c r="F69" s="31">
        <f>IF(ISBLANK(A69), "", DATE(YEAR(A69), MONTH(A69), DAY(A69)-1))</f>
        <v/>
      </c>
      <c r="G69" s="31">
        <f>IF(ISBLANK(B69), "", DATE(YEAR(B69), MONTH(B69), DAY(B69)-1))</f>
        <v/>
      </c>
      <c r="H69" s="31">
        <f>IF(ISBLANK(C69), "", DATE(YEAR(C69), MONTH(C69), DAY(C69)-1))</f>
        <v/>
      </c>
      <c r="I69" s="31">
        <f>IF(ISBLANK(D69), "", DATE(YEAR(D69), MONTH(D69), DAY(D69)-1))</f>
        <v/>
      </c>
    </row>
    <row r="70" ht="14" customHeight="1">
      <c r="A70" s="29" t="n">
        <v>45170</v>
      </c>
      <c r="B70" s="30" t="n"/>
      <c r="C70" s="29" t="n">
        <v>45175</v>
      </c>
      <c r="D70" s="30" t="n"/>
      <c r="F70" s="31">
        <f>IF(ISBLANK(A70), "", DATE(YEAR(A70), MONTH(A70), DAY(A70)-1))</f>
        <v/>
      </c>
      <c r="G70" s="31">
        <f>IF(ISBLANK(B70), "", DATE(YEAR(B70), MONTH(B70), DAY(B70)-1))</f>
        <v/>
      </c>
      <c r="H70" s="31">
        <f>IF(ISBLANK(C70), "", DATE(YEAR(C70), MONTH(C70), DAY(C70)-1))</f>
        <v/>
      </c>
      <c r="I70" s="31">
        <f>IF(ISBLANK(D70), "", DATE(YEAR(D70), MONTH(D70), DAY(D70)-1))</f>
        <v/>
      </c>
    </row>
    <row r="71" ht="14" customHeight="1">
      <c r="A71" s="29" t="n">
        <v>45170</v>
      </c>
      <c r="B71" s="30" t="n"/>
      <c r="C71" s="29" t="n">
        <v>45175</v>
      </c>
      <c r="D71" s="30" t="n"/>
      <c r="F71" s="31">
        <f>IF(ISBLANK(A71), "", DATE(YEAR(A71), MONTH(A71), DAY(A71)-1))</f>
        <v/>
      </c>
      <c r="G71" s="31">
        <f>IF(ISBLANK(B71), "", DATE(YEAR(B71), MONTH(B71), DAY(B71)-1))</f>
        <v/>
      </c>
      <c r="H71" s="31">
        <f>IF(ISBLANK(C71), "", DATE(YEAR(C71), MONTH(C71), DAY(C71)-1))</f>
        <v/>
      </c>
      <c r="I71" s="31">
        <f>IF(ISBLANK(D71), "", DATE(YEAR(D71), MONTH(D71), DAY(D71)-1))</f>
        <v/>
      </c>
    </row>
    <row r="72" ht="14" customHeight="1">
      <c r="A72" s="30" t="n"/>
      <c r="B72" s="29" t="n">
        <v>45171</v>
      </c>
      <c r="C72" s="30" t="n"/>
      <c r="D72" s="29" t="n">
        <v>45177</v>
      </c>
      <c r="F72" s="31">
        <f>IF(ISBLANK(A72), "", DATE(YEAR(A72), MONTH(A72), DAY(A72)-1))</f>
        <v/>
      </c>
      <c r="G72" s="31">
        <f>IF(ISBLANK(B72), "", DATE(YEAR(B72), MONTH(B72), DAY(B72)-1))</f>
        <v/>
      </c>
      <c r="H72" s="31">
        <f>IF(ISBLANK(C72), "", DATE(YEAR(C72), MONTH(C72), DAY(C72)-1))</f>
        <v/>
      </c>
      <c r="I72" s="31">
        <f>IF(ISBLANK(D72), "", DATE(YEAR(D72), MONTH(D72), DAY(D72)-1))</f>
        <v/>
      </c>
    </row>
    <row r="73" ht="14" customHeight="1">
      <c r="A73" s="29" t="n">
        <v>45171</v>
      </c>
      <c r="B73" s="30" t="n"/>
      <c r="C73" s="30" t="n"/>
      <c r="D73" s="30" t="n"/>
      <c r="F73" s="31">
        <f>IF(ISBLANK(A73), "", DATE(YEAR(A73), MONTH(A73), DAY(A73)-1))</f>
        <v/>
      </c>
      <c r="G73" s="31">
        <f>IF(ISBLANK(B73), "", DATE(YEAR(B73), MONTH(B73), DAY(B73)-1))</f>
        <v/>
      </c>
      <c r="H73" s="31">
        <f>IF(ISBLANK(C73), "", DATE(YEAR(C73), MONTH(C73), DAY(C73)-1))</f>
        <v/>
      </c>
      <c r="I73" s="31">
        <f>IF(ISBLANK(D73), "", DATE(YEAR(D73), MONTH(D73), DAY(D73)-1))</f>
        <v/>
      </c>
    </row>
    <row r="74" ht="14" customHeight="1">
      <c r="A74" s="30" t="n"/>
      <c r="B74" s="29" t="n">
        <v>45176</v>
      </c>
      <c r="C74" s="30" t="n"/>
      <c r="D74" s="29" t="n">
        <v>45181</v>
      </c>
      <c r="F74" s="31">
        <f>IF(ISBLANK(A74), "", DATE(YEAR(A74), MONTH(A74), DAY(A74)-1))</f>
        <v/>
      </c>
      <c r="G74" s="31">
        <f>IF(ISBLANK(B74), "", DATE(YEAR(B74), MONTH(B74), DAY(B74)-1))</f>
        <v/>
      </c>
      <c r="H74" s="31">
        <f>IF(ISBLANK(C74), "", DATE(YEAR(C74), MONTH(C74), DAY(C74)-1))</f>
        <v/>
      </c>
      <c r="I74" s="31">
        <f>IF(ISBLANK(D74), "", DATE(YEAR(D74), MONTH(D74), DAY(D74)-1))</f>
        <v/>
      </c>
    </row>
    <row r="75" ht="14" customHeight="1">
      <c r="A75" s="30" t="n"/>
      <c r="B75" s="29" t="n">
        <v>45176</v>
      </c>
      <c r="C75" s="30" t="n"/>
      <c r="D75" s="29" t="n">
        <v>45182</v>
      </c>
      <c r="F75" s="31">
        <f>IF(ISBLANK(A75), "", DATE(YEAR(A75), MONTH(A75), DAY(A75)-1))</f>
        <v/>
      </c>
      <c r="G75" s="31">
        <f>IF(ISBLANK(B75), "", DATE(YEAR(B75), MONTH(B75), DAY(B75)-1))</f>
        <v/>
      </c>
      <c r="H75" s="31">
        <f>IF(ISBLANK(C75), "", DATE(YEAR(C75), MONTH(C75), DAY(C75)-1))</f>
        <v/>
      </c>
      <c r="I75" s="31">
        <f>IF(ISBLANK(D75), "", DATE(YEAR(D75), MONTH(D75), DAY(D75)-1))</f>
        <v/>
      </c>
    </row>
    <row r="76" ht="14" customHeight="1">
      <c r="A76" s="30" t="n"/>
      <c r="B76" s="29" t="n">
        <v>45178</v>
      </c>
      <c r="C76" s="30" t="n"/>
      <c r="D76" s="29" t="n">
        <v>45184</v>
      </c>
      <c r="F76" s="31">
        <f>IF(ISBLANK(A76), "", DATE(YEAR(A76), MONTH(A76), DAY(A76)-1))</f>
        <v/>
      </c>
      <c r="G76" s="31">
        <f>IF(ISBLANK(B76), "", DATE(YEAR(B76), MONTH(B76), DAY(B76)-1))</f>
        <v/>
      </c>
      <c r="H76" s="31">
        <f>IF(ISBLANK(C76), "", DATE(YEAR(C76), MONTH(C76), DAY(C76)-1))</f>
        <v/>
      </c>
      <c r="I76" s="31">
        <f>IF(ISBLANK(D76), "", DATE(YEAR(D76), MONTH(D76), DAY(D76)-1))</f>
        <v/>
      </c>
    </row>
    <row r="77" ht="14" customHeight="1">
      <c r="A77" s="30" t="n"/>
      <c r="B77" s="29" t="n">
        <v>45181</v>
      </c>
      <c r="C77" s="30" t="n"/>
      <c r="D77" s="30" t="n"/>
      <c r="F77" s="31">
        <f>IF(ISBLANK(A77), "", DATE(YEAR(A77), MONTH(A77), DAY(A77)-1))</f>
        <v/>
      </c>
      <c r="G77" s="31">
        <f>IF(ISBLANK(B77), "", DATE(YEAR(B77), MONTH(B77), DAY(B77)-1))</f>
        <v/>
      </c>
      <c r="H77" s="31">
        <f>IF(ISBLANK(C77), "", DATE(YEAR(C77), MONTH(C77), DAY(C77)-1))</f>
        <v/>
      </c>
      <c r="I77" s="31">
        <f>IF(ISBLANK(D77), "", DATE(YEAR(D77), MONTH(D77), DAY(D77)-1))</f>
        <v/>
      </c>
    </row>
    <row r="78" ht="14" customHeight="1">
      <c r="A78" s="30" t="n"/>
      <c r="B78" s="29" t="n">
        <v>45182</v>
      </c>
      <c r="C78" s="30" t="n"/>
      <c r="D78" s="30" t="n"/>
      <c r="F78" s="31">
        <f>IF(ISBLANK(A78), "", DATE(YEAR(A78), MONTH(A78), DAY(A78)-1))</f>
        <v/>
      </c>
      <c r="G78" s="31">
        <f>IF(ISBLANK(B78), "", DATE(YEAR(B78), MONTH(B78), DAY(B78)-1))</f>
        <v/>
      </c>
      <c r="H78" s="31">
        <f>IF(ISBLANK(C78), "", DATE(YEAR(C78), MONTH(C78), DAY(C78)-1))</f>
        <v/>
      </c>
      <c r="I78" s="31">
        <f>IF(ISBLANK(D78), "", DATE(YEAR(D78), MONTH(D78), DAY(D78)-1))</f>
        <v/>
      </c>
    </row>
    <row r="79" ht="14" customHeight="1">
      <c r="A79" s="30" t="n"/>
      <c r="B79" s="29" t="n">
        <v>45182</v>
      </c>
      <c r="C79" s="30" t="n"/>
      <c r="D79" s="30" t="n"/>
      <c r="F79" s="31">
        <f>IF(ISBLANK(A79), "", DATE(YEAR(A79), MONTH(A79), DAY(A79)-1))</f>
        <v/>
      </c>
      <c r="G79" s="31">
        <f>IF(ISBLANK(B79), "", DATE(YEAR(B79), MONTH(B79), DAY(B79)-1))</f>
        <v/>
      </c>
      <c r="H79" s="31">
        <f>IF(ISBLANK(C79), "", DATE(YEAR(C79), MONTH(C79), DAY(C79)-1))</f>
        <v/>
      </c>
      <c r="I79" s="31">
        <f>IF(ISBLANK(D79), "", DATE(YEAR(D79), MONTH(D79), DAY(D79)-1))</f>
        <v/>
      </c>
    </row>
    <row r="80" ht="14" customHeight="1">
      <c r="A80" s="29" t="n">
        <v>45182</v>
      </c>
      <c r="B80" s="30" t="n"/>
      <c r="C80" s="29" t="n">
        <v>45190</v>
      </c>
      <c r="D80" s="30" t="n"/>
      <c r="F80" s="31">
        <f>IF(ISBLANK(A80), "", DATE(YEAR(A80), MONTH(A80), DAY(A80)-1))</f>
        <v/>
      </c>
      <c r="G80" s="31">
        <f>IF(ISBLANK(B80), "", DATE(YEAR(B80), MONTH(B80), DAY(B80)-1))</f>
        <v/>
      </c>
      <c r="H80" s="31">
        <f>IF(ISBLANK(C80), "", DATE(YEAR(C80), MONTH(C80), DAY(C80)-1))</f>
        <v/>
      </c>
      <c r="I80" s="31">
        <f>IF(ISBLANK(D80), "", DATE(YEAR(D80), MONTH(D80), DAY(D80)-1))</f>
        <v/>
      </c>
    </row>
    <row r="81" ht="14" customHeight="1">
      <c r="A81" s="29" t="n">
        <v>45184</v>
      </c>
      <c r="B81" s="30" t="n"/>
      <c r="C81" s="30" t="n"/>
      <c r="D81" s="30" t="n"/>
      <c r="F81" s="31">
        <f>IF(ISBLANK(A81), "", DATE(YEAR(A81), MONTH(A81), DAY(A81)-1))</f>
        <v/>
      </c>
      <c r="G81" s="31">
        <f>IF(ISBLANK(B81), "", DATE(YEAR(B81), MONTH(B81), DAY(B81)-1))</f>
        <v/>
      </c>
      <c r="H81" s="31">
        <f>IF(ISBLANK(C81), "", DATE(YEAR(C81), MONTH(C81), DAY(C81)-1))</f>
        <v/>
      </c>
      <c r="I81" s="31">
        <f>IF(ISBLANK(D81), "", DATE(YEAR(D81), MONTH(D81), DAY(D81)-1))</f>
        <v/>
      </c>
    </row>
    <row r="82" ht="14" customHeight="1">
      <c r="A82" s="29" t="n">
        <v>45184</v>
      </c>
      <c r="B82" s="30" t="n"/>
      <c r="C82" s="29" t="n">
        <v>45187</v>
      </c>
      <c r="D82" s="30" t="n"/>
      <c r="F82" s="31">
        <f>IF(ISBLANK(A82), "", DATE(YEAR(A82), MONTH(A82), DAY(A82)-1))</f>
        <v/>
      </c>
      <c r="G82" s="31">
        <f>IF(ISBLANK(B82), "", DATE(YEAR(B82), MONTH(B82), DAY(B82)-1))</f>
        <v/>
      </c>
      <c r="H82" s="31">
        <f>IF(ISBLANK(C82), "", DATE(YEAR(C82), MONTH(C82), DAY(C82)-1))</f>
        <v/>
      </c>
      <c r="I82" s="31">
        <f>IF(ISBLANK(D82), "", DATE(YEAR(D82), MONTH(D82), DAY(D82)-1))</f>
        <v/>
      </c>
    </row>
    <row r="83" ht="14" customHeight="1">
      <c r="A83" s="30" t="n"/>
      <c r="B83" s="29" t="n">
        <v>45185</v>
      </c>
      <c r="C83" s="30" t="n"/>
      <c r="D83" s="30" t="n"/>
      <c r="F83" s="31">
        <f>IF(ISBLANK(A83), "", DATE(YEAR(A83), MONTH(A83), DAY(A83)-1))</f>
        <v/>
      </c>
      <c r="G83" s="31">
        <f>IF(ISBLANK(B83), "", DATE(YEAR(B83), MONTH(B83), DAY(B83)-1))</f>
        <v/>
      </c>
      <c r="H83" s="31">
        <f>IF(ISBLANK(C83), "", DATE(YEAR(C83), MONTH(C83), DAY(C83)-1))</f>
        <v/>
      </c>
      <c r="I83" s="31">
        <f>IF(ISBLANK(D83), "", DATE(YEAR(D83), MONTH(D83), DAY(D83)-1))</f>
        <v/>
      </c>
    </row>
    <row r="84" ht="14" customHeight="1">
      <c r="A84" s="30" t="n"/>
      <c r="B84" s="29" t="n">
        <v>45189</v>
      </c>
      <c r="C84" s="30" t="n"/>
      <c r="D84" s="29" t="n">
        <v>45197</v>
      </c>
      <c r="F84" s="31">
        <f>IF(ISBLANK(A84), "", DATE(YEAR(A84), MONTH(A84), DAY(A84)-1))</f>
        <v/>
      </c>
      <c r="G84" s="31">
        <f>IF(ISBLANK(B84), "", DATE(YEAR(B84), MONTH(B84), DAY(B84)-1))</f>
        <v/>
      </c>
      <c r="H84" s="31">
        <f>IF(ISBLANK(C84), "", DATE(YEAR(C84), MONTH(C84), DAY(C84)-1))</f>
        <v/>
      </c>
      <c r="I84" s="31">
        <f>IF(ISBLANK(D84), "", DATE(YEAR(D84), MONTH(D84), DAY(D84)-1))</f>
        <v/>
      </c>
    </row>
    <row r="85" ht="14" customHeight="1">
      <c r="A85" s="30" t="n"/>
      <c r="B85" s="29" t="n">
        <v>45190</v>
      </c>
      <c r="C85" s="30" t="n"/>
      <c r="D85" s="29" t="n">
        <v>45195</v>
      </c>
      <c r="F85" s="31">
        <f>IF(ISBLANK(A85), "", DATE(YEAR(A85), MONTH(A85), DAY(A85)-1))</f>
        <v/>
      </c>
      <c r="G85" s="31">
        <f>IF(ISBLANK(B85), "", DATE(YEAR(B85), MONTH(B85), DAY(B85)-1))</f>
        <v/>
      </c>
      <c r="H85" s="31">
        <f>IF(ISBLANK(C85), "", DATE(YEAR(C85), MONTH(C85), DAY(C85)-1))</f>
        <v/>
      </c>
      <c r="I85" s="31">
        <f>IF(ISBLANK(D85), "", DATE(YEAR(D85), MONTH(D85), DAY(D85)-1))</f>
        <v/>
      </c>
    </row>
    <row r="86" ht="14" customHeight="1">
      <c r="A86" s="30" t="n"/>
      <c r="B86" s="29" t="n">
        <v>45190</v>
      </c>
      <c r="C86" s="30" t="n"/>
      <c r="D86" s="29" t="n">
        <v>45196</v>
      </c>
      <c r="F86" s="31">
        <f>IF(ISBLANK(A86), "", DATE(YEAR(A86), MONTH(A86), DAY(A86)-1))</f>
        <v/>
      </c>
      <c r="G86" s="31">
        <f>IF(ISBLANK(B86), "", DATE(YEAR(B86), MONTH(B86), DAY(B86)-1))</f>
        <v/>
      </c>
      <c r="H86" s="31">
        <f>IF(ISBLANK(C86), "", DATE(YEAR(C86), MONTH(C86), DAY(C86)-1))</f>
        <v/>
      </c>
      <c r="I86" s="31">
        <f>IF(ISBLANK(D86), "", DATE(YEAR(D86), MONTH(D86), DAY(D86)-1))</f>
        <v/>
      </c>
    </row>
    <row r="87" ht="14" customHeight="1">
      <c r="A87" s="30" t="n"/>
      <c r="B87" s="29" t="n">
        <v>45191</v>
      </c>
      <c r="C87" s="30" t="n"/>
      <c r="D87" s="30" t="n"/>
      <c r="F87" s="31">
        <f>IF(ISBLANK(A87), "", DATE(YEAR(A87), MONTH(A87), DAY(A87)-1))</f>
        <v/>
      </c>
      <c r="G87" s="31">
        <f>IF(ISBLANK(B87), "", DATE(YEAR(B87), MONTH(B87), DAY(B87)-1))</f>
        <v/>
      </c>
      <c r="H87" s="31">
        <f>IF(ISBLANK(C87), "", DATE(YEAR(C87), MONTH(C87), DAY(C87)-1))</f>
        <v/>
      </c>
      <c r="I87" s="31">
        <f>IF(ISBLANK(D87), "", DATE(YEAR(D87), MONTH(D87), DAY(D87)-1))</f>
        <v/>
      </c>
    </row>
    <row r="88" ht="14" customHeight="1">
      <c r="A88" s="30" t="n"/>
      <c r="B88" s="29" t="n">
        <v>45191</v>
      </c>
      <c r="C88" s="30" t="n"/>
      <c r="D88" s="29" t="n">
        <v>45197</v>
      </c>
      <c r="F88" s="31">
        <f>IF(ISBLANK(A88), "", DATE(YEAR(A88), MONTH(A88), DAY(A88)-1))</f>
        <v/>
      </c>
      <c r="G88" s="31">
        <f>IF(ISBLANK(B88), "", DATE(YEAR(B88), MONTH(B88), DAY(B88)-1))</f>
        <v/>
      </c>
      <c r="H88" s="31">
        <f>IF(ISBLANK(C88), "", DATE(YEAR(C88), MONTH(C88), DAY(C88)-1))</f>
        <v/>
      </c>
      <c r="I88" s="31">
        <f>IF(ISBLANK(D88), "", DATE(YEAR(D88), MONTH(D88), DAY(D88)-1))</f>
        <v/>
      </c>
    </row>
    <row r="89" ht="14" customHeight="1">
      <c r="A89" s="30" t="n"/>
      <c r="B89" s="29" t="n">
        <v>45192</v>
      </c>
      <c r="C89" s="30" t="n"/>
      <c r="D89" s="29" t="n">
        <v>45209</v>
      </c>
      <c r="F89" s="31">
        <f>IF(ISBLANK(A89), "", DATE(YEAR(A89), MONTH(A89), DAY(A89)-1))</f>
        <v/>
      </c>
      <c r="G89" s="31">
        <f>IF(ISBLANK(B89), "", DATE(YEAR(B89), MONTH(B89), DAY(B89)-1))</f>
        <v/>
      </c>
      <c r="H89" s="31">
        <f>IF(ISBLANK(C89), "", DATE(YEAR(C89), MONTH(C89), DAY(C89)-1))</f>
        <v/>
      </c>
      <c r="I89" s="31">
        <f>IF(ISBLANK(D89), "", DATE(YEAR(D89), MONTH(D89), DAY(D89)-1))</f>
        <v/>
      </c>
    </row>
    <row r="90" ht="14" customHeight="1">
      <c r="A90" s="29" t="n">
        <v>45195</v>
      </c>
      <c r="B90" s="30" t="n"/>
      <c r="C90" s="30" t="n"/>
      <c r="D90" s="30" t="n"/>
      <c r="F90" s="31">
        <f>IF(ISBLANK(A90), "", DATE(YEAR(A90), MONTH(A90), DAY(A90)-1))</f>
        <v/>
      </c>
      <c r="G90" s="31">
        <f>IF(ISBLANK(B90), "", DATE(YEAR(B90), MONTH(B90), DAY(B90)-1))</f>
        <v/>
      </c>
      <c r="H90" s="31">
        <f>IF(ISBLANK(C90), "", DATE(YEAR(C90), MONTH(C90), DAY(C90)-1))</f>
        <v/>
      </c>
      <c r="I90" s="31">
        <f>IF(ISBLANK(D90), "", DATE(YEAR(D90), MONTH(D90), DAY(D90)-1))</f>
        <v/>
      </c>
    </row>
    <row r="91" ht="14" customHeight="1">
      <c r="A91" s="30" t="n"/>
      <c r="B91" s="29" t="n">
        <v>45197</v>
      </c>
      <c r="C91" s="30" t="n"/>
      <c r="D91" s="29" t="n">
        <v>45204</v>
      </c>
      <c r="F91" s="31">
        <f>IF(ISBLANK(A91), "", DATE(YEAR(A91), MONTH(A91), DAY(A91)-1))</f>
        <v/>
      </c>
      <c r="G91" s="31">
        <f>IF(ISBLANK(B91), "", DATE(YEAR(B91), MONTH(B91), DAY(B91)-1))</f>
        <v/>
      </c>
      <c r="H91" s="31">
        <f>IF(ISBLANK(C91), "", DATE(YEAR(C91), MONTH(C91), DAY(C91)-1))</f>
        <v/>
      </c>
      <c r="I91" s="31">
        <f>IF(ISBLANK(D91), "", DATE(YEAR(D91), MONTH(D91), DAY(D91)-1))</f>
        <v/>
      </c>
    </row>
    <row r="92" ht="14" customHeight="1">
      <c r="A92" s="29" t="n">
        <v>45197</v>
      </c>
      <c r="B92" s="30" t="n"/>
      <c r="C92" s="30" t="n"/>
      <c r="D92" s="30" t="n"/>
      <c r="F92" s="31">
        <f>IF(ISBLANK(A92), "", DATE(YEAR(A92), MONTH(A92), DAY(A92)-1))</f>
        <v/>
      </c>
      <c r="G92" s="31">
        <f>IF(ISBLANK(B92), "", DATE(YEAR(B92), MONTH(B92), DAY(B92)-1))</f>
        <v/>
      </c>
      <c r="H92" s="31">
        <f>IF(ISBLANK(C92), "", DATE(YEAR(C92), MONTH(C92), DAY(C92)-1))</f>
        <v/>
      </c>
      <c r="I92" s="31">
        <f>IF(ISBLANK(D92), "", DATE(YEAR(D92), MONTH(D92), DAY(D92)-1))</f>
        <v/>
      </c>
    </row>
    <row r="93" ht="14" customHeight="1">
      <c r="A93" s="29" t="n">
        <v>45198</v>
      </c>
      <c r="B93" s="30" t="n"/>
      <c r="C93" s="30" t="n"/>
      <c r="D93" s="30" t="n"/>
      <c r="F93" s="31">
        <f>IF(ISBLANK(A93), "", DATE(YEAR(A93), MONTH(A93), DAY(A93)-1))</f>
        <v/>
      </c>
      <c r="G93" s="31">
        <f>IF(ISBLANK(B93), "", DATE(YEAR(B93), MONTH(B93), DAY(B93)-1))</f>
        <v/>
      </c>
      <c r="H93" s="31">
        <f>IF(ISBLANK(C93), "", DATE(YEAR(C93), MONTH(C93), DAY(C93)-1))</f>
        <v/>
      </c>
      <c r="I93" s="31">
        <f>IF(ISBLANK(D93), "", DATE(YEAR(D93), MONTH(D93), DAY(D93)-1))</f>
        <v/>
      </c>
    </row>
    <row r="94" ht="14" customHeight="1">
      <c r="A94" s="29" t="n">
        <v>45198</v>
      </c>
      <c r="B94" s="30" t="n"/>
      <c r="C94" s="29" t="n">
        <v>45203</v>
      </c>
      <c r="D94" s="30" t="n"/>
      <c r="F94" s="31">
        <f>IF(ISBLANK(A94), "", DATE(YEAR(A94), MONTH(A94), DAY(A94)-1))</f>
        <v/>
      </c>
      <c r="G94" s="31">
        <f>IF(ISBLANK(B94), "", DATE(YEAR(B94), MONTH(B94), DAY(B94)-1))</f>
        <v/>
      </c>
      <c r="H94" s="31">
        <f>IF(ISBLANK(C94), "", DATE(YEAR(C94), MONTH(C94), DAY(C94)-1))</f>
        <v/>
      </c>
      <c r="I94" s="31">
        <f>IF(ISBLANK(D94), "", DATE(YEAR(D94), MONTH(D94), DAY(D94)-1))</f>
        <v/>
      </c>
    </row>
    <row r="95" ht="14" customHeight="1">
      <c r="A95" s="30" t="n"/>
      <c r="B95" s="29" t="n">
        <v>45199</v>
      </c>
      <c r="C95" s="30" t="n"/>
      <c r="D95" s="29" t="n">
        <v>45211</v>
      </c>
      <c r="F95" s="31">
        <f>IF(ISBLANK(A95), "", DATE(YEAR(A95), MONTH(A95), DAY(A95)-1))</f>
        <v/>
      </c>
      <c r="G95" s="31">
        <f>IF(ISBLANK(B95), "", DATE(YEAR(B95), MONTH(B95), DAY(B95)-1))</f>
        <v/>
      </c>
      <c r="H95" s="31">
        <f>IF(ISBLANK(C95), "", DATE(YEAR(C95), MONTH(C95), DAY(C95)-1))</f>
        <v/>
      </c>
      <c r="I95" s="31">
        <f>IF(ISBLANK(D95), "", DATE(YEAR(D95), MONTH(D95), DAY(D95)-1))</f>
        <v/>
      </c>
    </row>
    <row r="96" ht="14" customHeight="1">
      <c r="A96" s="30" t="n"/>
      <c r="B96" s="29" t="n">
        <v>45199</v>
      </c>
      <c r="C96" s="30" t="n"/>
      <c r="D96" s="29" t="n">
        <v>45205</v>
      </c>
      <c r="F96" s="31">
        <f>IF(ISBLANK(A96), "", DATE(YEAR(A96), MONTH(A96), DAY(A96)-1))</f>
        <v/>
      </c>
      <c r="G96" s="31">
        <f>IF(ISBLANK(B96), "", DATE(YEAR(B96), MONTH(B96), DAY(B96)-1))</f>
        <v/>
      </c>
      <c r="H96" s="31">
        <f>IF(ISBLANK(C96), "", DATE(YEAR(C96), MONTH(C96), DAY(C96)-1))</f>
        <v/>
      </c>
      <c r="I96" s="31">
        <f>IF(ISBLANK(D96), "", DATE(YEAR(D96), MONTH(D96), DAY(D96)-1))</f>
        <v/>
      </c>
    </row>
    <row r="97" ht="14" customHeight="1">
      <c r="A97" s="29" t="n">
        <v>45199</v>
      </c>
      <c r="B97" s="30" t="n"/>
      <c r="C97" s="29" t="n">
        <v>45220</v>
      </c>
      <c r="D97" s="30" t="n"/>
      <c r="F97" s="31">
        <f>IF(ISBLANK(A97), "", DATE(YEAR(A97), MONTH(A97), DAY(A97)-1))</f>
        <v/>
      </c>
      <c r="G97" s="31">
        <f>IF(ISBLANK(B97), "", DATE(YEAR(B97), MONTH(B97), DAY(B97)-1))</f>
        <v/>
      </c>
      <c r="H97" s="31">
        <f>IF(ISBLANK(C97), "", DATE(YEAR(C97), MONTH(C97), DAY(C97)-1))</f>
        <v/>
      </c>
      <c r="I97" s="31">
        <f>IF(ISBLANK(D97), "", DATE(YEAR(D97), MONTH(D97), DAY(D97)-1))</f>
        <v/>
      </c>
    </row>
    <row r="98" ht="14" customHeight="1">
      <c r="A98" s="29" t="n">
        <v>45199</v>
      </c>
      <c r="B98" s="30" t="n"/>
      <c r="C98" s="29" t="n">
        <v>45204</v>
      </c>
      <c r="D98" s="30" t="n"/>
      <c r="F98" s="31">
        <f>IF(ISBLANK(A98), "", DATE(YEAR(A98), MONTH(A98), DAY(A98)-1))</f>
        <v/>
      </c>
      <c r="G98" s="31">
        <f>IF(ISBLANK(B98), "", DATE(YEAR(B98), MONTH(B98), DAY(B98)-1))</f>
        <v/>
      </c>
      <c r="H98" s="31">
        <f>IF(ISBLANK(C98), "", DATE(YEAR(C98), MONTH(C98), DAY(C98)-1))</f>
        <v/>
      </c>
      <c r="I98" s="31">
        <f>IF(ISBLANK(D98), "", DATE(YEAR(D98), MONTH(D98), DAY(D98)-1))</f>
        <v/>
      </c>
    </row>
    <row r="99" ht="14" customHeight="1">
      <c r="A99" s="30" t="n"/>
      <c r="B99" s="29" t="n">
        <v>45203</v>
      </c>
      <c r="C99" s="30" t="n"/>
      <c r="D99" s="29" t="n">
        <v>45209</v>
      </c>
      <c r="F99" s="31">
        <f>IF(ISBLANK(A99), "", DATE(YEAR(A99), MONTH(A99), DAY(A99)-1))</f>
        <v/>
      </c>
      <c r="G99" s="31">
        <f>IF(ISBLANK(B99), "", DATE(YEAR(B99), MONTH(B99), DAY(B99)-1))</f>
        <v/>
      </c>
      <c r="H99" s="31">
        <f>IF(ISBLANK(C99), "", DATE(YEAR(C99), MONTH(C99), DAY(C99)-1))</f>
        <v/>
      </c>
      <c r="I99" s="31">
        <f>IF(ISBLANK(D99), "", DATE(YEAR(D99), MONTH(D99), DAY(D99)-1))</f>
        <v/>
      </c>
    </row>
    <row r="100" ht="14" customHeight="1">
      <c r="A100" s="29" t="n">
        <v>45204</v>
      </c>
      <c r="B100" s="30" t="n"/>
      <c r="C100" s="30" t="n"/>
      <c r="D100" s="30" t="n"/>
      <c r="F100" s="31">
        <f>IF(ISBLANK(A100), "", DATE(YEAR(A100), MONTH(A100), DAY(A100)-1))</f>
        <v/>
      </c>
      <c r="G100" s="31">
        <f>IF(ISBLANK(B100), "", DATE(YEAR(B100), MONTH(B100), DAY(B100)-1))</f>
        <v/>
      </c>
      <c r="H100" s="31">
        <f>IF(ISBLANK(C100), "", DATE(YEAR(C100), MONTH(C100), DAY(C100)-1))</f>
        <v/>
      </c>
      <c r="I100" s="31">
        <f>IF(ISBLANK(D100), "", DATE(YEAR(D100), MONTH(D100), DAY(D100)-1))</f>
        <v/>
      </c>
    </row>
    <row r="101" ht="14" customHeight="1">
      <c r="A101" s="29" t="n">
        <v>45209</v>
      </c>
      <c r="B101" s="30" t="n"/>
      <c r="C101" s="29" t="n">
        <v>45213</v>
      </c>
      <c r="D101" s="30" t="n"/>
      <c r="F101" s="31">
        <f>IF(ISBLANK(A101), "", DATE(YEAR(A101), MONTH(A101), DAY(A101)-1))</f>
        <v/>
      </c>
      <c r="G101" s="31">
        <f>IF(ISBLANK(B101), "", DATE(YEAR(B101), MONTH(B101), DAY(B101)-1))</f>
        <v/>
      </c>
      <c r="H101" s="31">
        <f>IF(ISBLANK(C101), "", DATE(YEAR(C101), MONTH(C101), DAY(C101)-1))</f>
        <v/>
      </c>
      <c r="I101" s="31">
        <f>IF(ISBLANK(D101), "", DATE(YEAR(D101), MONTH(D101), DAY(D101)-1))</f>
        <v/>
      </c>
    </row>
    <row r="102" ht="14" customHeight="1">
      <c r="A102" s="29" t="n">
        <v>45209</v>
      </c>
      <c r="B102" s="30" t="n"/>
      <c r="C102" s="30" t="n"/>
      <c r="D102" s="30" t="n"/>
      <c r="F102" s="31">
        <f>IF(ISBLANK(A102), "", DATE(YEAR(A102), MONTH(A102), DAY(A102)-1))</f>
        <v/>
      </c>
      <c r="G102" s="31">
        <f>IF(ISBLANK(B102), "", DATE(YEAR(B102), MONTH(B102), DAY(B102)-1))</f>
        <v/>
      </c>
      <c r="H102" s="31">
        <f>IF(ISBLANK(C102), "", DATE(YEAR(C102), MONTH(C102), DAY(C102)-1))</f>
        <v/>
      </c>
      <c r="I102" s="31">
        <f>IF(ISBLANK(D102), "", DATE(YEAR(D102), MONTH(D102), DAY(D102)-1))</f>
        <v/>
      </c>
    </row>
    <row r="103" ht="14" customHeight="1">
      <c r="A103" s="29" t="n">
        <v>45209</v>
      </c>
      <c r="B103" s="30" t="n"/>
      <c r="C103" s="29" t="n">
        <v>45219</v>
      </c>
      <c r="D103" s="30" t="n"/>
      <c r="F103" s="31">
        <f>IF(ISBLANK(A103), "", DATE(YEAR(A103), MONTH(A103), DAY(A103)-1))</f>
        <v/>
      </c>
      <c r="G103" s="31">
        <f>IF(ISBLANK(B103), "", DATE(YEAR(B103), MONTH(B103), DAY(B103)-1))</f>
        <v/>
      </c>
      <c r="H103" s="31">
        <f>IF(ISBLANK(C103), "", DATE(YEAR(C103), MONTH(C103), DAY(C103)-1))</f>
        <v/>
      </c>
      <c r="I103" s="31">
        <f>IF(ISBLANK(D103), "", DATE(YEAR(D103), MONTH(D103), DAY(D103)-1))</f>
        <v/>
      </c>
    </row>
    <row r="104" ht="14" customHeight="1">
      <c r="A104" s="29" t="n">
        <v>45209</v>
      </c>
      <c r="B104" s="30" t="n"/>
      <c r="C104" s="29" t="n">
        <v>45218</v>
      </c>
      <c r="D104" s="30" t="n"/>
      <c r="F104" s="31">
        <f>IF(ISBLANK(A104), "", DATE(YEAR(A104), MONTH(A104), DAY(A104)-1))</f>
        <v/>
      </c>
      <c r="G104" s="31">
        <f>IF(ISBLANK(B104), "", DATE(YEAR(B104), MONTH(B104), DAY(B104)-1))</f>
        <v/>
      </c>
      <c r="H104" s="31">
        <f>IF(ISBLANK(C104), "", DATE(YEAR(C104), MONTH(C104), DAY(C104)-1))</f>
        <v/>
      </c>
      <c r="I104" s="31">
        <f>IF(ISBLANK(D104), "", DATE(YEAR(D104), MONTH(D104), DAY(D104)-1))</f>
        <v/>
      </c>
    </row>
    <row r="105" ht="14" customHeight="1">
      <c r="A105" s="29" t="n">
        <v>45210</v>
      </c>
      <c r="B105" s="30" t="n"/>
      <c r="C105" s="30" t="n"/>
      <c r="D105" s="30" t="n"/>
      <c r="F105" s="31">
        <f>IF(ISBLANK(A105), "", DATE(YEAR(A105), MONTH(A105), DAY(A105)-1))</f>
        <v/>
      </c>
      <c r="G105" s="31">
        <f>IF(ISBLANK(B105), "", DATE(YEAR(B105), MONTH(B105), DAY(B105)-1))</f>
        <v/>
      </c>
      <c r="H105" s="31">
        <f>IF(ISBLANK(C105), "", DATE(YEAR(C105), MONTH(C105), DAY(C105)-1))</f>
        <v/>
      </c>
      <c r="I105" s="31">
        <f>IF(ISBLANK(D105), "", DATE(YEAR(D105), MONTH(D105), DAY(D105)-1))</f>
        <v/>
      </c>
    </row>
    <row r="106" ht="14" customHeight="1">
      <c r="A106" s="29" t="n">
        <v>45210</v>
      </c>
      <c r="B106" s="30" t="n"/>
      <c r="C106" s="29" t="n">
        <v>45218</v>
      </c>
      <c r="D106" s="30" t="n"/>
      <c r="F106" s="31">
        <f>IF(ISBLANK(A106), "", DATE(YEAR(A106), MONTH(A106), DAY(A106)-1))</f>
        <v/>
      </c>
      <c r="G106" s="31">
        <f>IF(ISBLANK(B106), "", DATE(YEAR(B106), MONTH(B106), DAY(B106)-1))</f>
        <v/>
      </c>
      <c r="H106" s="31">
        <f>IF(ISBLANK(C106), "", DATE(YEAR(C106), MONTH(C106), DAY(C106)-1))</f>
        <v/>
      </c>
      <c r="I106" s="31">
        <f>IF(ISBLANK(D106), "", DATE(YEAR(D106), MONTH(D106), DAY(D106)-1))</f>
        <v/>
      </c>
    </row>
    <row r="107" ht="14" customHeight="1">
      <c r="A107" s="29" t="n">
        <v>45210</v>
      </c>
      <c r="B107" s="30" t="n"/>
      <c r="C107" s="29" t="n">
        <v>45219</v>
      </c>
      <c r="D107" s="30" t="n"/>
      <c r="F107" s="31">
        <f>IF(ISBLANK(A107), "", DATE(YEAR(A107), MONTH(A107), DAY(A107)-1))</f>
        <v/>
      </c>
      <c r="G107" s="31">
        <f>IF(ISBLANK(B107), "", DATE(YEAR(B107), MONTH(B107), DAY(B107)-1))</f>
        <v/>
      </c>
      <c r="H107" s="31">
        <f>IF(ISBLANK(C107), "", DATE(YEAR(C107), MONTH(C107), DAY(C107)-1))</f>
        <v/>
      </c>
      <c r="I107" s="31">
        <f>IF(ISBLANK(D107), "", DATE(YEAR(D107), MONTH(D107), DAY(D107)-1))</f>
        <v/>
      </c>
    </row>
    <row r="108" ht="14" customHeight="1">
      <c r="A108" s="29" t="n">
        <v>45210</v>
      </c>
      <c r="B108" s="30" t="n"/>
      <c r="C108" s="29" t="n">
        <v>45218</v>
      </c>
      <c r="D108" s="30" t="n"/>
      <c r="F108" s="31">
        <f>IF(ISBLANK(A108), "", DATE(YEAR(A108), MONTH(A108), DAY(A108)-1))</f>
        <v/>
      </c>
      <c r="G108" s="31">
        <f>IF(ISBLANK(B108), "", DATE(YEAR(B108), MONTH(B108), DAY(B108)-1))</f>
        <v/>
      </c>
      <c r="H108" s="31">
        <f>IF(ISBLANK(C108), "", DATE(YEAR(C108), MONTH(C108), DAY(C108)-1))</f>
        <v/>
      </c>
      <c r="I108" s="31">
        <f>IF(ISBLANK(D108), "", DATE(YEAR(D108), MONTH(D108), DAY(D108)-1))</f>
        <v/>
      </c>
    </row>
    <row r="109" ht="14" customHeight="1">
      <c r="A109" s="29" t="n">
        <v>45210</v>
      </c>
      <c r="B109" s="30" t="n"/>
      <c r="C109" s="29" t="n">
        <v>45212</v>
      </c>
      <c r="D109" s="30" t="n"/>
      <c r="F109" s="31">
        <f>IF(ISBLANK(A109), "", DATE(YEAR(A109), MONTH(A109), DAY(A109)-1))</f>
        <v/>
      </c>
      <c r="G109" s="31">
        <f>IF(ISBLANK(B109), "", DATE(YEAR(B109), MONTH(B109), DAY(B109)-1))</f>
        <v/>
      </c>
      <c r="H109" s="31">
        <f>IF(ISBLANK(C109), "", DATE(YEAR(C109), MONTH(C109), DAY(C109)-1))</f>
        <v/>
      </c>
      <c r="I109" s="31">
        <f>IF(ISBLANK(D109), "", DATE(YEAR(D109), MONTH(D109), DAY(D109)-1))</f>
        <v/>
      </c>
    </row>
    <row r="110" ht="14" customHeight="1">
      <c r="A110" s="29" t="n">
        <v>45210</v>
      </c>
      <c r="B110" s="30" t="n"/>
      <c r="C110" s="29" t="n">
        <v>45237</v>
      </c>
      <c r="D110" s="30" t="n"/>
      <c r="F110" s="31">
        <f>IF(ISBLANK(A110), "", DATE(YEAR(A110), MONTH(A110), DAY(A110)-1))</f>
        <v/>
      </c>
      <c r="G110" s="31">
        <f>IF(ISBLANK(B110), "", DATE(YEAR(B110), MONTH(B110), DAY(B110)-1))</f>
        <v/>
      </c>
      <c r="H110" s="31">
        <f>IF(ISBLANK(C110), "", DATE(YEAR(C110), MONTH(C110), DAY(C110)-1))</f>
        <v/>
      </c>
      <c r="I110" s="31">
        <f>IF(ISBLANK(D110), "", DATE(YEAR(D110), MONTH(D110), DAY(D110)-1))</f>
        <v/>
      </c>
    </row>
    <row r="111" ht="14" customHeight="1">
      <c r="A111" s="29" t="n">
        <v>45210</v>
      </c>
      <c r="B111" s="30" t="n"/>
      <c r="C111" s="30" t="n"/>
      <c r="D111" s="30" t="n"/>
      <c r="F111" s="31">
        <f>IF(ISBLANK(A111), "", DATE(YEAR(A111), MONTH(A111), DAY(A111)-1))</f>
        <v/>
      </c>
      <c r="G111" s="31">
        <f>IF(ISBLANK(B111), "", DATE(YEAR(B111), MONTH(B111), DAY(B111)-1))</f>
        <v/>
      </c>
      <c r="H111" s="31">
        <f>IF(ISBLANK(C111), "", DATE(YEAR(C111), MONTH(C111), DAY(C111)-1))</f>
        <v/>
      </c>
      <c r="I111" s="31">
        <f>IF(ISBLANK(D111), "", DATE(YEAR(D111), MONTH(D111), DAY(D111)-1))</f>
        <v/>
      </c>
    </row>
    <row r="112" ht="14" customHeight="1">
      <c r="A112" s="29" t="n">
        <v>45210</v>
      </c>
      <c r="B112" s="30" t="n"/>
      <c r="C112" s="29" t="n">
        <v>45220</v>
      </c>
      <c r="D112" s="30" t="n"/>
      <c r="F112" s="31">
        <f>IF(ISBLANK(A112), "", DATE(YEAR(A112), MONTH(A112), DAY(A112)-1))</f>
        <v/>
      </c>
      <c r="G112" s="31">
        <f>IF(ISBLANK(B112), "", DATE(YEAR(B112), MONTH(B112), DAY(B112)-1))</f>
        <v/>
      </c>
      <c r="H112" s="31">
        <f>IF(ISBLANK(C112), "", DATE(YEAR(C112), MONTH(C112), DAY(C112)-1))</f>
        <v/>
      </c>
      <c r="I112" s="31">
        <f>IF(ISBLANK(D112), "", DATE(YEAR(D112), MONTH(D112), DAY(D112)-1))</f>
        <v/>
      </c>
    </row>
    <row r="113" ht="14" customHeight="1">
      <c r="A113" s="29" t="n">
        <v>45211</v>
      </c>
      <c r="B113" s="30" t="n"/>
      <c r="C113" s="30" t="n"/>
      <c r="D113" s="30" t="n"/>
      <c r="F113" s="31">
        <f>IF(ISBLANK(A113), "", DATE(YEAR(A113), MONTH(A113), DAY(A113)-1))</f>
        <v/>
      </c>
      <c r="G113" s="31">
        <f>IF(ISBLANK(B113), "", DATE(YEAR(B113), MONTH(B113), DAY(B113)-1))</f>
        <v/>
      </c>
      <c r="H113" s="31">
        <f>IF(ISBLANK(C113), "", DATE(YEAR(C113), MONTH(C113), DAY(C113)-1))</f>
        <v/>
      </c>
      <c r="I113" s="31">
        <f>IF(ISBLANK(D113), "", DATE(YEAR(D113), MONTH(D113), DAY(D113)-1))</f>
        <v/>
      </c>
    </row>
    <row r="114" ht="14" customHeight="1">
      <c r="A114" s="29" t="n">
        <v>45211</v>
      </c>
      <c r="B114" s="30" t="n"/>
      <c r="C114" s="29" t="n">
        <v>45213</v>
      </c>
      <c r="D114" s="30" t="n"/>
      <c r="F114" s="31">
        <f>IF(ISBLANK(A114), "", DATE(YEAR(A114), MONTH(A114), DAY(A114)-1))</f>
        <v/>
      </c>
      <c r="G114" s="31">
        <f>IF(ISBLANK(B114), "", DATE(YEAR(B114), MONTH(B114), DAY(B114)-1))</f>
        <v/>
      </c>
      <c r="H114" s="31">
        <f>IF(ISBLANK(C114), "", DATE(YEAR(C114), MONTH(C114), DAY(C114)-1))</f>
        <v/>
      </c>
      <c r="I114" s="31">
        <f>IF(ISBLANK(D114), "", DATE(YEAR(D114), MONTH(D114), DAY(D114)-1))</f>
        <v/>
      </c>
    </row>
    <row r="115" ht="14" customHeight="1">
      <c r="A115" s="29" t="n">
        <v>45211</v>
      </c>
      <c r="B115" s="30" t="n"/>
      <c r="C115" s="29" t="n">
        <v>45212</v>
      </c>
      <c r="D115" s="30" t="n"/>
      <c r="F115" s="31">
        <f>IF(ISBLANK(A115), "", DATE(YEAR(A115), MONTH(A115), DAY(A115)-1))</f>
        <v/>
      </c>
      <c r="G115" s="31">
        <f>IF(ISBLANK(B115), "", DATE(YEAR(B115), MONTH(B115), DAY(B115)-1))</f>
        <v/>
      </c>
      <c r="H115" s="31">
        <f>IF(ISBLANK(C115), "", DATE(YEAR(C115), MONTH(C115), DAY(C115)-1))</f>
        <v/>
      </c>
      <c r="I115" s="31">
        <f>IF(ISBLANK(D115), "", DATE(YEAR(D115), MONTH(D115), DAY(D115)-1))</f>
        <v/>
      </c>
    </row>
    <row r="116" ht="14" customHeight="1">
      <c r="A116" s="29" t="n">
        <v>45211</v>
      </c>
      <c r="B116" s="30" t="n"/>
      <c r="C116" s="29" t="n">
        <v>45219</v>
      </c>
      <c r="D116" s="30" t="n"/>
      <c r="F116" s="31">
        <f>IF(ISBLANK(A116), "", DATE(YEAR(A116), MONTH(A116), DAY(A116)-1))</f>
        <v/>
      </c>
      <c r="G116" s="31">
        <f>IF(ISBLANK(B116), "", DATE(YEAR(B116), MONTH(B116), DAY(B116)-1))</f>
        <v/>
      </c>
      <c r="H116" s="31">
        <f>IF(ISBLANK(C116), "", DATE(YEAR(C116), MONTH(C116), DAY(C116)-1))</f>
        <v/>
      </c>
      <c r="I116" s="31">
        <f>IF(ISBLANK(D116), "", DATE(YEAR(D116), MONTH(D116), DAY(D116)-1))</f>
        <v/>
      </c>
    </row>
    <row r="117" ht="14" customHeight="1">
      <c r="A117" s="29" t="n">
        <v>45211</v>
      </c>
      <c r="B117" s="30" t="n"/>
      <c r="C117" s="29" t="n">
        <v>45213</v>
      </c>
      <c r="D117" s="30" t="n"/>
      <c r="F117" s="31">
        <f>IF(ISBLANK(A117), "", DATE(YEAR(A117), MONTH(A117), DAY(A117)-1))</f>
        <v/>
      </c>
      <c r="G117" s="31">
        <f>IF(ISBLANK(B117), "", DATE(YEAR(B117), MONTH(B117), DAY(B117)-1))</f>
        <v/>
      </c>
      <c r="H117" s="31">
        <f>IF(ISBLANK(C117), "", DATE(YEAR(C117), MONTH(C117), DAY(C117)-1))</f>
        <v/>
      </c>
      <c r="I117" s="31">
        <f>IF(ISBLANK(D117), "", DATE(YEAR(D117), MONTH(D117), DAY(D117)-1))</f>
        <v/>
      </c>
    </row>
    <row r="118" ht="14" customHeight="1">
      <c r="A118" s="29" t="n">
        <v>45213</v>
      </c>
      <c r="B118" s="30" t="n"/>
      <c r="C118" s="29" t="n">
        <v>45219</v>
      </c>
      <c r="D118" s="30" t="n"/>
      <c r="F118" s="31">
        <f>IF(ISBLANK(A118), "", DATE(YEAR(A118), MONTH(A118), DAY(A118)-1))</f>
        <v/>
      </c>
      <c r="G118" s="31">
        <f>IF(ISBLANK(B118), "", DATE(YEAR(B118), MONTH(B118), DAY(B118)-1))</f>
        <v/>
      </c>
      <c r="H118" s="31">
        <f>IF(ISBLANK(C118), "", DATE(YEAR(C118), MONTH(C118), DAY(C118)-1))</f>
        <v/>
      </c>
      <c r="I118" s="31">
        <f>IF(ISBLANK(D118), "", DATE(YEAR(D118), MONTH(D118), DAY(D118)-1))</f>
        <v/>
      </c>
    </row>
    <row r="119" ht="14" customHeight="1">
      <c r="A119" s="29" t="n">
        <v>45216</v>
      </c>
      <c r="B119" s="30" t="n"/>
      <c r="C119" s="30" t="n"/>
      <c r="D119" s="30" t="n"/>
      <c r="F119" s="31">
        <f>IF(ISBLANK(A119), "", DATE(YEAR(A119), MONTH(A119), DAY(A119)-1))</f>
        <v/>
      </c>
      <c r="G119" s="31">
        <f>IF(ISBLANK(B119), "", DATE(YEAR(B119), MONTH(B119), DAY(B119)-1))</f>
        <v/>
      </c>
      <c r="H119" s="31">
        <f>IF(ISBLANK(C119), "", DATE(YEAR(C119), MONTH(C119), DAY(C119)-1))</f>
        <v/>
      </c>
      <c r="I119" s="31">
        <f>IF(ISBLANK(D119), "", DATE(YEAR(D119), MONTH(D119), DAY(D119)-1))</f>
        <v/>
      </c>
    </row>
    <row r="120" ht="14" customHeight="1">
      <c r="A120" s="29" t="n">
        <v>45217</v>
      </c>
      <c r="B120" s="30" t="n"/>
      <c r="C120" s="29" t="n">
        <v>45220</v>
      </c>
      <c r="D120" s="30" t="n"/>
      <c r="F120" s="31">
        <f>IF(ISBLANK(A120), "", DATE(YEAR(A120), MONTH(A120), DAY(A120)-1))</f>
        <v/>
      </c>
      <c r="G120" s="31">
        <f>IF(ISBLANK(B120), "", DATE(YEAR(B120), MONTH(B120), DAY(B120)-1))</f>
        <v/>
      </c>
      <c r="H120" s="31">
        <f>IF(ISBLANK(C120), "", DATE(YEAR(C120), MONTH(C120), DAY(C120)-1))</f>
        <v/>
      </c>
      <c r="I120" s="31">
        <f>IF(ISBLANK(D120), "", DATE(YEAR(D120), MONTH(D120), DAY(D120)-1))</f>
        <v/>
      </c>
    </row>
    <row r="121" ht="14" customHeight="1">
      <c r="A121" s="29" t="n">
        <v>45217</v>
      </c>
      <c r="B121" s="30" t="n"/>
      <c r="C121" s="29" t="n">
        <v>45230</v>
      </c>
      <c r="D121" s="30" t="n"/>
      <c r="F121" s="31">
        <f>IF(ISBLANK(A121), "", DATE(YEAR(A121), MONTH(A121), DAY(A121)-1))</f>
        <v/>
      </c>
      <c r="G121" s="31">
        <f>IF(ISBLANK(B121), "", DATE(YEAR(B121), MONTH(B121), DAY(B121)-1))</f>
        <v/>
      </c>
      <c r="H121" s="31">
        <f>IF(ISBLANK(C121), "", DATE(YEAR(C121), MONTH(C121), DAY(C121)-1))</f>
        <v/>
      </c>
      <c r="I121" s="31">
        <f>IF(ISBLANK(D121), "", DATE(YEAR(D121), MONTH(D121), DAY(D121)-1))</f>
        <v/>
      </c>
    </row>
    <row r="122" ht="14" customHeight="1">
      <c r="A122" s="29" t="n">
        <v>45217</v>
      </c>
      <c r="B122" s="30" t="n"/>
      <c r="C122" s="30" t="n"/>
      <c r="D122" s="30" t="n"/>
      <c r="F122" s="31">
        <f>IF(ISBLANK(A122), "", DATE(YEAR(A122), MONTH(A122), DAY(A122)-1))</f>
        <v/>
      </c>
      <c r="G122" s="31">
        <f>IF(ISBLANK(B122), "", DATE(YEAR(B122), MONTH(B122), DAY(B122)-1))</f>
        <v/>
      </c>
      <c r="H122" s="31">
        <f>IF(ISBLANK(C122), "", DATE(YEAR(C122), MONTH(C122), DAY(C122)-1))</f>
        <v/>
      </c>
      <c r="I122" s="31">
        <f>IF(ISBLANK(D122), "", DATE(YEAR(D122), MONTH(D122), DAY(D122)-1))</f>
        <v/>
      </c>
    </row>
    <row r="123" ht="14" customHeight="1">
      <c r="A123" s="29" t="n">
        <v>45217</v>
      </c>
      <c r="B123" s="30" t="n"/>
      <c r="C123" s="29" t="n">
        <v>45229</v>
      </c>
      <c r="D123" s="30" t="n"/>
      <c r="F123" s="31">
        <f>IF(ISBLANK(A123), "", DATE(YEAR(A123), MONTH(A123), DAY(A123)-1))</f>
        <v/>
      </c>
      <c r="G123" s="31">
        <f>IF(ISBLANK(B123), "", DATE(YEAR(B123), MONTH(B123), DAY(B123)-1))</f>
        <v/>
      </c>
      <c r="H123" s="31">
        <f>IF(ISBLANK(C123), "", DATE(YEAR(C123), MONTH(C123), DAY(C123)-1))</f>
        <v/>
      </c>
      <c r="I123" s="31">
        <f>IF(ISBLANK(D123), "", DATE(YEAR(D123), MONTH(D123), DAY(D123)-1))</f>
        <v/>
      </c>
    </row>
    <row r="124" ht="14" customHeight="1">
      <c r="A124" s="29" t="n">
        <v>45218</v>
      </c>
      <c r="B124" s="30" t="n"/>
      <c r="C124" s="30" t="n"/>
      <c r="D124" s="30" t="n"/>
      <c r="F124" s="31">
        <f>IF(ISBLANK(A124), "", DATE(YEAR(A124), MONTH(A124), DAY(A124)-1))</f>
        <v/>
      </c>
      <c r="G124" s="31">
        <f>IF(ISBLANK(B124), "", DATE(YEAR(B124), MONTH(B124), DAY(B124)-1))</f>
        <v/>
      </c>
      <c r="H124" s="31">
        <f>IF(ISBLANK(C124), "", DATE(YEAR(C124), MONTH(C124), DAY(C124)-1))</f>
        <v/>
      </c>
      <c r="I124" s="31">
        <f>IF(ISBLANK(D124), "", DATE(YEAR(D124), MONTH(D124), DAY(D124)-1))</f>
        <v/>
      </c>
    </row>
    <row r="125" ht="14" customHeight="1">
      <c r="A125" s="29" t="n">
        <v>45219</v>
      </c>
      <c r="B125" s="30" t="n"/>
      <c r="C125" s="30" t="n"/>
      <c r="D125" s="30" t="n"/>
      <c r="F125" s="31">
        <f>IF(ISBLANK(A125), "", DATE(YEAR(A125), MONTH(A125), DAY(A125)-1))</f>
        <v/>
      </c>
      <c r="G125" s="31">
        <f>IF(ISBLANK(B125), "", DATE(YEAR(B125), MONTH(B125), DAY(B125)-1))</f>
        <v/>
      </c>
      <c r="H125" s="31">
        <f>IF(ISBLANK(C125), "", DATE(YEAR(C125), MONTH(C125), DAY(C125)-1))</f>
        <v/>
      </c>
      <c r="I125" s="31">
        <f>IF(ISBLANK(D125), "", DATE(YEAR(D125), MONTH(D125), DAY(D125)-1))</f>
        <v/>
      </c>
    </row>
    <row r="126" ht="14" customHeight="1">
      <c r="A126" s="29" t="n">
        <v>45205</v>
      </c>
      <c r="B126" s="30" t="n"/>
      <c r="C126" s="29" t="n">
        <v>45219</v>
      </c>
      <c r="D126" s="30" t="n"/>
      <c r="F126" s="31">
        <f>IF(ISBLANK(A126), "", DATE(YEAR(A126), MONTH(A126), DAY(A126)-1))</f>
        <v/>
      </c>
      <c r="G126" s="31">
        <f>IF(ISBLANK(B126), "", DATE(YEAR(B126), MONTH(B126), DAY(B126)-1))</f>
        <v/>
      </c>
      <c r="H126" s="31">
        <f>IF(ISBLANK(C126), "", DATE(YEAR(C126), MONTH(C126), DAY(C126)-1))</f>
        <v/>
      </c>
      <c r="I126" s="31">
        <f>IF(ISBLANK(D126), "", DATE(YEAR(D126), MONTH(D126), DAY(D126)-1))</f>
        <v/>
      </c>
    </row>
    <row r="127" ht="14" customHeight="1">
      <c r="A127" s="30" t="n"/>
      <c r="B127" s="29" t="n">
        <v>45219</v>
      </c>
      <c r="C127" s="30" t="n"/>
      <c r="D127" s="29" t="n">
        <v>45231</v>
      </c>
      <c r="F127" s="31">
        <f>IF(ISBLANK(A127), "", DATE(YEAR(A127), MONTH(A127), DAY(A127)-1))</f>
        <v/>
      </c>
      <c r="G127" s="31">
        <f>IF(ISBLANK(B127), "", DATE(YEAR(B127), MONTH(B127), DAY(B127)-1))</f>
        <v/>
      </c>
      <c r="H127" s="31">
        <f>IF(ISBLANK(C127), "", DATE(YEAR(C127), MONTH(C127), DAY(C127)-1))</f>
        <v/>
      </c>
      <c r="I127" s="31">
        <f>IF(ISBLANK(D127), "", DATE(YEAR(D127), MONTH(D127), DAY(D127)-1))</f>
        <v/>
      </c>
    </row>
    <row r="128" ht="14" customHeight="1">
      <c r="A128" s="30" t="n"/>
      <c r="B128" s="29" t="n">
        <v>45220</v>
      </c>
      <c r="C128" s="30" t="n"/>
      <c r="D128" s="30" t="n"/>
      <c r="F128" s="31">
        <f>IF(ISBLANK(A128), "", DATE(YEAR(A128), MONTH(A128), DAY(A128)-1))</f>
        <v/>
      </c>
      <c r="G128" s="31">
        <f>IF(ISBLANK(B128), "", DATE(YEAR(B128), MONTH(B128), DAY(B128)-1))</f>
        <v/>
      </c>
      <c r="H128" s="31">
        <f>IF(ISBLANK(C128), "", DATE(YEAR(C128), MONTH(C128), DAY(C128)-1))</f>
        <v/>
      </c>
      <c r="I128" s="31">
        <f>IF(ISBLANK(D128), "", DATE(YEAR(D128), MONTH(D128), DAY(D128)-1))</f>
        <v/>
      </c>
    </row>
    <row r="129" ht="14" customHeight="1">
      <c r="A129" s="30" t="n"/>
      <c r="B129" s="29" t="n">
        <v>45220</v>
      </c>
      <c r="C129" s="30" t="n"/>
      <c r="D129" s="29" t="n">
        <v>45230</v>
      </c>
      <c r="F129" s="31">
        <f>IF(ISBLANK(A129), "", DATE(YEAR(A129), MONTH(A129), DAY(A129)-1))</f>
        <v/>
      </c>
      <c r="G129" s="31">
        <f>IF(ISBLANK(B129), "", DATE(YEAR(B129), MONTH(B129), DAY(B129)-1))</f>
        <v/>
      </c>
      <c r="H129" s="31">
        <f>IF(ISBLANK(C129), "", DATE(YEAR(C129), MONTH(C129), DAY(C129)-1))</f>
        <v/>
      </c>
      <c r="I129" s="31">
        <f>IF(ISBLANK(D129), "", DATE(YEAR(D129), MONTH(D129), DAY(D129)-1))</f>
        <v/>
      </c>
    </row>
    <row r="130" ht="14" customHeight="1">
      <c r="A130" s="29" t="n">
        <v>45220</v>
      </c>
      <c r="B130" s="30" t="n"/>
      <c r="C130" s="30" t="n"/>
      <c r="D130" s="30" t="n"/>
      <c r="F130" s="31">
        <f>IF(ISBLANK(A130), "", DATE(YEAR(A130), MONTH(A130), DAY(A130)-1))</f>
        <v/>
      </c>
      <c r="G130" s="31">
        <f>IF(ISBLANK(B130), "", DATE(YEAR(B130), MONTH(B130), DAY(B130)-1))</f>
        <v/>
      </c>
      <c r="H130" s="31">
        <f>IF(ISBLANK(C130), "", DATE(YEAR(C130), MONTH(C130), DAY(C130)-1))</f>
        <v/>
      </c>
      <c r="I130" s="31">
        <f>IF(ISBLANK(D130), "", DATE(YEAR(D130), MONTH(D130), DAY(D130)-1))</f>
        <v/>
      </c>
    </row>
    <row r="131" ht="14" customHeight="1">
      <c r="A131" s="30" t="n"/>
      <c r="B131" s="29" t="n">
        <v>45220</v>
      </c>
      <c r="C131" s="30" t="n"/>
      <c r="D131" s="30" t="n"/>
      <c r="F131" s="31">
        <f>IF(ISBLANK(A131), "", DATE(YEAR(A131), MONTH(A131), DAY(A131)-1))</f>
        <v/>
      </c>
      <c r="G131" s="31">
        <f>IF(ISBLANK(B131), "", DATE(YEAR(B131), MONTH(B131), DAY(B131)-1))</f>
        <v/>
      </c>
      <c r="H131" s="31">
        <f>IF(ISBLANK(C131), "", DATE(YEAR(C131), MONTH(C131), DAY(C131)-1))</f>
        <v/>
      </c>
      <c r="I131" s="31">
        <f>IF(ISBLANK(D131), "", DATE(YEAR(D131), MONTH(D131), DAY(D131)-1))</f>
        <v/>
      </c>
    </row>
    <row r="132" ht="14" customHeight="1">
      <c r="A132" s="30" t="n"/>
      <c r="B132" s="29" t="n">
        <v>45220</v>
      </c>
      <c r="C132" s="30" t="n"/>
      <c r="D132" s="29" t="n">
        <v>45232</v>
      </c>
      <c r="F132" s="31">
        <f>IF(ISBLANK(A132), "", DATE(YEAR(A132), MONTH(A132), DAY(A132)-1))</f>
        <v/>
      </c>
      <c r="G132" s="31">
        <f>IF(ISBLANK(B132), "", DATE(YEAR(B132), MONTH(B132), DAY(B132)-1))</f>
        <v/>
      </c>
      <c r="H132" s="31">
        <f>IF(ISBLANK(C132), "", DATE(YEAR(C132), MONTH(C132), DAY(C132)-1))</f>
        <v/>
      </c>
      <c r="I132" s="31">
        <f>IF(ISBLANK(D132), "", DATE(YEAR(D132), MONTH(D132), DAY(D132)-1))</f>
        <v/>
      </c>
    </row>
    <row r="133" ht="14" customHeight="1">
      <c r="A133" s="30" t="n"/>
      <c r="B133" s="29" t="n">
        <v>45220</v>
      </c>
      <c r="C133" s="30" t="n"/>
      <c r="D133" s="30" t="n"/>
      <c r="F133" s="31">
        <f>IF(ISBLANK(A133), "", DATE(YEAR(A133), MONTH(A133), DAY(A133)-1))</f>
        <v/>
      </c>
      <c r="G133" s="31">
        <f>IF(ISBLANK(B133), "", DATE(YEAR(B133), MONTH(B133), DAY(B133)-1))</f>
        <v/>
      </c>
      <c r="H133" s="31">
        <f>IF(ISBLANK(C133), "", DATE(YEAR(C133), MONTH(C133), DAY(C133)-1))</f>
        <v/>
      </c>
      <c r="I133" s="31">
        <f>IF(ISBLANK(D133), "", DATE(YEAR(D133), MONTH(D133), DAY(D133)-1))</f>
        <v/>
      </c>
    </row>
    <row r="134" ht="14" customHeight="1">
      <c r="A134" s="30" t="n"/>
      <c r="B134" s="29" t="n">
        <v>45220</v>
      </c>
      <c r="C134" s="30" t="n"/>
      <c r="D134" s="29" t="n">
        <v>45234</v>
      </c>
      <c r="F134" s="31">
        <f>IF(ISBLANK(A134), "", DATE(YEAR(A134), MONTH(A134), DAY(A134)-1))</f>
        <v/>
      </c>
      <c r="G134" s="31">
        <f>IF(ISBLANK(B134), "", DATE(YEAR(B134), MONTH(B134), DAY(B134)-1))</f>
        <v/>
      </c>
      <c r="H134" s="31">
        <f>IF(ISBLANK(C134), "", DATE(YEAR(C134), MONTH(C134), DAY(C134)-1))</f>
        <v/>
      </c>
      <c r="I134" s="31">
        <f>IF(ISBLANK(D134), "", DATE(YEAR(D134), MONTH(D134), DAY(D134)-1))</f>
        <v/>
      </c>
    </row>
    <row r="135" ht="14" customHeight="1">
      <c r="A135" s="30" t="n"/>
      <c r="B135" s="29" t="n">
        <v>45222</v>
      </c>
      <c r="C135" s="30" t="n"/>
      <c r="D135" s="29" t="n">
        <v>45232</v>
      </c>
      <c r="F135" s="31">
        <f>IF(ISBLANK(A135), "", DATE(YEAR(A135), MONTH(A135), DAY(A135)-1))</f>
        <v/>
      </c>
      <c r="G135" s="31">
        <f>IF(ISBLANK(B135), "", DATE(YEAR(B135), MONTH(B135), DAY(B135)-1))</f>
        <v/>
      </c>
      <c r="H135" s="31">
        <f>IF(ISBLANK(C135), "", DATE(YEAR(C135), MONTH(C135), DAY(C135)-1))</f>
        <v/>
      </c>
      <c r="I135" s="31">
        <f>IF(ISBLANK(D135), "", DATE(YEAR(D135), MONTH(D135), DAY(D135)-1))</f>
        <v/>
      </c>
    </row>
    <row r="136" ht="14" customHeight="1">
      <c r="A136" s="30" t="n"/>
      <c r="B136" s="29" t="n">
        <v>45222</v>
      </c>
      <c r="C136" s="30" t="n"/>
      <c r="D136" s="29" t="n">
        <v>45233</v>
      </c>
      <c r="F136" s="31">
        <f>IF(ISBLANK(A136), "", DATE(YEAR(A136), MONTH(A136), DAY(A136)-1))</f>
        <v/>
      </c>
      <c r="G136" s="31">
        <f>IF(ISBLANK(B136), "", DATE(YEAR(B136), MONTH(B136), DAY(B136)-1))</f>
        <v/>
      </c>
      <c r="H136" s="31">
        <f>IF(ISBLANK(C136), "", DATE(YEAR(C136), MONTH(C136), DAY(C136)-1))</f>
        <v/>
      </c>
      <c r="I136" s="31">
        <f>IF(ISBLANK(D136), "", DATE(YEAR(D136), MONTH(D136), DAY(D136)-1))</f>
        <v/>
      </c>
    </row>
    <row r="137" ht="14" customHeight="1">
      <c r="A137" s="30" t="n"/>
      <c r="B137" s="29" t="n">
        <v>45222</v>
      </c>
      <c r="C137" s="30" t="n"/>
      <c r="D137" s="29" t="n">
        <v>45233</v>
      </c>
      <c r="F137" s="31">
        <f>IF(ISBLANK(A137), "", DATE(YEAR(A137), MONTH(A137), DAY(A137)-1))</f>
        <v/>
      </c>
      <c r="G137" s="31">
        <f>IF(ISBLANK(B137), "", DATE(YEAR(B137), MONTH(B137), DAY(B137)-1))</f>
        <v/>
      </c>
      <c r="H137" s="31">
        <f>IF(ISBLANK(C137), "", DATE(YEAR(C137), MONTH(C137), DAY(C137)-1))</f>
        <v/>
      </c>
      <c r="I137" s="31">
        <f>IF(ISBLANK(D137), "", DATE(YEAR(D137), MONTH(D137), DAY(D137)-1))</f>
        <v/>
      </c>
    </row>
    <row r="138" ht="14" customHeight="1">
      <c r="A138" s="30" t="n"/>
      <c r="B138" s="29" t="n">
        <v>45223</v>
      </c>
      <c r="C138" s="30" t="n"/>
      <c r="D138" s="29" t="n">
        <v>45231</v>
      </c>
      <c r="F138" s="31">
        <f>IF(ISBLANK(A138), "", DATE(YEAR(A138), MONTH(A138), DAY(A138)-1))</f>
        <v/>
      </c>
      <c r="G138" s="31">
        <f>IF(ISBLANK(B138), "", DATE(YEAR(B138), MONTH(B138), DAY(B138)-1))</f>
        <v/>
      </c>
      <c r="H138" s="31">
        <f>IF(ISBLANK(C138), "", DATE(YEAR(C138), MONTH(C138), DAY(C138)-1))</f>
        <v/>
      </c>
      <c r="I138" s="31">
        <f>IF(ISBLANK(D138), "", DATE(YEAR(D138), MONTH(D138), DAY(D138)-1))</f>
        <v/>
      </c>
    </row>
    <row r="139" ht="14" customHeight="1">
      <c r="A139" s="30" t="n"/>
      <c r="B139" s="29" t="n">
        <v>45224</v>
      </c>
      <c r="C139" s="30" t="n"/>
      <c r="D139" s="29" t="n">
        <v>45237</v>
      </c>
      <c r="F139" s="31">
        <f>IF(ISBLANK(A139), "", DATE(YEAR(A139), MONTH(A139), DAY(A139)-1))</f>
        <v/>
      </c>
      <c r="G139" s="31">
        <f>IF(ISBLANK(B139), "", DATE(YEAR(B139), MONTH(B139), DAY(B139)-1))</f>
        <v/>
      </c>
      <c r="H139" s="31">
        <f>IF(ISBLANK(C139), "", DATE(YEAR(C139), MONTH(C139), DAY(C139)-1))</f>
        <v/>
      </c>
      <c r="I139" s="31">
        <f>IF(ISBLANK(D139), "", DATE(YEAR(D139), MONTH(D139), DAY(D139)-1))</f>
        <v/>
      </c>
    </row>
    <row r="140" ht="14" customHeight="1">
      <c r="A140" s="29" t="n">
        <v>45230</v>
      </c>
      <c r="B140" s="30" t="n"/>
      <c r="C140" s="30" t="n"/>
      <c r="D140" s="30" t="n"/>
      <c r="F140" s="31">
        <f>IF(ISBLANK(A140), "", DATE(YEAR(A140), MONTH(A140), DAY(A140)-1))</f>
        <v/>
      </c>
      <c r="G140" s="31">
        <f>IF(ISBLANK(B140), "", DATE(YEAR(B140), MONTH(B140), DAY(B140)-1))</f>
        <v/>
      </c>
      <c r="H140" s="31">
        <f>IF(ISBLANK(C140), "", DATE(YEAR(C140), MONTH(C140), DAY(C140)-1))</f>
        <v/>
      </c>
      <c r="I140" s="31">
        <f>IF(ISBLANK(D140), "", DATE(YEAR(D140), MONTH(D140), DAY(D140)-1))</f>
        <v/>
      </c>
    </row>
    <row r="141" ht="14" customHeight="1">
      <c r="A141" s="29" t="n">
        <v>45230</v>
      </c>
      <c r="B141" s="30" t="n"/>
      <c r="C141" s="30" t="n"/>
      <c r="D141" s="30" t="n"/>
      <c r="F141" s="31">
        <f>IF(ISBLANK(A141), "", DATE(YEAR(A141), MONTH(A141), DAY(A141)-1))</f>
        <v/>
      </c>
      <c r="G141" s="31">
        <f>IF(ISBLANK(B141), "", DATE(YEAR(B141), MONTH(B141), DAY(B141)-1))</f>
        <v/>
      </c>
      <c r="H141" s="31">
        <f>IF(ISBLANK(C141), "", DATE(YEAR(C141), MONTH(C141), DAY(C141)-1))</f>
        <v/>
      </c>
      <c r="I141" s="31">
        <f>IF(ISBLANK(D141), "", DATE(YEAR(D141), MONTH(D141), DAY(D141)-1))</f>
        <v/>
      </c>
    </row>
    <row r="142" ht="14" customHeight="1">
      <c r="A142" s="30" t="n"/>
      <c r="B142" s="29" t="n">
        <v>45229</v>
      </c>
      <c r="C142" s="30" t="n"/>
      <c r="D142" s="29" t="n">
        <v>45230</v>
      </c>
      <c r="F142" s="31">
        <f>IF(ISBLANK(A142), "", DATE(YEAR(A142), MONTH(A142), DAY(A142)-1))</f>
        <v/>
      </c>
      <c r="G142" s="31">
        <f>IF(ISBLANK(B142), "", DATE(YEAR(B142), MONTH(B142), DAY(B142)-1))</f>
        <v/>
      </c>
      <c r="H142" s="31">
        <f>IF(ISBLANK(C142), "", DATE(YEAR(C142), MONTH(C142), DAY(C142)-1))</f>
        <v/>
      </c>
      <c r="I142" s="31">
        <f>IF(ISBLANK(D142), "", DATE(YEAR(D142), MONTH(D142), DAY(D142)-1))</f>
        <v/>
      </c>
    </row>
    <row r="143" ht="14" customHeight="1">
      <c r="A143" s="29" t="n">
        <v>45230</v>
      </c>
      <c r="B143" s="30" t="n"/>
      <c r="C143" s="30" t="n"/>
      <c r="D143" s="30" t="n"/>
      <c r="F143" s="31">
        <f>IF(ISBLANK(A143), "", DATE(YEAR(A143), MONTH(A143), DAY(A143)-1))</f>
        <v/>
      </c>
      <c r="G143" s="31">
        <f>IF(ISBLANK(B143), "", DATE(YEAR(B143), MONTH(B143), DAY(B143)-1))</f>
        <v/>
      </c>
      <c r="H143" s="31">
        <f>IF(ISBLANK(C143), "", DATE(YEAR(C143), MONTH(C143), DAY(C143)-1))</f>
        <v/>
      </c>
      <c r="I143" s="31">
        <f>IF(ISBLANK(D143), "", DATE(YEAR(D143), MONTH(D143), DAY(D143)-1))</f>
        <v/>
      </c>
    </row>
    <row r="144" ht="14" customHeight="1">
      <c r="A144" s="29" t="n">
        <v>45230</v>
      </c>
      <c r="B144" s="30" t="n"/>
      <c r="C144" s="30" t="n"/>
      <c r="D144" s="30" t="n"/>
      <c r="F144" s="31">
        <f>IF(ISBLANK(A144), "", DATE(YEAR(A144), MONTH(A144), DAY(A144)-1))</f>
        <v/>
      </c>
      <c r="G144" s="31">
        <f>IF(ISBLANK(B144), "", DATE(YEAR(B144), MONTH(B144), DAY(B144)-1))</f>
        <v/>
      </c>
      <c r="H144" s="31">
        <f>IF(ISBLANK(C144), "", DATE(YEAR(C144), MONTH(C144), DAY(C144)-1))</f>
        <v/>
      </c>
      <c r="I144" s="31">
        <f>IF(ISBLANK(D144), "", DATE(YEAR(D144), MONTH(D144), DAY(D144)-1))</f>
        <v/>
      </c>
    </row>
    <row r="145" ht="14" customHeight="1">
      <c r="A145" s="29" t="n">
        <v>45231</v>
      </c>
      <c r="B145" s="30" t="n"/>
      <c r="C145" s="30" t="n"/>
      <c r="D145" s="30" t="n"/>
      <c r="F145" s="31">
        <f>IF(ISBLANK(A145), "", DATE(YEAR(A145), MONTH(A145), DAY(A145)-1))</f>
        <v/>
      </c>
      <c r="G145" s="31">
        <f>IF(ISBLANK(B145), "", DATE(YEAR(B145), MONTH(B145), DAY(B145)-1))</f>
        <v/>
      </c>
      <c r="H145" s="31">
        <f>IF(ISBLANK(C145), "", DATE(YEAR(C145), MONTH(C145), DAY(C145)-1))</f>
        <v/>
      </c>
      <c r="I145" s="31">
        <f>IF(ISBLANK(D145), "", DATE(YEAR(D145), MONTH(D145), DAY(D145)-1))</f>
        <v/>
      </c>
    </row>
    <row r="146" ht="14" customHeight="1">
      <c r="A146" s="29" t="n">
        <v>45232</v>
      </c>
      <c r="B146" s="30" t="n"/>
      <c r="C146" s="30" t="n"/>
      <c r="D146" s="30" t="n"/>
      <c r="F146" s="31">
        <f>IF(ISBLANK(A146), "", DATE(YEAR(A146), MONTH(A146), DAY(A146)-1))</f>
        <v/>
      </c>
      <c r="G146" s="31">
        <f>IF(ISBLANK(B146), "", DATE(YEAR(B146), MONTH(B146), DAY(B146)-1))</f>
        <v/>
      </c>
      <c r="H146" s="31">
        <f>IF(ISBLANK(C146), "", DATE(YEAR(C146), MONTH(C146), DAY(C146)-1))</f>
        <v/>
      </c>
      <c r="I146" s="31">
        <f>IF(ISBLANK(D146), "", DATE(YEAR(D146), MONTH(D146), DAY(D146)-1))</f>
        <v/>
      </c>
    </row>
    <row r="147" ht="14" customHeight="1">
      <c r="A147" s="29" t="n">
        <v>45232</v>
      </c>
      <c r="B147" s="30" t="n"/>
      <c r="C147" s="30" t="n"/>
      <c r="D147" s="30" t="n"/>
      <c r="F147" s="31">
        <f>IF(ISBLANK(A147), "", DATE(YEAR(A147), MONTH(A147), DAY(A147)-1))</f>
        <v/>
      </c>
      <c r="G147" s="31">
        <f>IF(ISBLANK(B147), "", DATE(YEAR(B147), MONTH(B147), DAY(B147)-1))</f>
        <v/>
      </c>
      <c r="H147" s="31">
        <f>IF(ISBLANK(C147), "", DATE(YEAR(C147), MONTH(C147), DAY(C147)-1))</f>
        <v/>
      </c>
      <c r="I147" s="31">
        <f>IF(ISBLANK(D147), "", DATE(YEAR(D147), MONTH(D147), DAY(D147)-1))</f>
        <v/>
      </c>
    </row>
    <row r="148" ht="14" customHeight="1">
      <c r="A148" s="29" t="n">
        <v>45232</v>
      </c>
      <c r="B148" s="30" t="n"/>
      <c r="C148" s="30" t="n"/>
      <c r="D148" s="30" t="n"/>
      <c r="F148" s="31">
        <f>IF(ISBLANK(A148), "", DATE(YEAR(A148), MONTH(A148), DAY(A148)-1))</f>
        <v/>
      </c>
      <c r="G148" s="31">
        <f>IF(ISBLANK(B148), "", DATE(YEAR(B148), MONTH(B148), DAY(B148)-1))</f>
        <v/>
      </c>
      <c r="H148" s="31">
        <f>IF(ISBLANK(C148), "", DATE(YEAR(C148), MONTH(C148), DAY(C148)-1))</f>
        <v/>
      </c>
      <c r="I148" s="31">
        <f>IF(ISBLANK(D148), "", DATE(YEAR(D148), MONTH(D148), DAY(D148)-1))</f>
        <v/>
      </c>
    </row>
    <row r="149" ht="14" customHeight="1">
      <c r="A149" s="29" t="n">
        <v>45232</v>
      </c>
      <c r="B149" s="30" t="n"/>
      <c r="C149" s="30" t="n"/>
      <c r="D149" s="30" t="n"/>
      <c r="F149" s="31">
        <f>IF(ISBLANK(A149), "", DATE(YEAR(A149), MONTH(A149), DAY(A149)-1))</f>
        <v/>
      </c>
      <c r="G149" s="31">
        <f>IF(ISBLANK(B149), "", DATE(YEAR(B149), MONTH(B149), DAY(B149)-1))</f>
        <v/>
      </c>
      <c r="H149" s="31">
        <f>IF(ISBLANK(C149), "", DATE(YEAR(C149), MONTH(C149), DAY(C149)-1))</f>
        <v/>
      </c>
      <c r="I149" s="31">
        <f>IF(ISBLANK(D149), "", DATE(YEAR(D149), MONTH(D149), DAY(D149)-1))</f>
        <v/>
      </c>
    </row>
    <row r="150" ht="14" customHeight="1">
      <c r="A150" s="29" t="n">
        <v>45232</v>
      </c>
      <c r="B150" s="30" t="n"/>
      <c r="C150" s="30" t="n"/>
      <c r="D150" s="30" t="n"/>
      <c r="F150" s="31">
        <f>IF(ISBLANK(A150), "", DATE(YEAR(A150), MONTH(A150), DAY(A150)-1))</f>
        <v/>
      </c>
      <c r="G150" s="31">
        <f>IF(ISBLANK(B150), "", DATE(YEAR(B150), MONTH(B150), DAY(B150)-1))</f>
        <v/>
      </c>
      <c r="H150" s="31">
        <f>IF(ISBLANK(C150), "", DATE(YEAR(C150), MONTH(C150), DAY(C150)-1))</f>
        <v/>
      </c>
      <c r="I150" s="31">
        <f>IF(ISBLANK(D150), "", DATE(YEAR(D150), MONTH(D150), DAY(D150)-1))</f>
        <v/>
      </c>
    </row>
    <row r="151" ht="14" customHeight="1">
      <c r="A151" s="29" t="n">
        <v>45233</v>
      </c>
      <c r="B151" s="30" t="n"/>
      <c r="C151" s="30" t="n"/>
      <c r="D151" s="30" t="n"/>
      <c r="F151" s="31">
        <f>IF(ISBLANK(A151), "", DATE(YEAR(A151), MONTH(A151), DAY(A151)-1))</f>
        <v/>
      </c>
      <c r="G151" s="31">
        <f>IF(ISBLANK(B151), "", DATE(YEAR(B151), MONTH(B151), DAY(B151)-1))</f>
        <v/>
      </c>
      <c r="H151" s="31">
        <f>IF(ISBLANK(C151), "", DATE(YEAR(C151), MONTH(C151), DAY(C151)-1))</f>
        <v/>
      </c>
      <c r="I151" s="31">
        <f>IF(ISBLANK(D151), "", DATE(YEAR(D151), MONTH(D151), DAY(D151)-1))</f>
        <v/>
      </c>
    </row>
    <row r="152" ht="14" customHeight="1">
      <c r="A152" s="29" t="n">
        <v>45233</v>
      </c>
      <c r="B152" s="30" t="n"/>
      <c r="C152" s="29" t="n">
        <v>45238</v>
      </c>
      <c r="D152" s="30" t="n"/>
      <c r="F152" s="31">
        <f>IF(ISBLANK(A152), "", DATE(YEAR(A152), MONTH(A152), DAY(A152)-1))</f>
        <v/>
      </c>
      <c r="G152" s="31">
        <f>IF(ISBLANK(B152), "", DATE(YEAR(B152), MONTH(B152), DAY(B152)-1))</f>
        <v/>
      </c>
      <c r="H152" s="31">
        <f>IF(ISBLANK(C152), "", DATE(YEAR(C152), MONTH(C152), DAY(C152)-1))</f>
        <v/>
      </c>
      <c r="I152" s="31">
        <f>IF(ISBLANK(D152), "", DATE(YEAR(D152), MONTH(D152), DAY(D152)-1))</f>
        <v/>
      </c>
    </row>
    <row r="153" ht="14" customHeight="1">
      <c r="A153" s="29" t="n">
        <v>45233</v>
      </c>
      <c r="B153" s="30" t="n"/>
      <c r="C153" s="30" t="n"/>
      <c r="D153" s="30" t="n"/>
      <c r="F153" s="31">
        <f>IF(ISBLANK(A153), "", DATE(YEAR(A153), MONTH(A153), DAY(A153)-1))</f>
        <v/>
      </c>
      <c r="G153" s="31">
        <f>IF(ISBLANK(B153), "", DATE(YEAR(B153), MONTH(B153), DAY(B153)-1))</f>
        <v/>
      </c>
      <c r="H153" s="31">
        <f>IF(ISBLANK(C153), "", DATE(YEAR(C153), MONTH(C153), DAY(C153)-1))</f>
        <v/>
      </c>
      <c r="I153" s="31">
        <f>IF(ISBLANK(D153), "", DATE(YEAR(D153), MONTH(D153), DAY(D153)-1))</f>
        <v/>
      </c>
    </row>
    <row r="154" ht="14" customHeight="1">
      <c r="A154" s="29" t="n">
        <v>45233</v>
      </c>
      <c r="B154" s="30" t="n"/>
      <c r="C154" s="29" t="n">
        <v>45259</v>
      </c>
      <c r="D154" s="30" t="n"/>
      <c r="F154" s="31">
        <f>IF(ISBLANK(A154), "", DATE(YEAR(A154), MONTH(A154), DAY(A154)-1))</f>
        <v/>
      </c>
      <c r="G154" s="31">
        <f>IF(ISBLANK(B154), "", DATE(YEAR(B154), MONTH(B154), DAY(B154)-1))</f>
        <v/>
      </c>
      <c r="H154" s="31">
        <f>IF(ISBLANK(C154), "", DATE(YEAR(C154), MONTH(C154), DAY(C154)-1))</f>
        <v/>
      </c>
      <c r="I154" s="31">
        <f>IF(ISBLANK(D154), "", DATE(YEAR(D154), MONTH(D154), DAY(D154)-1))</f>
        <v/>
      </c>
    </row>
    <row r="155" ht="14" customHeight="1">
      <c r="A155" s="29" t="n">
        <v>45233</v>
      </c>
      <c r="B155" s="30" t="n"/>
      <c r="C155" s="30" t="n"/>
      <c r="D155" s="30" t="n"/>
      <c r="F155" s="31">
        <f>IF(ISBLANK(A155), "", DATE(YEAR(A155), MONTH(A155), DAY(A155)-1))</f>
        <v/>
      </c>
      <c r="G155" s="31">
        <f>IF(ISBLANK(B155), "", DATE(YEAR(B155), MONTH(B155), DAY(B155)-1))</f>
        <v/>
      </c>
      <c r="H155" s="31">
        <f>IF(ISBLANK(C155), "", DATE(YEAR(C155), MONTH(C155), DAY(C155)-1))</f>
        <v/>
      </c>
      <c r="I155" s="31">
        <f>IF(ISBLANK(D155), "", DATE(YEAR(D155), MONTH(D155), DAY(D155)-1))</f>
        <v/>
      </c>
    </row>
    <row r="156" ht="14" customHeight="1">
      <c r="A156" s="29" t="n">
        <v>45233</v>
      </c>
      <c r="B156" s="30" t="n"/>
      <c r="C156" s="30" t="n"/>
      <c r="D156" s="30" t="n"/>
      <c r="F156" s="31">
        <f>IF(ISBLANK(A156), "", DATE(YEAR(A156), MONTH(A156), DAY(A156)-1))</f>
        <v/>
      </c>
      <c r="G156" s="31">
        <f>IF(ISBLANK(B156), "", DATE(YEAR(B156), MONTH(B156), DAY(B156)-1))</f>
        <v/>
      </c>
      <c r="H156" s="31">
        <f>IF(ISBLANK(C156), "", DATE(YEAR(C156), MONTH(C156), DAY(C156)-1))</f>
        <v/>
      </c>
      <c r="I156" s="31">
        <f>IF(ISBLANK(D156), "", DATE(YEAR(D156), MONTH(D156), DAY(D156)-1))</f>
        <v/>
      </c>
    </row>
    <row r="157" ht="14" customHeight="1">
      <c r="A157" s="29" t="n">
        <v>45233</v>
      </c>
      <c r="B157" s="30" t="n"/>
      <c r="C157" s="30" t="n"/>
      <c r="D157" s="30" t="n"/>
      <c r="F157" s="31">
        <f>IF(ISBLANK(A157), "", DATE(YEAR(A157), MONTH(A157), DAY(A157)-1))</f>
        <v/>
      </c>
      <c r="G157" s="31">
        <f>IF(ISBLANK(B157), "", DATE(YEAR(B157), MONTH(B157), DAY(B157)-1))</f>
        <v/>
      </c>
      <c r="H157" s="31">
        <f>IF(ISBLANK(C157), "", DATE(YEAR(C157), MONTH(C157), DAY(C157)-1))</f>
        <v/>
      </c>
      <c r="I157" s="31">
        <f>IF(ISBLANK(D157), "", DATE(YEAR(D157), MONTH(D157), DAY(D157)-1))</f>
        <v/>
      </c>
    </row>
    <row r="158" ht="14" customHeight="1">
      <c r="A158" s="29" t="n">
        <v>45233</v>
      </c>
      <c r="B158" s="30" t="n"/>
      <c r="C158" s="29" t="n">
        <v>45259</v>
      </c>
      <c r="D158" s="30" t="n"/>
      <c r="F158" s="31">
        <f>IF(ISBLANK(A158), "", DATE(YEAR(A158), MONTH(A158), DAY(A158)-1))</f>
        <v/>
      </c>
      <c r="G158" s="31">
        <f>IF(ISBLANK(B158), "", DATE(YEAR(B158), MONTH(B158), DAY(B158)-1))</f>
        <v/>
      </c>
      <c r="H158" s="31">
        <f>IF(ISBLANK(C158), "", DATE(YEAR(C158), MONTH(C158), DAY(C158)-1))</f>
        <v/>
      </c>
      <c r="I158" s="31">
        <f>IF(ISBLANK(D158), "", DATE(YEAR(D158), MONTH(D158), DAY(D158)-1))</f>
        <v/>
      </c>
    </row>
    <row r="159" ht="14" customHeight="1">
      <c r="A159" s="29" t="n">
        <v>45233</v>
      </c>
      <c r="B159" s="30" t="n"/>
      <c r="C159" s="29" t="n">
        <v>45259</v>
      </c>
      <c r="D159" s="30" t="n"/>
      <c r="F159" s="31">
        <f>IF(ISBLANK(A159), "", DATE(YEAR(A159), MONTH(A159), DAY(A159)-1))</f>
        <v/>
      </c>
      <c r="G159" s="31">
        <f>IF(ISBLANK(B159), "", DATE(YEAR(B159), MONTH(B159), DAY(B159)-1))</f>
        <v/>
      </c>
      <c r="H159" s="31">
        <f>IF(ISBLANK(C159), "", DATE(YEAR(C159), MONTH(C159), DAY(C159)-1))</f>
        <v/>
      </c>
      <c r="I159" s="31">
        <f>IF(ISBLANK(D159), "", DATE(YEAR(D159), MONTH(D159), DAY(D159)-1))</f>
        <v/>
      </c>
    </row>
    <row r="160" ht="14" customHeight="1">
      <c r="A160" s="29" t="n">
        <v>45233</v>
      </c>
      <c r="B160" s="30" t="n"/>
      <c r="C160" s="30" t="n"/>
      <c r="D160" s="30" t="n"/>
      <c r="F160" s="31">
        <f>IF(ISBLANK(A160), "", DATE(YEAR(A160), MONTH(A160), DAY(A160)-1))</f>
        <v/>
      </c>
      <c r="G160" s="31">
        <f>IF(ISBLANK(B160), "", DATE(YEAR(B160), MONTH(B160), DAY(B160)-1))</f>
        <v/>
      </c>
      <c r="H160" s="31">
        <f>IF(ISBLANK(C160), "", DATE(YEAR(C160), MONTH(C160), DAY(C160)-1))</f>
        <v/>
      </c>
      <c r="I160" s="31">
        <f>IF(ISBLANK(D160), "", DATE(YEAR(D160), MONTH(D160), DAY(D160)-1))</f>
        <v/>
      </c>
    </row>
    <row r="161" ht="14" customHeight="1">
      <c r="A161" s="29" t="n">
        <v>45233</v>
      </c>
      <c r="B161" s="30" t="n"/>
      <c r="C161" s="30" t="n"/>
      <c r="D161" s="30" t="n"/>
      <c r="F161" s="31">
        <f>IF(ISBLANK(A161), "", DATE(YEAR(A161), MONTH(A161), DAY(A161)-1))</f>
        <v/>
      </c>
      <c r="G161" s="31">
        <f>IF(ISBLANK(B161), "", DATE(YEAR(B161), MONTH(B161), DAY(B161)-1))</f>
        <v/>
      </c>
      <c r="H161" s="31">
        <f>IF(ISBLANK(C161), "", DATE(YEAR(C161), MONTH(C161), DAY(C161)-1))</f>
        <v/>
      </c>
      <c r="I161" s="31">
        <f>IF(ISBLANK(D161), "", DATE(YEAR(D161), MONTH(D161), DAY(D161)-1))</f>
        <v/>
      </c>
    </row>
    <row r="162" ht="14" customHeight="1">
      <c r="A162" s="29" t="n">
        <v>45233</v>
      </c>
      <c r="B162" s="30" t="n"/>
      <c r="C162" s="30" t="n"/>
      <c r="D162" s="30" t="n"/>
      <c r="F162" s="31">
        <f>IF(ISBLANK(A162), "", DATE(YEAR(A162), MONTH(A162), DAY(A162)-1))</f>
        <v/>
      </c>
      <c r="G162" s="31">
        <f>IF(ISBLANK(B162), "", DATE(YEAR(B162), MONTH(B162), DAY(B162)-1))</f>
        <v/>
      </c>
      <c r="H162" s="31">
        <f>IF(ISBLANK(C162), "", DATE(YEAR(C162), MONTH(C162), DAY(C162)-1))</f>
        <v/>
      </c>
      <c r="I162" s="31">
        <f>IF(ISBLANK(D162), "", DATE(YEAR(D162), MONTH(D162), DAY(D162)-1))</f>
        <v/>
      </c>
    </row>
    <row r="163" ht="14" customHeight="1">
      <c r="A163" s="29" t="n">
        <v>45233</v>
      </c>
      <c r="B163" s="30" t="n"/>
      <c r="C163" s="30" t="n"/>
      <c r="D163" s="30" t="n"/>
      <c r="F163" s="31">
        <f>IF(ISBLANK(A163), "", DATE(YEAR(A163), MONTH(A163), DAY(A163)-1))</f>
        <v/>
      </c>
      <c r="G163" s="31">
        <f>IF(ISBLANK(B163), "", DATE(YEAR(B163), MONTH(B163), DAY(B163)-1))</f>
        <v/>
      </c>
      <c r="H163" s="31">
        <f>IF(ISBLANK(C163), "", DATE(YEAR(C163), MONTH(C163), DAY(C163)-1))</f>
        <v/>
      </c>
      <c r="I163" s="31">
        <f>IF(ISBLANK(D163), "", DATE(YEAR(D163), MONTH(D163), DAY(D163)-1))</f>
        <v/>
      </c>
    </row>
    <row r="164" ht="14" customHeight="1">
      <c r="A164" s="29" t="n">
        <v>45233</v>
      </c>
      <c r="B164" s="30" t="n"/>
      <c r="C164" s="30" t="n"/>
      <c r="D164" s="30" t="n"/>
      <c r="F164" s="31">
        <f>IF(ISBLANK(A164), "", DATE(YEAR(A164), MONTH(A164), DAY(A164)-1))</f>
        <v/>
      </c>
      <c r="G164" s="31">
        <f>IF(ISBLANK(B164), "", DATE(YEAR(B164), MONTH(B164), DAY(B164)-1))</f>
        <v/>
      </c>
      <c r="H164" s="31">
        <f>IF(ISBLANK(C164), "", DATE(YEAR(C164), MONTH(C164), DAY(C164)-1))</f>
        <v/>
      </c>
      <c r="I164" s="31">
        <f>IF(ISBLANK(D164), "", DATE(YEAR(D164), MONTH(D164), DAY(D164)-1))</f>
        <v/>
      </c>
    </row>
    <row r="165" ht="14" customHeight="1">
      <c r="A165" s="29" t="n">
        <v>45234</v>
      </c>
      <c r="B165" s="30" t="n"/>
      <c r="C165" s="30" t="n"/>
      <c r="D165" s="30" t="n"/>
      <c r="F165" s="31">
        <f>IF(ISBLANK(A165), "", DATE(YEAR(A165), MONTH(A165), DAY(A165)-1))</f>
        <v/>
      </c>
      <c r="G165" s="31">
        <f>IF(ISBLANK(B165), "", DATE(YEAR(B165), MONTH(B165), DAY(B165)-1))</f>
        <v/>
      </c>
      <c r="H165" s="31">
        <f>IF(ISBLANK(C165), "", DATE(YEAR(C165), MONTH(C165), DAY(C165)-1))</f>
        <v/>
      </c>
      <c r="I165" s="31">
        <f>IF(ISBLANK(D165), "", DATE(YEAR(D165), MONTH(D165), DAY(D165)-1))</f>
        <v/>
      </c>
    </row>
    <row r="166" ht="14" customHeight="1">
      <c r="A166" s="29" t="n">
        <v>45234</v>
      </c>
      <c r="B166" s="30" t="n"/>
      <c r="C166" s="30" t="n"/>
      <c r="D166" s="30" t="n"/>
      <c r="F166" s="31">
        <f>IF(ISBLANK(A166), "", DATE(YEAR(A166), MONTH(A166), DAY(A166)-1))</f>
        <v/>
      </c>
      <c r="G166" s="31">
        <f>IF(ISBLANK(B166), "", DATE(YEAR(B166), MONTH(B166), DAY(B166)-1))</f>
        <v/>
      </c>
      <c r="H166" s="31">
        <f>IF(ISBLANK(C166), "", DATE(YEAR(C166), MONTH(C166), DAY(C166)-1))</f>
        <v/>
      </c>
      <c r="I166" s="31">
        <f>IF(ISBLANK(D166), "", DATE(YEAR(D166), MONTH(D166), DAY(D166)-1))</f>
        <v/>
      </c>
    </row>
    <row r="167" ht="14" customHeight="1">
      <c r="A167" s="29" t="n">
        <v>45234</v>
      </c>
      <c r="B167" s="30" t="n"/>
      <c r="C167" s="30" t="n"/>
      <c r="D167" s="30" t="n"/>
      <c r="F167" s="31">
        <f>IF(ISBLANK(A167), "", DATE(YEAR(A167), MONTH(A167), DAY(A167)-1))</f>
        <v/>
      </c>
      <c r="G167" s="31">
        <f>IF(ISBLANK(B167), "", DATE(YEAR(B167), MONTH(B167), DAY(B167)-1))</f>
        <v/>
      </c>
      <c r="H167" s="31">
        <f>IF(ISBLANK(C167), "", DATE(YEAR(C167), MONTH(C167), DAY(C167)-1))</f>
        <v/>
      </c>
      <c r="I167" s="31">
        <f>IF(ISBLANK(D167), "", DATE(YEAR(D167), MONTH(D167), DAY(D167)-1))</f>
        <v/>
      </c>
    </row>
    <row r="168" ht="14" customHeight="1">
      <c r="A168" s="29" t="n">
        <v>45234</v>
      </c>
      <c r="B168" s="30" t="n"/>
      <c r="C168" s="30" t="n"/>
      <c r="D168" s="30" t="n"/>
      <c r="F168" s="31">
        <f>IF(ISBLANK(A168), "", DATE(YEAR(A168), MONTH(A168), DAY(A168)-1))</f>
        <v/>
      </c>
      <c r="G168" s="31">
        <f>IF(ISBLANK(B168), "", DATE(YEAR(B168), MONTH(B168), DAY(B168)-1))</f>
        <v/>
      </c>
      <c r="H168" s="31">
        <f>IF(ISBLANK(C168), "", DATE(YEAR(C168), MONTH(C168), DAY(C168)-1))</f>
        <v/>
      </c>
      <c r="I168" s="31">
        <f>IF(ISBLANK(D168), "", DATE(YEAR(D168), MONTH(D168), DAY(D168)-1))</f>
        <v/>
      </c>
    </row>
    <row r="169" ht="14" customHeight="1">
      <c r="A169" s="29" t="n">
        <v>45234</v>
      </c>
      <c r="B169" s="30" t="n"/>
      <c r="C169" s="30" t="n"/>
      <c r="D169" s="30" t="n"/>
      <c r="F169" s="31">
        <f>IF(ISBLANK(A169), "", DATE(YEAR(A169), MONTH(A169), DAY(A169)-1))</f>
        <v/>
      </c>
      <c r="G169" s="31">
        <f>IF(ISBLANK(B169), "", DATE(YEAR(B169), MONTH(B169), DAY(B169)-1))</f>
        <v/>
      </c>
      <c r="H169" s="31">
        <f>IF(ISBLANK(C169), "", DATE(YEAR(C169), MONTH(C169), DAY(C169)-1))</f>
        <v/>
      </c>
      <c r="I169" s="31">
        <f>IF(ISBLANK(D169), "", DATE(YEAR(D169), MONTH(D169), DAY(D169)-1))</f>
        <v/>
      </c>
    </row>
    <row r="170" ht="14" customHeight="1">
      <c r="A170" s="29" t="n">
        <v>45234</v>
      </c>
      <c r="B170" s="30" t="n"/>
      <c r="C170" s="30" t="n"/>
      <c r="D170" s="30" t="n"/>
      <c r="F170" s="31">
        <f>IF(ISBLANK(A170), "", DATE(YEAR(A170), MONTH(A170), DAY(A170)-1))</f>
        <v/>
      </c>
      <c r="G170" s="31">
        <f>IF(ISBLANK(B170), "", DATE(YEAR(B170), MONTH(B170), DAY(B170)-1))</f>
        <v/>
      </c>
      <c r="H170" s="31">
        <f>IF(ISBLANK(C170), "", DATE(YEAR(C170), MONTH(C170), DAY(C170)-1))</f>
        <v/>
      </c>
      <c r="I170" s="31">
        <f>IF(ISBLANK(D170), "", DATE(YEAR(D170), MONTH(D170), DAY(D170)-1))</f>
        <v/>
      </c>
    </row>
    <row r="171" ht="14" customHeight="1">
      <c r="A171" s="29" t="n">
        <v>45234</v>
      </c>
      <c r="B171" s="30" t="n"/>
      <c r="C171" s="29" t="n">
        <v>45259</v>
      </c>
      <c r="D171" s="30" t="n"/>
      <c r="F171" s="31">
        <f>IF(ISBLANK(A171), "", DATE(YEAR(A171), MONTH(A171), DAY(A171)-1))</f>
        <v/>
      </c>
      <c r="G171" s="31">
        <f>IF(ISBLANK(B171), "", DATE(YEAR(B171), MONTH(B171), DAY(B171)-1))</f>
        <v/>
      </c>
      <c r="H171" s="31">
        <f>IF(ISBLANK(C171), "", DATE(YEAR(C171), MONTH(C171), DAY(C171)-1))</f>
        <v/>
      </c>
      <c r="I171" s="31">
        <f>IF(ISBLANK(D171), "", DATE(YEAR(D171), MONTH(D171), DAY(D171)-1))</f>
        <v/>
      </c>
    </row>
    <row r="172" ht="14" customHeight="1">
      <c r="A172" s="29" t="n">
        <v>45234</v>
      </c>
      <c r="B172" s="30" t="n"/>
      <c r="C172" s="30" t="n"/>
      <c r="D172" s="30" t="n"/>
      <c r="F172" s="31">
        <f>IF(ISBLANK(A172), "", DATE(YEAR(A172), MONTH(A172), DAY(A172)-1))</f>
        <v/>
      </c>
      <c r="G172" s="31">
        <f>IF(ISBLANK(B172), "", DATE(YEAR(B172), MONTH(B172), DAY(B172)-1))</f>
        <v/>
      </c>
      <c r="H172" s="31">
        <f>IF(ISBLANK(C172), "", DATE(YEAR(C172), MONTH(C172), DAY(C172)-1))</f>
        <v/>
      </c>
      <c r="I172" s="31">
        <f>IF(ISBLANK(D172), "", DATE(YEAR(D172), MONTH(D172), DAY(D172)-1))</f>
        <v/>
      </c>
    </row>
    <row r="173" ht="14" customHeight="1">
      <c r="A173" s="29" t="n">
        <v>45234</v>
      </c>
      <c r="B173" s="30" t="n"/>
      <c r="C173" s="30" t="n"/>
      <c r="D173" s="30" t="n"/>
      <c r="F173" s="31">
        <f>IF(ISBLANK(A173), "", DATE(YEAR(A173), MONTH(A173), DAY(A173)-1))</f>
        <v/>
      </c>
      <c r="G173" s="31">
        <f>IF(ISBLANK(B173), "", DATE(YEAR(B173), MONTH(B173), DAY(B173)-1))</f>
        <v/>
      </c>
      <c r="H173" s="31">
        <f>IF(ISBLANK(C173), "", DATE(YEAR(C173), MONTH(C173), DAY(C173)-1))</f>
        <v/>
      </c>
      <c r="I173" s="31">
        <f>IF(ISBLANK(D173), "", DATE(YEAR(D173), MONTH(D173), DAY(D173)-1))</f>
        <v/>
      </c>
    </row>
    <row r="174" ht="14" customHeight="1">
      <c r="A174" s="29" t="n">
        <v>45234</v>
      </c>
      <c r="B174" s="30" t="n"/>
      <c r="C174" s="30" t="n"/>
      <c r="D174" s="30" t="n"/>
      <c r="F174" s="31">
        <f>IF(ISBLANK(A174), "", DATE(YEAR(A174), MONTH(A174), DAY(A174)-1))</f>
        <v/>
      </c>
      <c r="G174" s="31">
        <f>IF(ISBLANK(B174), "", DATE(YEAR(B174), MONTH(B174), DAY(B174)-1))</f>
        <v/>
      </c>
      <c r="H174" s="31">
        <f>IF(ISBLANK(C174), "", DATE(YEAR(C174), MONTH(C174), DAY(C174)-1))</f>
        <v/>
      </c>
      <c r="I174" s="31">
        <f>IF(ISBLANK(D174), "", DATE(YEAR(D174), MONTH(D174), DAY(D174)-1))</f>
        <v/>
      </c>
    </row>
    <row r="175" ht="14" customHeight="1">
      <c r="A175" s="29" t="n">
        <v>45237</v>
      </c>
      <c r="B175" s="30" t="n"/>
      <c r="C175" s="29" t="n">
        <v>45255</v>
      </c>
      <c r="D175" s="30" t="n"/>
      <c r="F175" s="31">
        <f>IF(ISBLANK(A175), "", DATE(YEAR(A175), MONTH(A175), DAY(A175)-1))</f>
        <v/>
      </c>
      <c r="G175" s="31">
        <f>IF(ISBLANK(B175), "", DATE(YEAR(B175), MONTH(B175), DAY(B175)-1))</f>
        <v/>
      </c>
      <c r="H175" s="31">
        <f>IF(ISBLANK(C175), "", DATE(YEAR(C175), MONTH(C175), DAY(C175)-1))</f>
        <v/>
      </c>
      <c r="I175" s="31">
        <f>IF(ISBLANK(D175), "", DATE(YEAR(D175), MONTH(D175), DAY(D175)-1))</f>
        <v/>
      </c>
    </row>
    <row r="176" ht="14" customHeight="1">
      <c r="A176" s="29" t="n">
        <v>45237</v>
      </c>
      <c r="B176" s="30" t="n"/>
      <c r="C176" s="30" t="n"/>
      <c r="D176" s="30" t="n"/>
      <c r="F176" s="31">
        <f>IF(ISBLANK(A176), "", DATE(YEAR(A176), MONTH(A176), DAY(A176)-1))</f>
        <v/>
      </c>
      <c r="G176" s="31">
        <f>IF(ISBLANK(B176), "", DATE(YEAR(B176), MONTH(B176), DAY(B176)-1))</f>
        <v/>
      </c>
      <c r="H176" s="31">
        <f>IF(ISBLANK(C176), "", DATE(YEAR(C176), MONTH(C176), DAY(C176)-1))</f>
        <v/>
      </c>
      <c r="I176" s="31">
        <f>IF(ISBLANK(D176), "", DATE(YEAR(D176), MONTH(D176), DAY(D176)-1))</f>
        <v/>
      </c>
    </row>
    <row r="177" ht="14" customHeight="1">
      <c r="A177" s="29" t="n">
        <v>45237</v>
      </c>
      <c r="B177" s="30" t="n"/>
      <c r="C177" s="29" t="n">
        <v>45238</v>
      </c>
      <c r="D177" s="30" t="n"/>
      <c r="F177" s="31">
        <f>IF(ISBLANK(A177), "", DATE(YEAR(A177), MONTH(A177), DAY(A177)-1))</f>
        <v/>
      </c>
      <c r="G177" s="31">
        <f>IF(ISBLANK(B177), "", DATE(YEAR(B177), MONTH(B177), DAY(B177)-1))</f>
        <v/>
      </c>
      <c r="H177" s="31">
        <f>IF(ISBLANK(C177), "", DATE(YEAR(C177), MONTH(C177), DAY(C177)-1))</f>
        <v/>
      </c>
      <c r="I177" s="31">
        <f>IF(ISBLANK(D177), "", DATE(YEAR(D177), MONTH(D177), DAY(D177)-1))</f>
        <v/>
      </c>
    </row>
    <row r="178" ht="14" customHeight="1">
      <c r="A178" s="29" t="n">
        <v>45237</v>
      </c>
      <c r="B178" s="30" t="n"/>
      <c r="C178" s="29" t="n">
        <v>45238</v>
      </c>
      <c r="D178" s="30" t="n"/>
      <c r="F178" s="31">
        <f>IF(ISBLANK(A178), "", DATE(YEAR(A178), MONTH(A178), DAY(A178)-1))</f>
        <v/>
      </c>
      <c r="G178" s="31">
        <f>IF(ISBLANK(B178), "", DATE(YEAR(B178), MONTH(B178), DAY(B178)-1))</f>
        <v/>
      </c>
      <c r="H178" s="31">
        <f>IF(ISBLANK(C178), "", DATE(YEAR(C178), MONTH(C178), DAY(C178)-1))</f>
        <v/>
      </c>
      <c r="I178" s="31">
        <f>IF(ISBLANK(D178), "", DATE(YEAR(D178), MONTH(D178), DAY(D178)-1))</f>
        <v/>
      </c>
    </row>
    <row r="179" ht="14" customHeight="1">
      <c r="A179" s="29" t="n">
        <v>45237</v>
      </c>
      <c r="B179" s="30" t="n"/>
      <c r="C179" s="29" t="n">
        <v>45238</v>
      </c>
      <c r="D179" s="30" t="n"/>
      <c r="F179" s="31">
        <f>IF(ISBLANK(A179), "", DATE(YEAR(A179), MONTH(A179), DAY(A179)-1))</f>
        <v/>
      </c>
      <c r="G179" s="31">
        <f>IF(ISBLANK(B179), "", DATE(YEAR(B179), MONTH(B179), DAY(B179)-1))</f>
        <v/>
      </c>
      <c r="H179" s="31">
        <f>IF(ISBLANK(C179), "", DATE(YEAR(C179), MONTH(C179), DAY(C179)-1))</f>
        <v/>
      </c>
      <c r="I179" s="31">
        <f>IF(ISBLANK(D179), "", DATE(YEAR(D179), MONTH(D179), DAY(D179)-1))</f>
        <v/>
      </c>
    </row>
    <row r="180" ht="14" customHeight="1">
      <c r="A180" s="29" t="n">
        <v>45237</v>
      </c>
      <c r="B180" s="30" t="n"/>
      <c r="C180" s="30" t="n"/>
      <c r="D180" s="30" t="n"/>
      <c r="F180" s="31">
        <f>IF(ISBLANK(A180), "", DATE(YEAR(A180), MONTH(A180), DAY(A180)-1))</f>
        <v/>
      </c>
      <c r="G180" s="31">
        <f>IF(ISBLANK(B180), "", DATE(YEAR(B180), MONTH(B180), DAY(B180)-1))</f>
        <v/>
      </c>
      <c r="H180" s="31">
        <f>IF(ISBLANK(C180), "", DATE(YEAR(C180), MONTH(C180), DAY(C180)-1))</f>
        <v/>
      </c>
      <c r="I180" s="31">
        <f>IF(ISBLANK(D180), "", DATE(YEAR(D180), MONTH(D180), DAY(D180)-1))</f>
        <v/>
      </c>
    </row>
    <row r="181" ht="14" customHeight="1">
      <c r="A181" s="29" t="n">
        <v>45237</v>
      </c>
      <c r="B181" s="30" t="n"/>
      <c r="C181" s="30" t="n"/>
      <c r="D181" s="30" t="n"/>
      <c r="F181" s="31">
        <f>IF(ISBLANK(A181), "", DATE(YEAR(A181), MONTH(A181), DAY(A181)-1))</f>
        <v/>
      </c>
      <c r="G181" s="31">
        <f>IF(ISBLANK(B181), "", DATE(YEAR(B181), MONTH(B181), DAY(B181)-1))</f>
        <v/>
      </c>
      <c r="H181" s="31">
        <f>IF(ISBLANK(C181), "", DATE(YEAR(C181), MONTH(C181), DAY(C181)-1))</f>
        <v/>
      </c>
      <c r="I181" s="31">
        <f>IF(ISBLANK(D181), "", DATE(YEAR(D181), MONTH(D181), DAY(D181)-1))</f>
        <v/>
      </c>
    </row>
    <row r="182" ht="14" customHeight="1">
      <c r="A182" s="29" t="n">
        <v>45237</v>
      </c>
      <c r="B182" s="30" t="n"/>
      <c r="C182" s="30" t="n"/>
      <c r="D182" s="30" t="n"/>
      <c r="F182" s="31">
        <f>IF(ISBLANK(A182), "", DATE(YEAR(A182), MONTH(A182), DAY(A182)-1))</f>
        <v/>
      </c>
      <c r="G182" s="31">
        <f>IF(ISBLANK(B182), "", DATE(YEAR(B182), MONTH(B182), DAY(B182)-1))</f>
        <v/>
      </c>
      <c r="H182" s="31">
        <f>IF(ISBLANK(C182), "", DATE(YEAR(C182), MONTH(C182), DAY(C182)-1))</f>
        <v/>
      </c>
      <c r="I182" s="31">
        <f>IF(ISBLANK(D182), "", DATE(YEAR(D182), MONTH(D182), DAY(D182)-1))</f>
        <v/>
      </c>
    </row>
    <row r="183" ht="14" customHeight="1">
      <c r="A183" s="29" t="n">
        <v>45238</v>
      </c>
      <c r="B183" s="30" t="n"/>
      <c r="C183" s="30" t="n"/>
      <c r="D183" s="30" t="n"/>
      <c r="F183" s="31">
        <f>IF(ISBLANK(A183), "", DATE(YEAR(A183), MONTH(A183), DAY(A183)-1))</f>
        <v/>
      </c>
      <c r="G183" s="31">
        <f>IF(ISBLANK(B183), "", DATE(YEAR(B183), MONTH(B183), DAY(B183)-1))</f>
        <v/>
      </c>
      <c r="H183" s="31">
        <f>IF(ISBLANK(C183), "", DATE(YEAR(C183), MONTH(C183), DAY(C183)-1))</f>
        <v/>
      </c>
      <c r="I183" s="31">
        <f>IF(ISBLANK(D183), "", DATE(YEAR(D183), MONTH(D183), DAY(D183)-1))</f>
        <v/>
      </c>
    </row>
    <row r="184" ht="14" customHeight="1">
      <c r="A184" s="29" t="n">
        <v>45245</v>
      </c>
      <c r="B184" s="30" t="n"/>
      <c r="C184" s="30" t="n"/>
      <c r="D184" s="30" t="n"/>
      <c r="F184" s="31">
        <f>IF(ISBLANK(A184), "", DATE(YEAR(A184), MONTH(A184), DAY(A184)-1))</f>
        <v/>
      </c>
      <c r="G184" s="31">
        <f>IF(ISBLANK(B184), "", DATE(YEAR(B184), MONTH(B184), DAY(B184)-1))</f>
        <v/>
      </c>
      <c r="H184" s="31">
        <f>IF(ISBLANK(C184), "", DATE(YEAR(C184), MONTH(C184), DAY(C184)-1))</f>
        <v/>
      </c>
      <c r="I184" s="31">
        <f>IF(ISBLANK(D184), "", DATE(YEAR(D184), MONTH(D184), DAY(D184)-1))</f>
        <v/>
      </c>
    </row>
    <row r="185" ht="14" customHeight="1">
      <c r="A185" s="29" t="n">
        <v>45245</v>
      </c>
      <c r="B185" s="30" t="n"/>
      <c r="C185" s="30" t="n"/>
      <c r="D185" s="30" t="n"/>
      <c r="F185" s="31">
        <f>IF(ISBLANK(A185), "", DATE(YEAR(A185), MONTH(A185), DAY(A185)-1))</f>
        <v/>
      </c>
      <c r="G185" s="31">
        <f>IF(ISBLANK(B185), "", DATE(YEAR(B185), MONTH(B185), DAY(B185)-1))</f>
        <v/>
      </c>
      <c r="H185" s="31">
        <f>IF(ISBLANK(C185), "", DATE(YEAR(C185), MONTH(C185), DAY(C185)-1))</f>
        <v/>
      </c>
      <c r="I185" s="31">
        <f>IF(ISBLANK(D185), "", DATE(YEAR(D185), MONTH(D185), DAY(D185)-1))</f>
        <v/>
      </c>
    </row>
    <row r="186" ht="14" customHeight="1">
      <c r="A186" s="30" t="n"/>
      <c r="B186" s="29" t="n">
        <v>45247</v>
      </c>
      <c r="C186" s="30" t="n"/>
      <c r="D186" s="30" t="n"/>
      <c r="F186" s="31">
        <f>IF(ISBLANK(A186), "", DATE(YEAR(A186), MONTH(A186), DAY(A186)-1))</f>
        <v/>
      </c>
      <c r="G186" s="31">
        <f>IF(ISBLANK(B186), "", DATE(YEAR(B186), MONTH(B186), DAY(B186)-1))</f>
        <v/>
      </c>
      <c r="H186" s="31">
        <f>IF(ISBLANK(C186), "", DATE(YEAR(C186), MONTH(C186), DAY(C186)-1))</f>
        <v/>
      </c>
      <c r="I186" s="31">
        <f>IF(ISBLANK(D186), "", DATE(YEAR(D186), MONTH(D186), DAY(D186)-1))</f>
        <v/>
      </c>
    </row>
    <row r="187" ht="14" customHeight="1">
      <c r="A187" s="30" t="n"/>
      <c r="B187" s="29" t="n">
        <v>45252</v>
      </c>
      <c r="C187" s="30" t="n"/>
      <c r="D187" s="30" t="n"/>
      <c r="F187" s="31">
        <f>IF(ISBLANK(A187), "", DATE(YEAR(A187), MONTH(A187), DAY(A187)-1))</f>
        <v/>
      </c>
      <c r="G187" s="31">
        <f>IF(ISBLANK(B187), "", DATE(YEAR(B187), MONTH(B187), DAY(B187)-1))</f>
        <v/>
      </c>
      <c r="H187" s="31">
        <f>IF(ISBLANK(C187), "", DATE(YEAR(C187), MONTH(C187), DAY(C187)-1))</f>
        <v/>
      </c>
      <c r="I187" s="31">
        <f>IF(ISBLANK(D187), "", DATE(YEAR(D187), MONTH(D187), DAY(D187)-1))</f>
        <v/>
      </c>
    </row>
    <row r="188" ht="14" customHeight="1">
      <c r="A188" s="30" t="n"/>
      <c r="B188" s="29" t="n">
        <v>45253</v>
      </c>
      <c r="C188" s="30" t="n"/>
      <c r="D188" s="30" t="n"/>
      <c r="F188" s="31">
        <f>IF(ISBLANK(A188), "", DATE(YEAR(A188), MONTH(A188), DAY(A188)-1))</f>
        <v/>
      </c>
      <c r="G188" s="31">
        <f>IF(ISBLANK(B188), "", DATE(YEAR(B188), MONTH(B188), DAY(B188)-1))</f>
        <v/>
      </c>
      <c r="H188" s="31">
        <f>IF(ISBLANK(C188), "", DATE(YEAR(C188), MONTH(C188), DAY(C188)-1))</f>
        <v/>
      </c>
      <c r="I188" s="31">
        <f>IF(ISBLANK(D188), "", DATE(YEAR(D188), MONTH(D188), DAY(D188)-1))</f>
        <v/>
      </c>
    </row>
    <row r="189" ht="14" customHeight="1">
      <c r="A189" s="30" t="n"/>
      <c r="B189" s="29" t="n">
        <v>45259</v>
      </c>
      <c r="C189" s="30" t="n"/>
      <c r="F189" s="31">
        <f>IF(ISBLANK(A189), "", DATE(YEAR(A189), MONTH(A189), DAY(A189)-1))</f>
        <v/>
      </c>
      <c r="G189" s="31">
        <f>IF(ISBLANK(B189), "", DATE(YEAR(B189), MONTH(B189), DAY(B189)-1))</f>
        <v/>
      </c>
      <c r="H189" s="31">
        <f>IF(ISBLANK(C189), "", DATE(YEAR(C189), MONTH(C189), DAY(C189)-1))</f>
        <v/>
      </c>
      <c r="I189" s="31">
        <f>IF(ISBLANK(D189), "", DATE(YEAR(D189), MONTH(D189), DAY(D189)-1))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2023-11-27T15:43:07Z</dcterms:created>
  <dcterms:modified xmlns:dcterms="http://purl.org/dc/terms/" xmlns:xsi="http://www.w3.org/2001/XMLSchema-instance" xsi:type="dcterms:W3CDTF">2023-12-23T03:14:37Z</dcterms:modified>
  <cp:lastModifiedBy>Microsoft Office User</cp:lastModifiedBy>
</cp:coreProperties>
</file>