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filterPrivacy="1"/>
  <bookViews>
    <workbookView xWindow="0" yWindow="21600" windowWidth="22260" windowHeight="12648" activeTab="2" xr2:uid="{00000000-000D-0000-FFFF-FFFF00000000}"/>
  </bookViews>
  <sheets>
    <sheet name="SIMMProductClassification" sheetId="2" r:id="rId1"/>
    <sheet name="SIMMPortfolio" sheetId="5" r:id="rId2"/>
    <sheet name="LIBORMarketModel" sheetId="6" r:id="rId3"/>
    <sheet name="loadLibs" sheetId="1" r:id="rId4"/>
    <sheet name="Tabelle1" sheetId="7" r:id="rId5"/>
    <sheet name="Tabelle2" sheetId="8" r:id="rId6"/>
    <sheet name="Tabelle3" sheetId="9" r:id="rId7"/>
    <sheet name="Tabelle4" sheetId="10" r:id="rId8"/>
    <sheet name="Tabelle5" sheetId="11" r:id="rId9"/>
  </sheets>
  <externalReferences>
    <externalReference r:id="rId10"/>
  </externalReferences>
  <definedNames>
    <definedName name="obLibs">loadLibs!$E$27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6" l="1"/>
  <c r="F12" i="1"/>
  <c r="F21" i="1"/>
  <c r="E27" i="1"/>
  <c r="M7" i="6"/>
  <c r="J13" i="6"/>
  <c r="J12" i="6"/>
  <c r="J9" i="6"/>
  <c r="J10" i="6"/>
  <c r="M8" i="6"/>
  <c r="B9" i="6"/>
  <c r="C9" i="6"/>
  <c r="D9" i="6"/>
  <c r="B18" i="6"/>
  <c r="M9" i="6"/>
  <c r="F9" i="6"/>
  <c r="G9" i="6"/>
  <c r="F18" i="6"/>
  <c r="J11" i="6"/>
  <c r="P7" i="5"/>
  <c r="R7" i="2"/>
  <c r="R8" i="2"/>
  <c r="R9" i="2"/>
  <c r="R10" i="2"/>
  <c r="K13" i="6"/>
  <c r="L15" i="2"/>
  <c r="L14" i="2"/>
  <c r="L13" i="2"/>
  <c r="L12" i="2"/>
  <c r="B14" i="2"/>
  <c r="B13" i="2"/>
  <c r="B12" i="2"/>
  <c r="B11" i="2"/>
  <c r="B9" i="2"/>
  <c r="B10" i="2"/>
  <c r="B17" i="2"/>
  <c r="L9" i="2"/>
  <c r="L10" i="2"/>
  <c r="L11" i="2"/>
  <c r="L18" i="2"/>
  <c r="B9" i="5"/>
  <c r="B16" i="5"/>
  <c r="B15" i="5"/>
  <c r="B14" i="5"/>
  <c r="B13" i="5"/>
  <c r="B10" i="5"/>
  <c r="B11" i="5"/>
  <c r="B12" i="5"/>
  <c r="B18" i="5"/>
  <c r="C30" i="5"/>
  <c r="C29" i="5"/>
  <c r="B26" i="5"/>
  <c r="C571" i="5"/>
  <c r="A571" i="5"/>
  <c r="C570" i="5"/>
  <c r="A570" i="5"/>
  <c r="C569" i="5"/>
  <c r="A569" i="5"/>
  <c r="C568" i="5"/>
  <c r="A568" i="5"/>
  <c r="C567" i="5"/>
  <c r="A567" i="5"/>
  <c r="C566" i="5"/>
  <c r="A566" i="5"/>
  <c r="C565" i="5"/>
  <c r="A565" i="5"/>
  <c r="C564" i="5"/>
  <c r="A564" i="5"/>
  <c r="C563" i="5"/>
  <c r="A563" i="5"/>
  <c r="C562" i="5"/>
  <c r="A562" i="5"/>
  <c r="C561" i="5"/>
  <c r="A561" i="5"/>
  <c r="C560" i="5"/>
  <c r="A560" i="5"/>
  <c r="C559" i="5"/>
  <c r="A559" i="5"/>
  <c r="C558" i="5"/>
  <c r="A558" i="5"/>
  <c r="C557" i="5"/>
  <c r="A557" i="5"/>
  <c r="C556" i="5"/>
  <c r="A556" i="5"/>
  <c r="C555" i="5"/>
  <c r="A555" i="5"/>
  <c r="C554" i="5"/>
  <c r="A554" i="5"/>
  <c r="C553" i="5"/>
  <c r="A553" i="5"/>
  <c r="C552" i="5"/>
  <c r="A552" i="5"/>
  <c r="C551" i="5"/>
  <c r="A551" i="5"/>
  <c r="C550" i="5"/>
  <c r="A550" i="5"/>
  <c r="C549" i="5"/>
  <c r="A549" i="5"/>
  <c r="C548" i="5"/>
  <c r="A548" i="5"/>
  <c r="C547" i="5"/>
  <c r="A547" i="5"/>
  <c r="C546" i="5"/>
  <c r="A546" i="5"/>
  <c r="C545" i="5"/>
  <c r="A545" i="5"/>
  <c r="C544" i="5"/>
  <c r="A544" i="5"/>
  <c r="C543" i="5"/>
  <c r="A543" i="5"/>
  <c r="C542" i="5"/>
  <c r="A542" i="5"/>
  <c r="C541" i="5"/>
  <c r="A541" i="5"/>
  <c r="C540" i="5"/>
  <c r="A540" i="5"/>
  <c r="C539" i="5"/>
  <c r="A539" i="5"/>
  <c r="C538" i="5"/>
  <c r="A538" i="5"/>
  <c r="C537" i="5"/>
  <c r="A537" i="5"/>
  <c r="C536" i="5"/>
  <c r="A536" i="5"/>
  <c r="C535" i="5"/>
  <c r="A535" i="5"/>
  <c r="C534" i="5"/>
  <c r="A534" i="5"/>
  <c r="C533" i="5"/>
  <c r="A533" i="5"/>
  <c r="C532" i="5"/>
  <c r="A532" i="5"/>
  <c r="C531" i="5"/>
  <c r="A531" i="5"/>
  <c r="C530" i="5"/>
  <c r="A530" i="5"/>
  <c r="C529" i="5"/>
  <c r="A529" i="5"/>
  <c r="C528" i="5"/>
  <c r="A528" i="5"/>
  <c r="C527" i="5"/>
  <c r="A527" i="5"/>
  <c r="C526" i="5"/>
  <c r="A526" i="5"/>
  <c r="C525" i="5"/>
  <c r="A525" i="5"/>
  <c r="C524" i="5"/>
  <c r="A524" i="5"/>
  <c r="C523" i="5"/>
  <c r="A523" i="5"/>
  <c r="C522" i="5"/>
  <c r="A522" i="5"/>
  <c r="C521" i="5"/>
  <c r="A521" i="5"/>
  <c r="C520" i="5"/>
  <c r="A520" i="5"/>
  <c r="C519" i="5"/>
  <c r="A519" i="5"/>
  <c r="C518" i="5"/>
  <c r="A518" i="5"/>
  <c r="C517" i="5"/>
  <c r="A517" i="5"/>
  <c r="C516" i="5"/>
  <c r="A516" i="5"/>
  <c r="C515" i="5"/>
  <c r="A515" i="5"/>
  <c r="C514" i="5"/>
  <c r="A514" i="5"/>
  <c r="C513" i="5"/>
  <c r="A513" i="5"/>
  <c r="C512" i="5"/>
  <c r="A512" i="5"/>
  <c r="C511" i="5"/>
  <c r="A511" i="5"/>
  <c r="C510" i="5"/>
  <c r="A510" i="5"/>
  <c r="C509" i="5"/>
  <c r="A509" i="5"/>
  <c r="C508" i="5"/>
  <c r="A508" i="5"/>
  <c r="C507" i="5"/>
  <c r="A507" i="5"/>
  <c r="C506" i="5"/>
  <c r="A506" i="5"/>
  <c r="C505" i="5"/>
  <c r="A505" i="5"/>
  <c r="C504" i="5"/>
  <c r="A504" i="5"/>
  <c r="C503" i="5"/>
  <c r="A503" i="5"/>
  <c r="C502" i="5"/>
  <c r="A502" i="5"/>
  <c r="C501" i="5"/>
  <c r="A501" i="5"/>
  <c r="C500" i="5"/>
  <c r="A500" i="5"/>
  <c r="C499" i="5"/>
  <c r="A499" i="5"/>
  <c r="C498" i="5"/>
  <c r="A498" i="5"/>
  <c r="C497" i="5"/>
  <c r="A497" i="5"/>
  <c r="C496" i="5"/>
  <c r="A496" i="5"/>
  <c r="C495" i="5"/>
  <c r="A495" i="5"/>
  <c r="C494" i="5"/>
  <c r="A494" i="5"/>
  <c r="C493" i="5"/>
  <c r="A493" i="5"/>
  <c r="C492" i="5"/>
  <c r="A492" i="5"/>
  <c r="C491" i="5"/>
  <c r="A491" i="5"/>
  <c r="C490" i="5"/>
  <c r="A490" i="5"/>
  <c r="C489" i="5"/>
  <c r="A489" i="5"/>
  <c r="C488" i="5"/>
  <c r="A488" i="5"/>
  <c r="C487" i="5"/>
  <c r="A487" i="5"/>
  <c r="C486" i="5"/>
  <c r="A486" i="5"/>
  <c r="C485" i="5"/>
  <c r="A485" i="5"/>
  <c r="C484" i="5"/>
  <c r="A484" i="5"/>
  <c r="C483" i="5"/>
  <c r="A483" i="5"/>
  <c r="C482" i="5"/>
  <c r="A482" i="5"/>
  <c r="C481" i="5"/>
  <c r="A481" i="5"/>
  <c r="C480" i="5"/>
  <c r="A480" i="5"/>
  <c r="C479" i="5"/>
  <c r="A479" i="5"/>
  <c r="C478" i="5"/>
  <c r="A478" i="5"/>
  <c r="C477" i="5"/>
  <c r="A477" i="5"/>
  <c r="C476" i="5"/>
  <c r="A476" i="5"/>
  <c r="C475" i="5"/>
  <c r="A475" i="5"/>
  <c r="C474" i="5"/>
  <c r="A474" i="5"/>
  <c r="C473" i="5"/>
  <c r="A473" i="5"/>
  <c r="C472" i="5"/>
  <c r="A472" i="5"/>
  <c r="C471" i="5"/>
  <c r="A471" i="5"/>
  <c r="C470" i="5"/>
  <c r="A470" i="5"/>
  <c r="C469" i="5"/>
  <c r="A469" i="5"/>
  <c r="C468" i="5"/>
  <c r="A468" i="5"/>
  <c r="C467" i="5"/>
  <c r="A467" i="5"/>
  <c r="C466" i="5"/>
  <c r="A466" i="5"/>
  <c r="C465" i="5"/>
  <c r="A465" i="5"/>
  <c r="C464" i="5"/>
  <c r="A464" i="5"/>
  <c r="C463" i="5"/>
  <c r="A463" i="5"/>
  <c r="C462" i="5"/>
  <c r="A462" i="5"/>
  <c r="C461" i="5"/>
  <c r="A461" i="5"/>
  <c r="C460" i="5"/>
  <c r="A460" i="5"/>
  <c r="C459" i="5"/>
  <c r="A459" i="5"/>
  <c r="C458" i="5"/>
  <c r="A458" i="5"/>
  <c r="C457" i="5"/>
  <c r="A457" i="5"/>
  <c r="C456" i="5"/>
  <c r="A456" i="5"/>
  <c r="C455" i="5"/>
  <c r="A455" i="5"/>
  <c r="C454" i="5"/>
  <c r="A454" i="5"/>
  <c r="C453" i="5"/>
  <c r="A453" i="5"/>
  <c r="C452" i="5"/>
  <c r="A452" i="5"/>
  <c r="C451" i="5"/>
  <c r="A451" i="5"/>
  <c r="C450" i="5"/>
  <c r="A450" i="5"/>
  <c r="C449" i="5"/>
  <c r="A449" i="5"/>
  <c r="C448" i="5"/>
  <c r="A448" i="5"/>
  <c r="C447" i="5"/>
  <c r="A447" i="5"/>
  <c r="C446" i="5"/>
  <c r="A446" i="5"/>
  <c r="C445" i="5"/>
  <c r="A445" i="5"/>
  <c r="C444" i="5"/>
  <c r="A444" i="5"/>
  <c r="C443" i="5"/>
  <c r="A443" i="5"/>
  <c r="C442" i="5"/>
  <c r="A442" i="5"/>
  <c r="C441" i="5"/>
  <c r="A441" i="5"/>
  <c r="C440" i="5"/>
  <c r="A440" i="5"/>
  <c r="C439" i="5"/>
  <c r="A439" i="5"/>
  <c r="C438" i="5"/>
  <c r="A438" i="5"/>
  <c r="C437" i="5"/>
  <c r="A437" i="5"/>
  <c r="C436" i="5"/>
  <c r="A436" i="5"/>
  <c r="C435" i="5"/>
  <c r="A435" i="5"/>
  <c r="C434" i="5"/>
  <c r="A434" i="5"/>
  <c r="C433" i="5"/>
  <c r="A433" i="5"/>
  <c r="C432" i="5"/>
  <c r="A432" i="5"/>
  <c r="C431" i="5"/>
  <c r="A431" i="5"/>
  <c r="C430" i="5"/>
  <c r="A430" i="5"/>
  <c r="C429" i="5"/>
  <c r="A429" i="5"/>
  <c r="C428" i="5"/>
  <c r="A428" i="5"/>
  <c r="C427" i="5"/>
  <c r="A427" i="5"/>
  <c r="C426" i="5"/>
  <c r="A426" i="5"/>
  <c r="C425" i="5"/>
  <c r="A425" i="5"/>
  <c r="C424" i="5"/>
  <c r="A424" i="5"/>
  <c r="C423" i="5"/>
  <c r="A423" i="5"/>
  <c r="C422" i="5"/>
  <c r="A422" i="5"/>
  <c r="C421" i="5"/>
  <c r="A421" i="5"/>
  <c r="C420" i="5"/>
  <c r="A420" i="5"/>
  <c r="C419" i="5"/>
  <c r="A419" i="5"/>
  <c r="C418" i="5"/>
  <c r="A418" i="5"/>
  <c r="C417" i="5"/>
  <c r="A417" i="5"/>
  <c r="C416" i="5"/>
  <c r="A416" i="5"/>
  <c r="C415" i="5"/>
  <c r="A415" i="5"/>
  <c r="C414" i="5"/>
  <c r="A414" i="5"/>
  <c r="C413" i="5"/>
  <c r="A413" i="5"/>
  <c r="C412" i="5"/>
  <c r="A412" i="5"/>
  <c r="C411" i="5"/>
  <c r="A411" i="5"/>
  <c r="C410" i="5"/>
  <c r="A410" i="5"/>
  <c r="C409" i="5"/>
  <c r="A409" i="5"/>
  <c r="C408" i="5"/>
  <c r="A408" i="5"/>
  <c r="C407" i="5"/>
  <c r="A407" i="5"/>
  <c r="C406" i="5"/>
  <c r="A406" i="5"/>
  <c r="C405" i="5"/>
  <c r="A405" i="5"/>
  <c r="C404" i="5"/>
  <c r="A404" i="5"/>
  <c r="C403" i="5"/>
  <c r="A403" i="5"/>
  <c r="C402" i="5"/>
  <c r="A402" i="5"/>
  <c r="C401" i="5"/>
  <c r="A401" i="5"/>
  <c r="C400" i="5"/>
  <c r="A400" i="5"/>
  <c r="C399" i="5"/>
  <c r="A399" i="5"/>
  <c r="C398" i="5"/>
  <c r="A398" i="5"/>
  <c r="C397" i="5"/>
  <c r="A397" i="5"/>
  <c r="C396" i="5"/>
  <c r="A396" i="5"/>
  <c r="C395" i="5"/>
  <c r="A395" i="5"/>
  <c r="C394" i="5"/>
  <c r="A394" i="5"/>
  <c r="C393" i="5"/>
  <c r="A393" i="5"/>
  <c r="C392" i="5"/>
  <c r="A392" i="5"/>
  <c r="C391" i="5"/>
  <c r="A391" i="5"/>
  <c r="C390" i="5"/>
  <c r="A390" i="5"/>
  <c r="C389" i="5"/>
  <c r="A389" i="5"/>
  <c r="C388" i="5"/>
  <c r="A388" i="5"/>
  <c r="C387" i="5"/>
  <c r="A387" i="5"/>
  <c r="C386" i="5"/>
  <c r="A386" i="5"/>
  <c r="C385" i="5"/>
  <c r="A385" i="5"/>
  <c r="C384" i="5"/>
  <c r="A384" i="5"/>
  <c r="C383" i="5"/>
  <c r="A383" i="5"/>
  <c r="C382" i="5"/>
  <c r="A382" i="5"/>
  <c r="C381" i="5"/>
  <c r="A381" i="5"/>
  <c r="C380" i="5"/>
  <c r="A380" i="5"/>
  <c r="C379" i="5"/>
  <c r="A379" i="5"/>
  <c r="C378" i="5"/>
  <c r="A378" i="5"/>
  <c r="C377" i="5"/>
  <c r="A377" i="5"/>
  <c r="C376" i="5"/>
  <c r="A376" i="5"/>
  <c r="C375" i="5"/>
  <c r="A375" i="5"/>
  <c r="C374" i="5"/>
  <c r="A374" i="5"/>
  <c r="C373" i="5"/>
  <c r="A373" i="5"/>
  <c r="C372" i="5"/>
  <c r="A372" i="5"/>
  <c r="C371" i="5"/>
  <c r="A371" i="5"/>
  <c r="C370" i="5"/>
  <c r="A370" i="5"/>
  <c r="C369" i="5"/>
  <c r="A369" i="5"/>
  <c r="C368" i="5"/>
  <c r="A368" i="5"/>
  <c r="C367" i="5"/>
  <c r="A367" i="5"/>
  <c r="C366" i="5"/>
  <c r="A366" i="5"/>
  <c r="C365" i="5"/>
  <c r="A365" i="5"/>
  <c r="C364" i="5"/>
  <c r="A364" i="5"/>
  <c r="C363" i="5"/>
  <c r="A363" i="5"/>
  <c r="C362" i="5"/>
  <c r="A362" i="5"/>
  <c r="C361" i="5"/>
  <c r="A361" i="5"/>
  <c r="C360" i="5"/>
  <c r="A360" i="5"/>
  <c r="C359" i="5"/>
  <c r="A359" i="5"/>
  <c r="C358" i="5"/>
  <c r="A358" i="5"/>
  <c r="C357" i="5"/>
  <c r="A357" i="5"/>
  <c r="C356" i="5"/>
  <c r="A356" i="5"/>
  <c r="C355" i="5"/>
  <c r="A355" i="5"/>
  <c r="C354" i="5"/>
  <c r="A354" i="5"/>
  <c r="C353" i="5"/>
  <c r="A353" i="5"/>
  <c r="C352" i="5"/>
  <c r="A352" i="5"/>
  <c r="C351" i="5"/>
  <c r="A351" i="5"/>
  <c r="C350" i="5"/>
  <c r="A350" i="5"/>
  <c r="C349" i="5"/>
  <c r="A349" i="5"/>
  <c r="C348" i="5"/>
  <c r="A348" i="5"/>
  <c r="C347" i="5"/>
  <c r="A347" i="5"/>
  <c r="C346" i="5"/>
  <c r="A346" i="5"/>
  <c r="C345" i="5"/>
  <c r="A345" i="5"/>
  <c r="C344" i="5"/>
  <c r="A344" i="5"/>
  <c r="C343" i="5"/>
  <c r="A343" i="5"/>
  <c r="C342" i="5"/>
  <c r="A342" i="5"/>
  <c r="C341" i="5"/>
  <c r="A341" i="5"/>
  <c r="C340" i="5"/>
  <c r="A340" i="5"/>
  <c r="C339" i="5"/>
  <c r="A339" i="5"/>
  <c r="C338" i="5"/>
  <c r="A338" i="5"/>
  <c r="C337" i="5"/>
  <c r="A337" i="5"/>
  <c r="C336" i="5"/>
  <c r="A336" i="5"/>
  <c r="C335" i="5"/>
  <c r="A335" i="5"/>
  <c r="C334" i="5"/>
  <c r="A334" i="5"/>
  <c r="C333" i="5"/>
  <c r="A333" i="5"/>
  <c r="C332" i="5"/>
  <c r="A332" i="5"/>
  <c r="C331" i="5"/>
  <c r="A331" i="5"/>
  <c r="C330" i="5"/>
  <c r="A330" i="5"/>
  <c r="C329" i="5"/>
  <c r="A329" i="5"/>
  <c r="C328" i="5"/>
  <c r="A328" i="5"/>
  <c r="C327" i="5"/>
  <c r="A327" i="5"/>
  <c r="C326" i="5"/>
  <c r="A326" i="5"/>
  <c r="C325" i="5"/>
  <c r="A325" i="5"/>
  <c r="C324" i="5"/>
  <c r="A324" i="5"/>
  <c r="C323" i="5"/>
  <c r="A323" i="5"/>
  <c r="C322" i="5"/>
  <c r="A322" i="5"/>
  <c r="C321" i="5"/>
  <c r="A321" i="5"/>
  <c r="C320" i="5"/>
  <c r="A320" i="5"/>
  <c r="C319" i="5"/>
  <c r="A319" i="5"/>
  <c r="C318" i="5"/>
  <c r="A318" i="5"/>
  <c r="C317" i="5"/>
  <c r="A317" i="5"/>
  <c r="C316" i="5"/>
  <c r="A316" i="5"/>
  <c r="C315" i="5"/>
  <c r="A315" i="5"/>
  <c r="C314" i="5"/>
  <c r="A314" i="5"/>
  <c r="C313" i="5"/>
  <c r="A313" i="5"/>
  <c r="C312" i="5"/>
  <c r="A312" i="5"/>
  <c r="C311" i="5"/>
  <c r="A311" i="5"/>
  <c r="C310" i="5"/>
  <c r="A310" i="5"/>
  <c r="C309" i="5"/>
  <c r="A309" i="5"/>
  <c r="C308" i="5"/>
  <c r="A308" i="5"/>
  <c r="C307" i="5"/>
  <c r="A307" i="5"/>
  <c r="C306" i="5"/>
  <c r="A306" i="5"/>
  <c r="C305" i="5"/>
  <c r="A305" i="5"/>
  <c r="C304" i="5"/>
  <c r="A304" i="5"/>
  <c r="C303" i="5"/>
  <c r="A303" i="5"/>
  <c r="C302" i="5"/>
  <c r="A302" i="5"/>
  <c r="C301" i="5"/>
  <c r="A301" i="5"/>
  <c r="C300" i="5"/>
  <c r="A300" i="5"/>
  <c r="C299" i="5"/>
  <c r="A299" i="5"/>
  <c r="C298" i="5"/>
  <c r="A298" i="5"/>
  <c r="C297" i="5"/>
  <c r="A297" i="5"/>
  <c r="C296" i="5"/>
  <c r="A296" i="5"/>
  <c r="C295" i="5"/>
  <c r="A295" i="5"/>
  <c r="C294" i="5"/>
  <c r="A294" i="5"/>
  <c r="C293" i="5"/>
  <c r="A293" i="5"/>
  <c r="C292" i="5"/>
  <c r="A292" i="5"/>
  <c r="C291" i="5"/>
  <c r="A291" i="5"/>
  <c r="C290" i="5"/>
  <c r="A290" i="5"/>
  <c r="C289" i="5"/>
  <c r="A289" i="5"/>
  <c r="C288" i="5"/>
  <c r="A288" i="5"/>
  <c r="C287" i="5"/>
  <c r="A287" i="5"/>
  <c r="C286" i="5"/>
  <c r="A286" i="5"/>
  <c r="C285" i="5"/>
  <c r="A285" i="5"/>
  <c r="C284" i="5"/>
  <c r="A284" i="5"/>
  <c r="C283" i="5"/>
  <c r="A283" i="5"/>
  <c r="C282" i="5"/>
  <c r="A282" i="5"/>
  <c r="C281" i="5"/>
  <c r="A281" i="5"/>
  <c r="C280" i="5"/>
  <c r="A280" i="5"/>
  <c r="C279" i="5"/>
  <c r="A279" i="5"/>
  <c r="C278" i="5"/>
  <c r="A278" i="5"/>
  <c r="C277" i="5"/>
  <c r="A277" i="5"/>
  <c r="C276" i="5"/>
  <c r="A276" i="5"/>
  <c r="C275" i="5"/>
  <c r="A275" i="5"/>
  <c r="C274" i="5"/>
  <c r="A274" i="5"/>
  <c r="C273" i="5"/>
  <c r="A273" i="5"/>
  <c r="C272" i="5"/>
  <c r="A272" i="5"/>
  <c r="C271" i="5"/>
  <c r="A271" i="5"/>
  <c r="C270" i="5"/>
  <c r="A270" i="5"/>
  <c r="C269" i="5"/>
  <c r="A269" i="5"/>
  <c r="C268" i="5"/>
  <c r="A268" i="5"/>
  <c r="C267" i="5"/>
  <c r="A267" i="5"/>
  <c r="C266" i="5"/>
  <c r="A266" i="5"/>
  <c r="C265" i="5"/>
  <c r="A265" i="5"/>
  <c r="C264" i="5"/>
  <c r="A264" i="5"/>
  <c r="C263" i="5"/>
  <c r="A263" i="5"/>
  <c r="C262" i="5"/>
  <c r="A262" i="5"/>
  <c r="C261" i="5"/>
  <c r="A261" i="5"/>
  <c r="C260" i="5"/>
  <c r="A260" i="5"/>
  <c r="C259" i="5"/>
  <c r="A259" i="5"/>
  <c r="C258" i="5"/>
  <c r="A258" i="5"/>
  <c r="C257" i="5"/>
  <c r="A257" i="5"/>
  <c r="C256" i="5"/>
  <c r="A256" i="5"/>
  <c r="C255" i="5"/>
  <c r="A255" i="5"/>
  <c r="C254" i="5"/>
  <c r="A254" i="5"/>
  <c r="C253" i="5"/>
  <c r="A253" i="5"/>
  <c r="C252" i="5"/>
  <c r="A252" i="5"/>
  <c r="C251" i="5"/>
  <c r="A251" i="5"/>
  <c r="C250" i="5"/>
  <c r="A250" i="5"/>
  <c r="C249" i="5"/>
  <c r="A249" i="5"/>
  <c r="C248" i="5"/>
  <c r="A248" i="5"/>
  <c r="C247" i="5"/>
  <c r="A247" i="5"/>
  <c r="C246" i="5"/>
  <c r="A246" i="5"/>
  <c r="C245" i="5"/>
  <c r="A245" i="5"/>
  <c r="C244" i="5"/>
  <c r="A244" i="5"/>
  <c r="C243" i="5"/>
  <c r="A243" i="5"/>
  <c r="C242" i="5"/>
  <c r="A242" i="5"/>
  <c r="C241" i="5"/>
  <c r="A241" i="5"/>
  <c r="C240" i="5"/>
  <c r="A240" i="5"/>
  <c r="C239" i="5"/>
  <c r="A239" i="5"/>
  <c r="C238" i="5"/>
  <c r="A238" i="5"/>
  <c r="C237" i="5"/>
  <c r="A237" i="5"/>
  <c r="C236" i="5"/>
  <c r="A236" i="5"/>
  <c r="C235" i="5"/>
  <c r="A235" i="5"/>
  <c r="C234" i="5"/>
  <c r="A234" i="5"/>
  <c r="C233" i="5"/>
  <c r="A233" i="5"/>
  <c r="C232" i="5"/>
  <c r="A232" i="5"/>
  <c r="C231" i="5"/>
  <c r="A231" i="5"/>
  <c r="C230" i="5"/>
  <c r="A230" i="5"/>
  <c r="C229" i="5"/>
  <c r="A229" i="5"/>
  <c r="C228" i="5"/>
  <c r="A228" i="5"/>
  <c r="C227" i="5"/>
  <c r="A227" i="5"/>
  <c r="C226" i="5"/>
  <c r="A226" i="5"/>
  <c r="C225" i="5"/>
  <c r="A225" i="5"/>
  <c r="C224" i="5"/>
  <c r="A224" i="5"/>
  <c r="C223" i="5"/>
  <c r="A223" i="5"/>
  <c r="C222" i="5"/>
  <c r="A222" i="5"/>
  <c r="C221" i="5"/>
  <c r="A221" i="5"/>
  <c r="C220" i="5"/>
  <c r="A220" i="5"/>
  <c r="C219" i="5"/>
  <c r="A219" i="5"/>
  <c r="C218" i="5"/>
  <c r="A218" i="5"/>
  <c r="C217" i="5"/>
  <c r="A217" i="5"/>
  <c r="C216" i="5"/>
  <c r="A216" i="5"/>
  <c r="C215" i="5"/>
  <c r="A215" i="5"/>
  <c r="C214" i="5"/>
  <c r="A214" i="5"/>
  <c r="C213" i="5"/>
  <c r="A213" i="5"/>
  <c r="C212" i="5"/>
  <c r="A212" i="5"/>
  <c r="C211" i="5"/>
  <c r="A211" i="5"/>
  <c r="C210" i="5"/>
  <c r="A210" i="5"/>
  <c r="C209" i="5"/>
  <c r="A209" i="5"/>
  <c r="C208" i="5"/>
  <c r="A208" i="5"/>
  <c r="C207" i="5"/>
  <c r="A207" i="5"/>
  <c r="C206" i="5"/>
  <c r="A206" i="5"/>
  <c r="C205" i="5"/>
  <c r="A205" i="5"/>
  <c r="C204" i="5"/>
  <c r="A204" i="5"/>
  <c r="C203" i="5"/>
  <c r="A203" i="5"/>
  <c r="C202" i="5"/>
  <c r="A202" i="5"/>
  <c r="C201" i="5"/>
  <c r="A201" i="5"/>
  <c r="C200" i="5"/>
  <c r="A200" i="5"/>
  <c r="C199" i="5"/>
  <c r="A199" i="5"/>
  <c r="C198" i="5"/>
  <c r="A198" i="5"/>
  <c r="C197" i="5"/>
  <c r="A197" i="5"/>
  <c r="C196" i="5"/>
  <c r="A196" i="5"/>
  <c r="C195" i="5"/>
  <c r="A195" i="5"/>
  <c r="C194" i="5"/>
  <c r="A194" i="5"/>
  <c r="C193" i="5"/>
  <c r="A193" i="5"/>
  <c r="C192" i="5"/>
  <c r="A192" i="5"/>
  <c r="C191" i="5"/>
  <c r="A191" i="5"/>
  <c r="C190" i="5"/>
  <c r="A190" i="5"/>
  <c r="C189" i="5"/>
  <c r="A189" i="5"/>
  <c r="C188" i="5"/>
  <c r="A188" i="5"/>
  <c r="C187" i="5"/>
  <c r="A187" i="5"/>
  <c r="C186" i="5"/>
  <c r="A186" i="5"/>
  <c r="C185" i="5"/>
  <c r="A185" i="5"/>
  <c r="C184" i="5"/>
  <c r="A184" i="5"/>
  <c r="C183" i="5"/>
  <c r="A183" i="5"/>
  <c r="C182" i="5"/>
  <c r="A182" i="5"/>
  <c r="C181" i="5"/>
  <c r="A181" i="5"/>
  <c r="C180" i="5"/>
  <c r="A180" i="5"/>
  <c r="C179" i="5"/>
  <c r="A179" i="5"/>
  <c r="C178" i="5"/>
  <c r="A178" i="5"/>
  <c r="C177" i="5"/>
  <c r="A177" i="5"/>
  <c r="C176" i="5"/>
  <c r="A176" i="5"/>
  <c r="C175" i="5"/>
  <c r="A175" i="5"/>
  <c r="C174" i="5"/>
  <c r="A174" i="5"/>
  <c r="C173" i="5"/>
  <c r="A173" i="5"/>
  <c r="C172" i="5"/>
  <c r="A172" i="5"/>
  <c r="C171" i="5"/>
  <c r="A171" i="5"/>
  <c r="C170" i="5"/>
  <c r="A170" i="5"/>
  <c r="C169" i="5"/>
  <c r="A169" i="5"/>
  <c r="C168" i="5"/>
  <c r="A168" i="5"/>
  <c r="C167" i="5"/>
  <c r="A167" i="5"/>
  <c r="C166" i="5"/>
  <c r="A166" i="5"/>
  <c r="C165" i="5"/>
  <c r="A165" i="5"/>
  <c r="C164" i="5"/>
  <c r="A164" i="5"/>
  <c r="C163" i="5"/>
  <c r="A163" i="5"/>
  <c r="C162" i="5"/>
  <c r="A162" i="5"/>
  <c r="C161" i="5"/>
  <c r="A161" i="5"/>
  <c r="C160" i="5"/>
  <c r="A160" i="5"/>
  <c r="C159" i="5"/>
  <c r="A159" i="5"/>
  <c r="C158" i="5"/>
  <c r="A158" i="5"/>
  <c r="C157" i="5"/>
  <c r="A157" i="5"/>
  <c r="C156" i="5"/>
  <c r="A156" i="5"/>
  <c r="C155" i="5"/>
  <c r="A155" i="5"/>
  <c r="C154" i="5"/>
  <c r="A154" i="5"/>
  <c r="C153" i="5"/>
  <c r="A153" i="5"/>
  <c r="C152" i="5"/>
  <c r="A152" i="5"/>
  <c r="C151" i="5"/>
  <c r="A151" i="5"/>
  <c r="C150" i="5"/>
  <c r="A150" i="5"/>
  <c r="C149" i="5"/>
  <c r="A149" i="5"/>
  <c r="C148" i="5"/>
  <c r="A148" i="5"/>
  <c r="C147" i="5"/>
  <c r="A147" i="5"/>
  <c r="C146" i="5"/>
  <c r="A146" i="5"/>
  <c r="C145" i="5"/>
  <c r="A145" i="5"/>
  <c r="C144" i="5"/>
  <c r="A144" i="5"/>
  <c r="C143" i="5"/>
  <c r="A143" i="5"/>
  <c r="C142" i="5"/>
  <c r="A142" i="5"/>
  <c r="C141" i="5"/>
  <c r="A141" i="5"/>
  <c r="C140" i="5"/>
  <c r="A140" i="5"/>
  <c r="C139" i="5"/>
  <c r="A139" i="5"/>
  <c r="C138" i="5"/>
  <c r="A138" i="5"/>
  <c r="C137" i="5"/>
  <c r="A137" i="5"/>
  <c r="C136" i="5"/>
  <c r="A136" i="5"/>
  <c r="C135" i="5"/>
  <c r="A135" i="5"/>
  <c r="C134" i="5"/>
  <c r="A134" i="5"/>
  <c r="C133" i="5"/>
  <c r="A133" i="5"/>
  <c r="C132" i="5"/>
  <c r="A132" i="5"/>
  <c r="C131" i="5"/>
  <c r="A131" i="5"/>
  <c r="C130" i="5"/>
  <c r="A130" i="5"/>
  <c r="C129" i="5"/>
  <c r="A129" i="5"/>
  <c r="C128" i="5"/>
  <c r="A128" i="5"/>
  <c r="C127" i="5"/>
  <c r="A127" i="5"/>
  <c r="C126" i="5"/>
  <c r="A126" i="5"/>
  <c r="C125" i="5"/>
  <c r="A125" i="5"/>
  <c r="C124" i="5"/>
  <c r="A124" i="5"/>
  <c r="C123" i="5"/>
  <c r="A123" i="5"/>
  <c r="C122" i="5"/>
  <c r="A122" i="5"/>
  <c r="C121" i="5"/>
  <c r="A121" i="5"/>
  <c r="C120" i="5"/>
  <c r="A120" i="5"/>
  <c r="C119" i="5"/>
  <c r="A119" i="5"/>
  <c r="C118" i="5"/>
  <c r="A118" i="5"/>
  <c r="C117" i="5"/>
  <c r="A117" i="5"/>
  <c r="C116" i="5"/>
  <c r="A116" i="5"/>
  <c r="C115" i="5"/>
  <c r="A115" i="5"/>
  <c r="C114" i="5"/>
  <c r="A114" i="5"/>
  <c r="C113" i="5"/>
  <c r="A113" i="5"/>
  <c r="C112" i="5"/>
  <c r="A112" i="5"/>
  <c r="C111" i="5"/>
  <c r="A111" i="5"/>
  <c r="C110" i="5"/>
  <c r="A110" i="5"/>
  <c r="C109" i="5"/>
  <c r="A109" i="5"/>
  <c r="C108" i="5"/>
  <c r="A108" i="5"/>
  <c r="C107" i="5"/>
  <c r="A107" i="5"/>
  <c r="C106" i="5"/>
  <c r="A106" i="5"/>
  <c r="C105" i="5"/>
  <c r="A105" i="5"/>
  <c r="C104" i="5"/>
  <c r="A104" i="5"/>
  <c r="C103" i="5"/>
  <c r="A103" i="5"/>
  <c r="C102" i="5"/>
  <c r="A102" i="5"/>
  <c r="C101" i="5"/>
  <c r="A101" i="5"/>
  <c r="C100" i="5"/>
  <c r="A100" i="5"/>
  <c r="C99" i="5"/>
  <c r="A99" i="5"/>
  <c r="C98" i="5"/>
  <c r="A98" i="5"/>
  <c r="C97" i="5"/>
  <c r="A97" i="5"/>
  <c r="C96" i="5"/>
  <c r="A96" i="5"/>
  <c r="C95" i="5"/>
  <c r="A95" i="5"/>
  <c r="C94" i="5"/>
  <c r="A94" i="5"/>
  <c r="C93" i="5"/>
  <c r="A93" i="5"/>
  <c r="C92" i="5"/>
  <c r="A92" i="5"/>
  <c r="C91" i="5"/>
  <c r="A91" i="5"/>
  <c r="C90" i="5"/>
  <c r="A90" i="5"/>
  <c r="C89" i="5"/>
  <c r="B89" i="5"/>
  <c r="A89" i="5"/>
  <c r="C88" i="5"/>
  <c r="B88" i="5"/>
  <c r="A88" i="5"/>
  <c r="C87" i="5"/>
  <c r="B87" i="5"/>
  <c r="A87" i="5"/>
  <c r="C86" i="5"/>
  <c r="B86" i="5"/>
  <c r="A86" i="5"/>
  <c r="C85" i="5"/>
  <c r="B85" i="5"/>
  <c r="A85" i="5"/>
  <c r="C84" i="5"/>
  <c r="B84" i="5"/>
  <c r="A84" i="5"/>
  <c r="C83" i="5"/>
  <c r="B83" i="5"/>
  <c r="A83" i="5"/>
  <c r="C82" i="5"/>
  <c r="B82" i="5"/>
  <c r="A82" i="5"/>
  <c r="C81" i="5"/>
  <c r="B81" i="5"/>
  <c r="A81" i="5"/>
  <c r="C80" i="5"/>
  <c r="B80" i="5"/>
  <c r="A80" i="5"/>
  <c r="C79" i="5"/>
  <c r="B79" i="5"/>
  <c r="A79" i="5"/>
  <c r="C78" i="5"/>
  <c r="B78" i="5"/>
  <c r="A78" i="5"/>
  <c r="C77" i="5"/>
  <c r="B77" i="5"/>
  <c r="A77" i="5"/>
  <c r="C76" i="5"/>
  <c r="B76" i="5"/>
  <c r="A76" i="5"/>
  <c r="C75" i="5"/>
  <c r="B75" i="5"/>
  <c r="A75" i="5"/>
  <c r="C74" i="5"/>
  <c r="B74" i="5"/>
  <c r="A74" i="5"/>
  <c r="C73" i="5"/>
  <c r="B73" i="5"/>
  <c r="A73" i="5"/>
  <c r="C72" i="5"/>
  <c r="B72" i="5"/>
  <c r="A72" i="5"/>
  <c r="C71" i="5"/>
  <c r="B71" i="5"/>
  <c r="A71" i="5"/>
  <c r="C70" i="5"/>
  <c r="B70" i="5"/>
  <c r="A70" i="5"/>
  <c r="C69" i="5"/>
  <c r="B69" i="5"/>
  <c r="A69" i="5"/>
  <c r="C68" i="5"/>
  <c r="B68" i="5"/>
  <c r="A68" i="5"/>
  <c r="C67" i="5"/>
  <c r="B67" i="5"/>
  <c r="A67" i="5"/>
  <c r="C66" i="5"/>
  <c r="B66" i="5"/>
  <c r="A66" i="5"/>
  <c r="C65" i="5"/>
  <c r="B65" i="5"/>
  <c r="A65" i="5"/>
  <c r="C64" i="5"/>
  <c r="B64" i="5"/>
  <c r="A64" i="5"/>
  <c r="C63" i="5"/>
  <c r="B63" i="5"/>
  <c r="A63" i="5"/>
  <c r="C62" i="5"/>
  <c r="B62" i="5"/>
  <c r="A62" i="5"/>
  <c r="C61" i="5"/>
  <c r="B61" i="5"/>
  <c r="A61" i="5"/>
  <c r="C60" i="5"/>
  <c r="B60" i="5"/>
  <c r="A60" i="5"/>
  <c r="C59" i="5"/>
  <c r="B59" i="5"/>
  <c r="A59" i="5"/>
  <c r="C58" i="5"/>
  <c r="B58" i="5"/>
  <c r="A58" i="5"/>
  <c r="C57" i="5"/>
  <c r="B57" i="5"/>
  <c r="A57" i="5"/>
  <c r="C56" i="5"/>
  <c r="B56" i="5"/>
  <c r="A56" i="5"/>
  <c r="C55" i="5"/>
  <c r="B55" i="5"/>
  <c r="A55" i="5"/>
  <c r="C54" i="5"/>
  <c r="B54" i="5"/>
  <c r="A54" i="5"/>
  <c r="C53" i="5"/>
  <c r="B53" i="5"/>
  <c r="A53" i="5"/>
  <c r="C52" i="5"/>
  <c r="B52" i="5"/>
  <c r="A52" i="5"/>
  <c r="C51" i="5"/>
  <c r="B51" i="5"/>
  <c r="A51" i="5"/>
  <c r="C50" i="5"/>
  <c r="B50" i="5"/>
  <c r="A50" i="5"/>
  <c r="C49" i="5"/>
  <c r="B49" i="5"/>
  <c r="A49" i="5"/>
  <c r="C48" i="5"/>
  <c r="B48" i="5"/>
  <c r="A48" i="5"/>
  <c r="C47" i="5"/>
  <c r="B47" i="5"/>
  <c r="A47" i="5"/>
  <c r="C46" i="5"/>
  <c r="B46" i="5"/>
  <c r="A46" i="5"/>
  <c r="C45" i="5"/>
  <c r="B45" i="5"/>
  <c r="A45" i="5"/>
  <c r="C44" i="5"/>
  <c r="B44" i="5"/>
  <c r="A44" i="5"/>
  <c r="C43" i="5"/>
  <c r="B43" i="5"/>
  <c r="A43" i="5"/>
  <c r="C42" i="5"/>
  <c r="B42" i="5"/>
  <c r="A42" i="5"/>
  <c r="C41" i="5"/>
  <c r="B41" i="5"/>
  <c r="A41" i="5"/>
  <c r="C40" i="5"/>
  <c r="B40" i="5"/>
  <c r="A40" i="5"/>
  <c r="C39" i="5"/>
  <c r="B39" i="5"/>
  <c r="A39" i="5"/>
  <c r="C38" i="5"/>
  <c r="B38" i="5"/>
  <c r="A38" i="5"/>
  <c r="C37" i="5"/>
  <c r="B37" i="5"/>
  <c r="A37" i="5"/>
  <c r="C36" i="5"/>
  <c r="B36" i="5"/>
  <c r="A36" i="5"/>
  <c r="C35" i="5"/>
  <c r="B35" i="5"/>
  <c r="A35" i="5"/>
  <c r="C34" i="5"/>
  <c r="B34" i="5"/>
  <c r="A34" i="5"/>
  <c r="C33" i="5"/>
  <c r="B33" i="5"/>
  <c r="A33" i="5"/>
  <c r="C32" i="5"/>
  <c r="B32" i="5"/>
  <c r="A32" i="5"/>
  <c r="C31" i="5"/>
  <c r="B31" i="5"/>
  <c r="A31" i="5"/>
  <c r="B30" i="5"/>
  <c r="B27" i="5"/>
  <c r="C16" i="5"/>
  <c r="C15" i="5"/>
  <c r="C14" i="5"/>
  <c r="B29" i="5"/>
  <c r="M44" i="2"/>
  <c r="L44" i="2"/>
  <c r="M43" i="2"/>
  <c r="L43" i="2"/>
  <c r="L42" i="2"/>
  <c r="L41" i="2"/>
  <c r="B41" i="2"/>
  <c r="B40" i="2"/>
  <c r="B39" i="2"/>
  <c r="B38" i="2"/>
  <c r="B45" i="2"/>
  <c r="L38" i="2"/>
  <c r="L39" i="2"/>
  <c r="L40" i="2"/>
  <c r="L47" i="2"/>
  <c r="D27" i="2"/>
  <c r="E27" i="2"/>
  <c r="F27" i="2"/>
  <c r="G27" i="2"/>
  <c r="H27" i="2"/>
  <c r="I27" i="2"/>
  <c r="J27" i="2"/>
  <c r="B27" i="2"/>
  <c r="D28" i="2"/>
  <c r="E28" i="2"/>
  <c r="F28" i="2"/>
  <c r="G28" i="2"/>
  <c r="H28" i="2"/>
  <c r="I28" i="2"/>
  <c r="J28" i="2"/>
  <c r="B28" i="2"/>
  <c r="B26" i="2"/>
  <c r="D25" i="2"/>
  <c r="E25" i="2"/>
  <c r="F25" i="2"/>
  <c r="G25" i="2"/>
  <c r="H25" i="2"/>
  <c r="I25" i="2"/>
  <c r="J25" i="2"/>
  <c r="B25" i="2"/>
  <c r="J23" i="2"/>
  <c r="I23" i="2"/>
  <c r="H23" i="2"/>
  <c r="G23" i="2"/>
  <c r="C23" i="2"/>
  <c r="D23" i="2"/>
  <c r="E23" i="2"/>
  <c r="F23" i="2"/>
  <c r="B23" i="2"/>
  <c r="B24" i="2"/>
  <c r="B32" i="2"/>
  <c r="E32" i="2"/>
  <c r="E33" i="2"/>
  <c r="E34" i="2"/>
  <c r="M29" i="2"/>
  <c r="L29" i="2"/>
  <c r="M28" i="2"/>
  <c r="L28" i="2"/>
  <c r="L27" i="2"/>
  <c r="L26" i="2"/>
  <c r="L23" i="2"/>
  <c r="L24" i="2"/>
  <c r="L25" i="2"/>
  <c r="L32" i="2"/>
  <c r="C29" i="2"/>
  <c r="B29" i="2"/>
  <c r="M15" i="2"/>
  <c r="M14" i="2"/>
  <c r="D12" i="2"/>
  <c r="E12" i="2"/>
  <c r="F12" i="2"/>
  <c r="G12" i="2"/>
  <c r="H12" i="2"/>
  <c r="I12" i="2"/>
  <c r="J12" i="2"/>
  <c r="C10" i="2"/>
  <c r="C11" i="2"/>
  <c r="D11" i="2"/>
  <c r="E11" i="2"/>
  <c r="F11" i="2"/>
  <c r="G11" i="2"/>
  <c r="H11" i="2"/>
  <c r="I11" i="2"/>
  <c r="J11" i="2"/>
  <c r="D10" i="2"/>
  <c r="E10" i="2"/>
  <c r="F10" i="2"/>
  <c r="G10" i="2"/>
  <c r="H10" i="2"/>
  <c r="I10" i="2"/>
  <c r="J10" i="2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" i="9"/>
  <c r="E2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3" i="7"/>
  <c r="F9" i="1"/>
  <c r="C8" i="1"/>
  <c r="C17" i="1"/>
  <c r="B11" i="1"/>
  <c r="C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M13" authorId="0" shapeId="0" xr:uid="{130F15C0-F563-4CB9-B08D-14A586503AB4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obcast("";"String") for null does not work. We need null here.</t>
        </r>
      </text>
    </comment>
    <comment ref="M27" authorId="0" shapeId="0" xr:uid="{6333690F-E4F3-43F1-8495-2370573BDEF7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obcast("";"String") for null does not work. We need null here.</t>
        </r>
      </text>
    </comment>
    <comment ref="M42" authorId="0" shapeId="0" xr:uid="{F5EA7103-1846-469C-89D1-6DDAF75A539F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obcast("";"String") for null does not work. We need null here.</t>
        </r>
      </text>
    </comment>
    <comment ref="B49" authorId="0" shapeId="0" xr:uid="{45DD2128-8D2D-41F2-8C5C-2685596706C1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Swap for IM Regression. This object is of class AbstractLIBORMonteCarloProduct.
</t>
        </r>
      </text>
    </comment>
    <comment ref="B51" authorId="0" shapeId="0" xr:uid="{B2D7D1BD-CDF6-4E1E-8238-50E64E5ABDA6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setInitialLifeTime(5.0)
If this is not done, one obtains a NullPointerException upon IM calculation.</t>
        </r>
      </text>
    </comment>
    <comment ref="B52" authorId="0" shapeId="0" xr:uid="{284D0A83-45A9-45A9-B884-5BAA79CA6BBE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Swap for SIMM. This object is of class AbstractLIBORMonteCarloProduct[]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S12" authorId="0" shapeId="0" xr:uid="{23B30E3B-4502-4D96-9D92-77E94B7F80D1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Swap for IM Regression. This object is of class AbstractLIBORMonteCarloProduct</t>
        </r>
      </text>
    </comment>
    <comment ref="C28" authorId="0" shapeId="0" xr:uid="{3C27597F-42C9-4F8F-AD45-A8A34D0B1A2E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Objects of Type RandomVariable</t>
        </r>
      </text>
    </comment>
    <comment ref="D28" authorId="0" shapeId="0" xr:uid="{322F3662-991A-4677-991A-14BB9DE9D58B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Path number i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P12" authorId="0" shapeId="0" xr:uid="{B00C2A38-5DE5-4DB5-95C0-EF81AE8F6FE3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Swap for IM Regression. This object is of class AbstractLIBORMonteCarloProduct</t>
        </r>
      </text>
    </comment>
    <comment ref="P14" authorId="0" shapeId="0" xr:uid="{3C06F898-7DC7-49D0-8CFA-4643CA88127A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setInitialLifeTime(5.0)
</t>
        </r>
      </text>
    </comment>
    <comment ref="P15" authorId="0" shapeId="0" xr:uid="{8A0F37E7-238B-4063-8C0C-3B06A85AEF9A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Swap for SIMM. This object is of class AbstractLIBORMonteCarloProduct[] </t>
        </r>
      </text>
    </comment>
  </commentList>
</comments>
</file>

<file path=xl/sharedStrings.xml><?xml version="1.0" encoding="utf-8"?>
<sst xmlns="http://schemas.openxmlformats.org/spreadsheetml/2006/main" count="1043" uniqueCount="619">
  <si>
    <t>Object Viewer</t>
  </si>
  <si>
    <t>Libraries (folder with JAR files)</t>
  </si>
  <si>
    <t>Parameters:</t>
  </si>
  <si>
    <t>Load libraries from</t>
  </si>
  <si>
    <t>Visibility</t>
  </si>
  <si>
    <t>Path:</t>
  </si>
  <si>
    <t>isRelative:</t>
  </si>
  <si>
    <t>Result:</t>
  </si>
  <si>
    <t>Loaded:</t>
  </si>
  <si>
    <t>Obba Version</t>
  </si>
  <si>
    <t>Additional Class Folder (leave empty if not needed)</t>
  </si>
  <si>
    <t>Load classes from</t>
  </si>
  <si>
    <t>Version:</t>
  </si>
  <si>
    <t>Build:</t>
  </si>
  <si>
    <t>Reference cell below to ensure lib is loaded:</t>
  </si>
  <si>
    <t>Object:</t>
  </si>
  <si>
    <t>lib</t>
  </si>
  <si>
    <t>Swap</t>
  </si>
  <si>
    <t>Swaption</t>
  </si>
  <si>
    <r>
      <t xml:space="preserve">Note: </t>
    </r>
    <r>
      <rPr>
        <sz val="11"/>
        <color theme="1"/>
        <rFont val="Calibri"/>
        <family val="2"/>
        <scheme val="minor"/>
      </rPr>
      <t xml:space="preserve">This sheet requires Obba 4.0.14 or better ( </t>
    </r>
    <r>
      <rPr>
        <u/>
        <sz val="11"/>
        <color indexed="12"/>
        <rFont val="Calibri"/>
        <family val="2"/>
        <scheme val="minor"/>
      </rPr>
      <t>http://www.obba.info/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</si>
  <si>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Note: This sheet requires Obba 3.1 ( </t>
    </r>
    <r>
      <rPr>
        <u/>
        <sz val="11"/>
        <color indexed="12"/>
        <rFont val="Calibri"/>
        <family val="2"/>
        <scheme val="minor"/>
      </rPr>
      <t>http://www.obba.info/</t>
    </r>
    <r>
      <rPr>
        <sz val="11"/>
        <color theme="1"/>
        <rFont val="Calibri"/>
        <family val="2"/>
        <scheme val="minor"/>
      </rPr>
      <t xml:space="preserve"> )</t>
    </r>
  </si>
  <si>
    <t>LIBOR Market Model</t>
  </si>
  <si>
    <t xml:space="preserve">Class Name </t>
  </si>
  <si>
    <t>Forward Curve</t>
  </si>
  <si>
    <t>Classes</t>
  </si>
  <si>
    <t>Other Parameters (SIMM)</t>
  </si>
  <si>
    <t>SIMM Parameters</t>
  </si>
  <si>
    <t>Simulation parameters</t>
  </si>
  <si>
    <t>Time</t>
  </si>
  <si>
    <t xml:space="preserve">Initial Margin </t>
  </si>
  <si>
    <t>DoCalculate</t>
  </si>
  <si>
    <t xml:space="preserve">Discount Curve </t>
  </si>
  <si>
    <t>object:</t>
  </si>
  <si>
    <t>SIMMPortfolio</t>
  </si>
  <si>
    <t>BermudanSwaption</t>
  </si>
  <si>
    <t xml:space="preserve">Object: </t>
  </si>
  <si>
    <t>Physical</t>
  </si>
  <si>
    <t>RatesFX</t>
  </si>
  <si>
    <t>InterestRate</t>
  </si>
  <si>
    <t>OIS</t>
  </si>
  <si>
    <t>Libor6m</t>
  </si>
  <si>
    <t>EUR</t>
  </si>
  <si>
    <t>null</t>
  </si>
  <si>
    <t>SIMMClassifiedProduct: Swaption</t>
  </si>
  <si>
    <t>SIMMClassifiedProduct: Bermudan</t>
  </si>
  <si>
    <t>SIMMClassifiedProduct: Swap</t>
  </si>
  <si>
    <t>SIMMProductClassification</t>
  </si>
  <si>
    <t>Products</t>
  </si>
  <si>
    <t>Constant</t>
  </si>
  <si>
    <t>target\classes</t>
  </si>
  <si>
    <t>Stochastic</t>
  </si>
  <si>
    <t>IM Linear Melting on Buckets</t>
  </si>
  <si>
    <t>IM Interpolation</t>
  </si>
  <si>
    <t>IM Forward AAD Sensis</t>
  </si>
  <si>
    <t xml:space="preserve">ST </t>
  </si>
  <si>
    <t>st</t>
  </si>
  <si>
    <t>Returned at 0.0curve OISvalue 0.0</t>
  </si>
  <si>
    <t>Returned at 0.0curve OISvalue -8.032088593105265E-4</t>
  </si>
  <si>
    <t>Returned at 0.0curve OISvalue -0.0028800451343402754</t>
  </si>
  <si>
    <t>Returned at 0.0curve OISvalue -0.006577340171600285</t>
  </si>
  <si>
    <t>Returned at 0.0curve OISvalue 2.1032266301927613</t>
  </si>
  <si>
    <t>Returned at 0.0curve OISvalue 6.43442982045934</t>
  </si>
  <si>
    <t>Returned at 0.0curve OISvalue 0.9691236504866086</t>
  </si>
  <si>
    <t>Returned at 0.0curve OISvalue -1.1243147585298232E-14</t>
  </si>
  <si>
    <t>Returned at 0.0curve OISvalue -8.974554724675128E-15</t>
  </si>
  <si>
    <t>Returned at 0.0curve Libor6mvalue 0.0</t>
  </si>
  <si>
    <t>Returned at 0.0curve Libor6mvalue 0.020688698855465752</t>
  </si>
  <si>
    <t>Returned at 0.0curve Libor6mvalue 0.009762693893605887</t>
  </si>
  <si>
    <t>Returned at 0.0curve Libor6mvalue -199.4539588115924</t>
  </si>
  <si>
    <t>Returned at 0.0curve Libor6mvalue 2.9538409488377204</t>
  </si>
  <si>
    <t>Returned at 0.0curve Libor6mvalue 483.6825105455256</t>
  </si>
  <si>
    <t>Returned at 0.0curve Libor6mvalue 117.90968777198705</t>
  </si>
  <si>
    <t>Returned at 0.0curve inflationvalue 0.0</t>
  </si>
  <si>
    <t>Returned at 0.0curve ccybasisvalue 0.0</t>
  </si>
  <si>
    <t>Returned at 0.1curve OISvalue 0.0</t>
  </si>
  <si>
    <t>Returned at 0.1curve OISvalue -6.307148772031185E-4</t>
  </si>
  <si>
    <t>Returned at 0.1curve OISvalue -0.0022604987322419634</t>
  </si>
  <si>
    <t>Returned at 0.1curve OISvalue 0.05686583416624664</t>
  </si>
  <si>
    <t>Returned at 0.1curve OISvalue 2.16656582747178</t>
  </si>
  <si>
    <t>Returned at 0.1curve OISvalue 6.221572040306432</t>
  </si>
  <si>
    <t>Returned at 0.1curve OISvalue 0.8684362510965444</t>
  </si>
  <si>
    <t>Returned at 0.1curve OISvalue 2.334233488491528E-17</t>
  </si>
  <si>
    <t>Returned at 0.1curve OISvalue 5.061329510282389E-17</t>
  </si>
  <si>
    <t>Returned at 0.1curve Libor6mvalue 0.0</t>
  </si>
  <si>
    <t>Returned at 0.1curve Libor6mvalue 0.32557037134724104</t>
  </si>
  <si>
    <t>Returned at 0.1curve Libor6mvalue -0.11404559729702717</t>
  </si>
  <si>
    <t>Returned at 0.1curve Libor6mvalue -210.64747254315648</t>
  </si>
  <si>
    <t>Returned at 0.1curve Libor6mvalue 23.22610782915333</t>
  </si>
  <si>
    <t>Returned at 0.1curve Libor6mvalue 489.2145109803218</t>
  </si>
  <si>
    <t>Returned at 0.1curve Libor6mvalue 103.4220800115461</t>
  </si>
  <si>
    <t>Returned at 0.1curve Libor6mvalue -3.0889047380709526E-4</t>
  </si>
  <si>
    <t>Returned at 0.1curve Libor6mvalue -4.390395309383892E-10</t>
  </si>
  <si>
    <t>Returned at 0.1curve inflationvalue 0.0</t>
  </si>
  <si>
    <t>Returned at 0.1curve ccybasisvalue 0.0</t>
  </si>
  <si>
    <t>Returned at 0.2curve OISvalue 0.0</t>
  </si>
  <si>
    <t>Returned at 0.2curve OISvalue -4.3714986208070225E-4</t>
  </si>
  <si>
    <t>Returned at 0.2curve OISvalue -0.0015661433110558576</t>
  </si>
  <si>
    <t>Returned at 0.2curve OISvalue 0.12056197401531873</t>
  </si>
  <si>
    <t>Returned at 0.2curve OISvalue 2.2303962475188466</t>
  </si>
  <si>
    <t>Returned at 0.2curve OISvalue 6.008324520971679</t>
  </si>
  <si>
    <t>Returned at 0.2curve OISvalue 0.7675950780460595</t>
  </si>
  <si>
    <t>Returned at 0.2curve OISvalue 5.100462253536079E-16</t>
  </si>
  <si>
    <t>Returned at 0.2curve OISvalue 3.3403096770406476E-16</t>
  </si>
  <si>
    <t>Returned at 0.2curve Libor6mvalue 0.0</t>
  </si>
  <si>
    <t>Returned at 0.2curve Libor6mvalue 1.1023091397511515</t>
  </si>
  <si>
    <t>Returned at 0.2curve Libor6mvalue -0.7047375803297592</t>
  </si>
  <si>
    <t>Returned at 0.2curve Libor6mvalue -195.30718751383603</t>
  </si>
  <si>
    <t>Returned at 0.2curve Libor6mvalue 9.54035915419261</t>
  </si>
  <si>
    <t>Returned at 0.2curve Libor6mvalue 498.70712831861294</t>
  </si>
  <si>
    <t>Returned at 0.2curve Libor6mvalue 94.13387430029258</t>
  </si>
  <si>
    <t>Returned at 0.2curve Libor6mvalue -1.4271865277538338</t>
  </si>
  <si>
    <t>Returned at 0.2curve Libor6mvalue -0.03965494415618629</t>
  </si>
  <si>
    <t>Returned at 0.2curve inflationvalue 0.0</t>
  </si>
  <si>
    <t>Returned at 0.2curve ccybasisvalue 0.0</t>
  </si>
  <si>
    <t>dVdS -8.16448565782678E-4</t>
  </si>
  <si>
    <t>dVdS -0.0016386629351660793</t>
  </si>
  <si>
    <t>dVdS -0.002463033021078276</t>
  </si>
  <si>
    <t>dVdS -0.0032896628093781106</t>
  </si>
  <si>
    <t>dVdS -0.0041168527162295</t>
  </si>
  <si>
    <t>dVdS 0.7414104826171516</t>
  </si>
  <si>
    <t>dVdS 0.8425847273461716</t>
  </si>
  <si>
    <t>dVdS 0.935907274298712</t>
  </si>
  <si>
    <t>dVdS 1.061167883774447</t>
  </si>
  <si>
    <t>dVdS 1.2661887200510742</t>
  </si>
  <si>
    <t>dVdS 1.3807370952838431</t>
  </si>
  <si>
    <t>dVdS 1.540595198573238</t>
  </si>
  <si>
    <t>dVdS 1.7402527850764706</t>
  </si>
  <si>
    <t>dVdS -2.9170161394851232E-15</t>
  </si>
  <si>
    <t>dVdS -1.0868576761699826E-15</t>
  </si>
  <si>
    <t>dVdS -1.3996687273936193E-15</t>
  </si>
  <si>
    <t>dVdS -1.5790128240927353E-15</t>
  </si>
  <si>
    <t>dVdS -1.3639742680485616E-15</t>
  </si>
  <si>
    <t>dVdS -1.336787340568119E-15</t>
  </si>
  <si>
    <t>dVdS -4.711882127648972E-16</t>
  </si>
  <si>
    <t>dVdS -1.3749361834872112E-15</t>
  </si>
  <si>
    <t>dVdS -8.505456522474467E-16</t>
  </si>
  <si>
    <t>dVdS -5.734944962812891E-16</t>
  </si>
  <si>
    <t>dVdS -1.2494437415642561E-15</t>
  </si>
  <si>
    <t>dVdS -1.1604808636548743E-15</t>
  </si>
  <si>
    <t>dVdS -9.299791298287108E-16</t>
  </si>
  <si>
    <t>dVdS -1.0438213733695174E-15</t>
  </si>
  <si>
    <t>dVdS -9.573654587228786E-16</t>
  </si>
  <si>
    <t>dVdS -1.2331801945905252E-15</t>
  </si>
  <si>
    <t>dVdS -1.5889446918181154E-15</t>
  </si>
  <si>
    <t>dVdS -3.6497730548155827E-16</t>
  </si>
  <si>
    <t>dVdS -1.3397519094731444E-15</t>
  </si>
  <si>
    <t>dVdS -1.5085934935629152E-15</t>
  </si>
  <si>
    <t>dVdS -1.02020462242382E-15</t>
  </si>
  <si>
    <t>dVdS -9.626295293011431E-16</t>
  </si>
  <si>
    <t>dVdS -1.0084889289827632E-15</t>
  </si>
  <si>
    <t>dVdS -1.5357425143030545E-15</t>
  </si>
  <si>
    <t>dVdS -1.5241186945030656E-15</t>
  </si>
  <si>
    <t>dVdS -2.1174305296295593E-15</t>
  </si>
  <si>
    <t>dVdS -2.5212584903595657E-15</t>
  </si>
  <si>
    <t>dVdS -1.6328971315653559E-6</t>
  </si>
  <si>
    <t>dVdS -3.2773258703321584E-6</t>
  </si>
  <si>
    <t>dVdS -4.9260660421565524E-6</t>
  </si>
  <si>
    <t>dVdS -6.579325618756221E-6</t>
  </si>
  <si>
    <t>dVdS -8.233705432459E-6</t>
  </si>
  <si>
    <t>dVdS 0.0014828209652343032</t>
  </si>
  <si>
    <t>dVdS 0.0016851694546923433</t>
  </si>
  <si>
    <t>dVdS 0.001871814548597424</t>
  </si>
  <si>
    <t>dVdS 0.0021223357675488937</t>
  </si>
  <si>
    <t>dVdS 0.0025323774401021485</t>
  </si>
  <si>
    <t>dVdS 0.002761474190567686</t>
  </si>
  <si>
    <t>dVdS 0.0030811903971464764</t>
  </si>
  <si>
    <t>dVdS 0.0034805055701529414</t>
  </si>
  <si>
    <t>dVdS -5.834032278970247E-18</t>
  </si>
  <si>
    <t>dVdS -2.1737153523399653E-18</t>
  </si>
  <si>
    <t>dVdS -2.7993374547872388E-18</t>
  </si>
  <si>
    <t>dVdS -3.1580256481854706E-18</t>
  </si>
  <si>
    <t>dVdS -2.727948536097123E-18</t>
  </si>
  <si>
    <t>dVdS -2.673574681136238E-18</t>
  </si>
  <si>
    <t>dVdS -9.423764255297945E-19</t>
  </si>
  <si>
    <t>dVdS -2.7498723669744224E-18</t>
  </si>
  <si>
    <t>dVdS -1.7010913044948932E-18</t>
  </si>
  <si>
    <t>dVdS -1.1469889925625783E-18</t>
  </si>
  <si>
    <t>dVdS -2.4988874831285122E-18</t>
  </si>
  <si>
    <t>dVdS -2.320961727309749E-18</t>
  </si>
  <si>
    <t>dVdS -1.8599582596574217E-18</t>
  </si>
  <si>
    <t>dVdS -2.087642746739035E-18</t>
  </si>
  <si>
    <t>dVdS -1.9147309174457573E-18</t>
  </si>
  <si>
    <t>dVdS -2.4663603891810502E-18</t>
  </si>
  <si>
    <t>dVdS -3.177889383636231E-18</t>
  </si>
  <si>
    <t>dVdS -7.299546109631166E-19</t>
  </si>
  <si>
    <t>dVdS -2.679503818946289E-18</t>
  </si>
  <si>
    <t>dVdS -3.0171869871258303E-18</t>
  </si>
  <si>
    <t>dVdS -2.0404092448476398E-18</t>
  </si>
  <si>
    <t>dVdS -1.925259058602286E-18</t>
  </si>
  <si>
    <t>dVdS -2.0169778579655263E-18</t>
  </si>
  <si>
    <t>dVdS -3.0714850286061092E-18</t>
  </si>
  <si>
    <t>dVdS -3.048237389006131E-18</t>
  </si>
  <si>
    <t>dVdS -4.234861059259118E-18</t>
  </si>
  <si>
    <t>dVdS -5.042516980719132E-18</t>
  </si>
  <si>
    <t>dPdS -0.49600799999999934</t>
  </si>
  <si>
    <t>dPdS -1.2649396742866083E-16</t>
  </si>
  <si>
    <t>dPdS -8.500849335218913E-19</t>
  </si>
  <si>
    <t>dPdS 2.4183659183753455E-21</t>
  </si>
  <si>
    <t>dPdS 1.6240864146866145E-20</t>
  </si>
  <si>
    <t>dPdS -9.140686980713634E-20</t>
  </si>
  <si>
    <t>dPdS -9.122985315604999E-20</t>
  </si>
  <si>
    <t>dPdS -7.522297772495978E-20</t>
  </si>
  <si>
    <t>dPdS -7.219218796056549E-22</t>
  </si>
  <si>
    <t>dPdS -9.014965867363231E-20</t>
  </si>
  <si>
    <t>dPdS -1.6016284610557998E-20</t>
  </si>
  <si>
    <t>dPdS -3.6714411488166133E-20</t>
  </si>
  <si>
    <t>dPdS -7.229537874198148E-20</t>
  </si>
  <si>
    <t>dPdS -1.18451436536981E-19</t>
  </si>
  <si>
    <t>dPdS 1.5326415979688773E-20</t>
  </si>
  <si>
    <t>dPdS -2.730357765915034E-20</t>
  </si>
  <si>
    <t>dPdS -4.877635918041438E-20</t>
  </si>
  <si>
    <t>dPdS -7.694930366335795E-20</t>
  </si>
  <si>
    <t>dPdS -2.405978888702364E-20</t>
  </si>
  <si>
    <t>dPdS -1.8075964335815037E-20</t>
  </si>
  <si>
    <t>dPdS -5.99635633748878E-20</t>
  </si>
  <si>
    <t>dPdS -8.049459976876023E-20</t>
  </si>
  <si>
    <t>dPdS -5.1274444630324526E-20</t>
  </si>
  <si>
    <t>dPdS -6.864441031332555E-20</t>
  </si>
  <si>
    <t>dPdS -5.139273145791961E-20</t>
  </si>
  <si>
    <t>dPdS -4.96548249909457E-20</t>
  </si>
  <si>
    <t>dPdS -1.900695611524347E-20</t>
  </si>
  <si>
    <t>dPdS -2.3252047018865608E-20</t>
  </si>
  <si>
    <t>dPdS -2.9206920248634854E-20</t>
  </si>
  <si>
    <t>dPdS -3.8531727293945135E-20</t>
  </si>
  <si>
    <t>dPdS -2.7606325763344746E-20</t>
  </si>
  <si>
    <t>dPdS -6.204020030270218E-20</t>
  </si>
  <si>
    <t>dPdS -6.26473508723161E-20</t>
  </si>
  <si>
    <t>dPdS -5.607788244741996E-20</t>
  </si>
  <si>
    <t>dPdS -2.685359140592149E-20</t>
  </si>
  <si>
    <t>dPdS -2.909359650471509E-20</t>
  </si>
  <si>
    <t>dPdS -5.041831269633214E-20</t>
  </si>
  <si>
    <t>dPdS -8.144089438952089E-20</t>
  </si>
  <si>
    <t>dPdS -4.1875191329884473E-20</t>
  </si>
  <si>
    <t>dPdS -5.166900978251232E-20</t>
  </si>
  <si>
    <t>dPdS 0.0012331439161334579</t>
  </si>
  <si>
    <t>dPdS -0.9930438387622187</t>
  </si>
  <si>
    <t>dPdS 3.8231179324743996E-16</t>
  </si>
  <si>
    <t>dPdS 4.0996061251962247E-16</t>
  </si>
  <si>
    <t>dPdS 2.77652870055335E-16</t>
  </si>
  <si>
    <t>dPdS 9.051177270320903E-17</t>
  </si>
  <si>
    <t>dPdS -3.44869174961374E-18</t>
  </si>
  <si>
    <t>dPdS 2.9475260120888894E-17</t>
  </si>
  <si>
    <t>dPdS 4.29176241901585E-17</t>
  </si>
  <si>
    <t>dPdS 1.5142465900708006E-17</t>
  </si>
  <si>
    <t>dPdS -1.134552573653546E-17</t>
  </si>
  <si>
    <t>dPdS -4.3568149629552865E-17</t>
  </si>
  <si>
    <t>dPdS -6.649961370303681E-18</t>
  </si>
  <si>
    <t>dPdS 2.0276344174544896E-17</t>
  </si>
  <si>
    <t>dPdS -4.4084119253064455E-17</t>
  </si>
  <si>
    <t>dPdS -3.303752749091892E-17</t>
  </si>
  <si>
    <t>dPdS -5.860743384783162E-18</t>
  </si>
  <si>
    <t>dPdS 2.920783345603111E-17</t>
  </si>
  <si>
    <t>dPdS 1.453691509839876E-17</t>
  </si>
  <si>
    <t>dPdS -4.381658422754643E-18</t>
  </si>
  <si>
    <t>dPdS 2.178193034903839E-17</t>
  </si>
  <si>
    <t>dPdS 5.5004463401399695E-17</t>
  </si>
  <si>
    <t>dPdS -5.246631263133993E-18</t>
  </si>
  <si>
    <t>dPdS 3.429558979327327E-17</t>
  </si>
  <si>
    <t>dPdS -2.958292346787696E-18</t>
  </si>
  <si>
    <t>dPdS -7.466750940001817E-18</t>
  </si>
  <si>
    <t>dPdS 2.3573204854772996E-17</t>
  </si>
  <si>
    <t>dPdS 1.7634630391793495E-17</t>
  </si>
  <si>
    <t>dPdS 3.6349270804728075E-17</t>
  </si>
  <si>
    <t>dPdS 3.662636638376599E-18</t>
  </si>
  <si>
    <t>dPdS 6.289418156710193E-18</t>
  </si>
  <si>
    <t>dPdS 1.5580840192497834E-17</t>
  </si>
  <si>
    <t>dPdS 8.19011376823454E-18</t>
  </si>
  <si>
    <t>dPdS 1.3711014961433966E-17</t>
  </si>
  <si>
    <t>dPdS 9.043784012723966E-18</t>
  </si>
  <si>
    <t>dPdS 1.8130356424174074E-17</t>
  </si>
  <si>
    <t>dPdS 6.667763951447047E-18</t>
  </si>
  <si>
    <t>dPdS 1.0974900018455563E-17</t>
  </si>
  <si>
    <t>dPdS 2.0126402799268634E-17</t>
  </si>
  <si>
    <t>dPdS 2.5275463146068322E-18</t>
  </si>
  <si>
    <t>dPdS 9.593088604850396E-4</t>
  </si>
  <si>
    <t>dPdS 0.0019253924116415673</t>
  </si>
  <si>
    <t>dPdS -1.4897251953245667</t>
  </si>
  <si>
    <t>dPdS 1.2219822556779508E-17</t>
  </si>
  <si>
    <t>dPdS -6.256196846230777E-17</t>
  </si>
  <si>
    <t>dPdS 2.785811854918915E-16</t>
  </si>
  <si>
    <t>dPdS 7.829201780980363E-16</t>
  </si>
  <si>
    <t>dPdS 2.4138534826977463E-16</t>
  </si>
  <si>
    <t>dPdS 3.392766101486254E-16</t>
  </si>
  <si>
    <t>dPdS 4.953490812123552E-16</t>
  </si>
  <si>
    <t>dPdS 4.3072986907169435E-16</t>
  </si>
  <si>
    <t>dPdS 4.315461904571658E-16</t>
  </si>
  <si>
    <t>dPdS 1.900945883290481E-16</t>
  </si>
  <si>
    <t>dPdS 3.3915223030863827E-16</t>
  </si>
  <si>
    <t>dPdS 5.160765051728987E-16</t>
  </si>
  <si>
    <t>dPdS 2.0785850705058364E-16</t>
  </si>
  <si>
    <t>dPdS 1.6229854372913065E-16</t>
  </si>
  <si>
    <t>dPdS 9.491901168640688E-17</t>
  </si>
  <si>
    <t>dPdS 2.0522679553579923E-16</t>
  </si>
  <si>
    <t>dPdS 3.3646928984415723E-16</t>
  </si>
  <si>
    <t>dPdS 1.9019327428484813E-16</t>
  </si>
  <si>
    <t>dPdS 6.400096907903258E-17</t>
  </si>
  <si>
    <t>dPdS 1.7462560942514704E-16</t>
  </si>
  <si>
    <t>dPdS 1.2855301249959289E-16</t>
  </si>
  <si>
    <t>dPdS 1.9145090645328395E-16</t>
  </si>
  <si>
    <t>dPdS 1.8748092258650715E-16</t>
  </si>
  <si>
    <t>dPdS 1.330988927437189E-16</t>
  </si>
  <si>
    <t>dPdS -5.590210987597489E-17</t>
  </si>
  <si>
    <t>dPdS 3.8229746813359176E-17</t>
  </si>
  <si>
    <t>dPdS 7.271440362488247E-17</t>
  </si>
  <si>
    <t>dPdS 1.1847860114829725E-16</t>
  </si>
  <si>
    <t>dPdS 8.00885268798906E-17</t>
  </si>
  <si>
    <t>dPdS 8.44111345330763E-17</t>
  </si>
  <si>
    <t>dPdS 3.8198353654751564E-17</t>
  </si>
  <si>
    <t>dPdS 4.198996429423743E-17</t>
  </si>
  <si>
    <t>dPdS 9.28970150011353E-18</t>
  </si>
  <si>
    <t>dPdS 3.085285746638267E-17</t>
  </si>
  <si>
    <t>dPdS 2.1660379466746172E-17</t>
  </si>
  <si>
    <t>dPdS 1.1484242105463255E-16</t>
  </si>
  <si>
    <t>dPdS 5.610746242612485E-17</t>
  </si>
  <si>
    <t>dPdS 7.237690787810077E-4</t>
  </si>
  <si>
    <t>dPdS 0.0014526494536502583</t>
  </si>
  <si>
    <t>dPdS 0.0021834408380207427</t>
  </si>
  <si>
    <t>dPdS -1.986782452875345</t>
  </si>
  <si>
    <t>dPdS -4.909136461236172E-16</t>
  </si>
  <si>
    <t>dPdS -1.3706669285367857E-16</t>
  </si>
  <si>
    <t>dPdS -1.4461084556513881E-15</t>
  </si>
  <si>
    <t>dPdS -7.815576346125104E-16</t>
  </si>
  <si>
    <t>dPdS -4.633451043162927E-16</t>
  </si>
  <si>
    <t>dPdS -1.2784071834057286E-15</t>
  </si>
  <si>
    <t>dPdS -9.13923863709189E-16</t>
  </si>
  <si>
    <t>dPdS -4.792759577131862E-16</t>
  </si>
  <si>
    <t>dPdS 6.937943307947282E-17</t>
  </si>
  <si>
    <t>dPdS -6.812707633811162E-16</t>
  </si>
  <si>
    <t>dPdS -8.281254711882449E-16</t>
  </si>
  <si>
    <t>dPdS -1.6199943852835392E-16</t>
  </si>
  <si>
    <t>dPdS -4.124434236659315E-16</t>
  </si>
  <si>
    <t>dPdS -5.207781170565889E-16</t>
  </si>
  <si>
    <t>dPdS -4.50824140867249E-16</t>
  </si>
  <si>
    <t>dPdS -5.428884430718945E-16</t>
  </si>
  <si>
    <t>dPdS -6.107443451206651E-16</t>
  </si>
  <si>
    <t>dPdS -2.5656453271787386E-16</t>
  </si>
  <si>
    <t>dPdS -4.488496673625298E-16</t>
  </si>
  <si>
    <t>dPdS -2.129377698972961E-16</t>
  </si>
  <si>
    <t>dPdS -2.515047814074503E-16</t>
  </si>
  <si>
    <t>dPdS 2.9199945461709807E-16</t>
  </si>
  <si>
    <t>dPdS -3.361594776175316E-16</t>
  </si>
  <si>
    <t>dPdS 3.6443497264409706E-16</t>
  </si>
  <si>
    <t>dPdS 1.7147308514436454E-17</t>
  </si>
  <si>
    <t>dPdS -2.25939897691217E-16</t>
  </si>
  <si>
    <t>dPdS -3.9431773915785714E-16</t>
  </si>
  <si>
    <t>dPdS -8.830847870718115E-19</t>
  </si>
  <si>
    <t>dPdS -2.386668853610681E-17</t>
  </si>
  <si>
    <t>dPdS -2.6293490869549584E-18</t>
  </si>
  <si>
    <t>dPdS 7.840931053173855E-17</t>
  </si>
  <si>
    <t>dPdS 5.470054070073546E-17</t>
  </si>
  <si>
    <t>dPdS -2.9467429202029854E-17</t>
  </si>
  <si>
    <t>dPdS -1.9172834283073424E-16</t>
  </si>
  <si>
    <t>dPdS -2.5947160273240982E-17</t>
  </si>
  <si>
    <t>dPdS 4.445228907190568E-18</t>
  </si>
  <si>
    <t>dPdS 6.609526778715819E-4</t>
  </si>
  <si>
    <t>dPdS 0.0013265730390360617</t>
  </si>
  <si>
    <t>dPdS 0.0019939385519128204</t>
  </si>
  <si>
    <t>dPdS 0.002663133397838276</t>
  </si>
  <si>
    <t>dPdS -2.4830286515771407</t>
  </si>
  <si>
    <t>dPdS -8.745760003182297E-16</t>
  </si>
  <si>
    <t>dPdS 1.750759596378454E-16</t>
  </si>
  <si>
    <t>dPdS -9.356420101611935E-16</t>
  </si>
  <si>
    <t>dPdS -7.462039683192185E-16</t>
  </si>
  <si>
    <t>dPdS -1.5111188216513906E-16</t>
  </si>
  <si>
    <t>dPdS 1.482858229110741E-16</t>
  </si>
  <si>
    <t>dPdS -6.285037672883908E-16</t>
  </si>
  <si>
    <t>dPdS -5.5325334701942895E-16</t>
  </si>
  <si>
    <t>dPdS 1.0410386969824054E-16</t>
  </si>
  <si>
    <t>dPdS -2.1591663918900167E-16</t>
  </si>
  <si>
    <t>dPdS -5.52338835986525E-16</t>
  </si>
  <si>
    <t>dPdS -1.1617456565264715E-16</t>
  </si>
  <si>
    <t>dPdS -4.9452748076021444E-17</t>
  </si>
  <si>
    <t>dPdS -2.911665697670409E-16</t>
  </si>
  <si>
    <t>dPdS -2.3195134345744E-16</t>
  </si>
  <si>
    <t>dPdS -2.4784623435002216E-16</t>
  </si>
  <si>
    <t>dPdS -1.9132139643913775E-16</t>
  </si>
  <si>
    <t>dPdS -5.893585102079477E-17</t>
  </si>
  <si>
    <t>dPdS -2.385666707754961E-16</t>
  </si>
  <si>
    <t>dPdS 8.896236167268187E-17</t>
  </si>
  <si>
    <t>dPdS -1.7748635732538003E-16</t>
  </si>
  <si>
    <t>dPdS -3.7870316323125694E-16</t>
  </si>
  <si>
    <t>dPdS -3.5975850374230607E-16</t>
  </si>
  <si>
    <t>dPdS -6.91533368247935E-16</t>
  </si>
  <si>
    <t>dPdS -2.7492121899253224E-17</t>
  </si>
  <si>
    <t>dPdS -3.538763363796578E-17</t>
  </si>
  <si>
    <t>dPdS -5.178107224143406E-16</t>
  </si>
  <si>
    <t>dPdS -3.1146989657316725E-16</t>
  </si>
  <si>
    <t>dPdS -2.3324545098216696E-16</t>
  </si>
  <si>
    <t>dPdS -8.075739174064588E-16</t>
  </si>
  <si>
    <t>dPdS -6.783680410278798E-16</t>
  </si>
  <si>
    <t>dPdS -2.0247750856874653E-16</t>
  </si>
  <si>
    <t>dPdS -7.910504221878955E-17</t>
  </si>
  <si>
    <t>dPdS -2.397929097853243E-16</t>
  </si>
  <si>
    <t>dPdS -3.984442983884229E-17</t>
  </si>
  <si>
    <t>dPdS 5.916703231257308E-4</t>
  </si>
  <si>
    <t>dPdS 0.0011875190538358637</t>
  </si>
  <si>
    <t>dPdS 0.0017849300060362211</t>
  </si>
  <si>
    <t>dPdS 0.0023839785370116592</t>
  </si>
  <si>
    <t>dPdS 0.0029834329790709535</t>
  </si>
  <si>
    <t>dPdS -2.9791893399392775</t>
  </si>
  <si>
    <t>dPdS 1.9824540109201902E-15</t>
  </si>
  <si>
    <t>dPdS 1.1966239388130067E-15</t>
  </si>
  <si>
    <t>dPdS -1.951172534930162E-15</t>
  </si>
  <si>
    <t>dPdS -1.2108283570836612E-15</t>
  </si>
  <si>
    <t>dPdS -1.342889005809728E-15</t>
  </si>
  <si>
    <t>dPdS -8.330215002943871E-17</t>
  </si>
  <si>
    <t>dPdS -9.804275736106192E-16</t>
  </si>
  <si>
    <t>dPdS 1.4233374886049772E-16</t>
  </si>
  <si>
    <t>dPdS -2.8743495288302226E-16</t>
  </si>
  <si>
    <t>dPdS -2.4896781185130526E-16</t>
  </si>
  <si>
    <t>dPdS -4.7377782053044425E-17</t>
  </si>
  <si>
    <t>dPdS 1.5771008353579285E-16</t>
  </si>
  <si>
    <t>dPdS -3.2217880177640536E-16</t>
  </si>
  <si>
    <t>dPdS 6.758393829825297E-17</t>
  </si>
  <si>
    <t>dPdS 7.097571497592133E-16</t>
  </si>
  <si>
    <t>dPdS 8.16469748586099E-16</t>
  </si>
  <si>
    <t>dPdS 1.471221319904447E-16</t>
  </si>
  <si>
    <t>dPdS 6.079202843349601E-16</t>
  </si>
  <si>
    <t>dPdS -6.585094594586212E-16</t>
  </si>
  <si>
    <t>dPdS -5.638317694441205E-16</t>
  </si>
  <si>
    <t>dPdS -1.227720258694721E-16</t>
  </si>
  <si>
    <t>dPdS -7.261994621637381E-17</t>
  </si>
  <si>
    <t>dPdS 5.297293759547151E-16</t>
  </si>
  <si>
    <t>dPdS 1.55088768026947E-16</t>
  </si>
  <si>
    <t>dPdS 1.484311949406466E-16</t>
  </si>
  <si>
    <t>dPdS 8.220356285522866E-16</t>
  </si>
  <si>
    <t>dPdS 4.3543856823887285E-16</t>
  </si>
  <si>
    <t>dPdS 7.692209008294945E-16</t>
  </si>
  <si>
    <t>dPdS 1.2486602895793865E-15</t>
  </si>
  <si>
    <t>dPdS 4.60414922875442E-16</t>
  </si>
  <si>
    <t>dPdS 2.7335193163906604E-16</t>
  </si>
  <si>
    <t>dPdS 3.5436682139567723E-16</t>
  </si>
  <si>
    <t>dPdS 1.1165122442585197E-16</t>
  </si>
  <si>
    <t>dPdS 4.960767040207426E-16</t>
  </si>
  <si>
    <t>dPdS 5.185633983120138E-4</t>
  </si>
  <si>
    <t>dPdS 0.0010407889191807974</t>
  </si>
  <si>
    <t>dPdS 0.0015643836330836455</t>
  </si>
  <si>
    <t>dPdS 0.002089413586141816</t>
  </si>
  <si>
    <t>dPdS 0.0026147992958132893</t>
  </si>
  <si>
    <t>dPdS 0.0031410645780796604</t>
  </si>
  <si>
    <t>dPdS -3.47543308073299</t>
  </si>
  <si>
    <t>dPdS 4.1322077491838435E-16</t>
  </si>
  <si>
    <t>dPdS 2.5718576719546936E-15</t>
  </si>
  <si>
    <t>dPdS 9.437724345764262E-16</t>
  </si>
  <si>
    <t>dPdS 4.8143851885431015E-16</t>
  </si>
  <si>
    <t>dPdS -5.824923817281656E-17</t>
  </si>
  <si>
    <t>dPdS -1.3278805812185618E-16</t>
  </si>
  <si>
    <t>dPdS -1.9357676724499013E-16</t>
  </si>
  <si>
    <t>dPdS -8.459153666897371E-16</t>
  </si>
  <si>
    <t>dPdS -9.875266890904555E-16</t>
  </si>
  <si>
    <t>dPdS -5.123221871441492E-16</t>
  </si>
  <si>
    <t>dPdS -7.021744049362744E-16</t>
  </si>
  <si>
    <t>dPdS -6.133237192637321E-16</t>
  </si>
  <si>
    <t>dPdS -2.1472552822368287E-15</t>
  </si>
  <si>
    <t>dPdS -1.1598947042482636E-15</t>
  </si>
  <si>
    <t>dPdS -2.2541177529558193E-15</t>
  </si>
  <si>
    <t>dPdS -1.211605245114971E-15</t>
  </si>
  <si>
    <t>dPdS -2.2501104665521388E-15</t>
  </si>
  <si>
    <t>dPdS -6.163316126687709E-16</t>
  </si>
  <si>
    <t>dPdS -1.2566574982113287E-15</t>
  </si>
  <si>
    <t>dPdS -1.7774882636595454E-15</t>
  </si>
  <si>
    <t>dPdS -1.3995860494892562E-15</t>
  </si>
  <si>
    <t>dPdS -1.857461355830593E-15</t>
  </si>
  <si>
    <t>dPdS -1.8306227992594853E-15</t>
  </si>
  <si>
    <t>dPdS -1.731164878807155E-15</t>
  </si>
  <si>
    <t>dPdS -1.4142027147248724E-15</t>
  </si>
  <si>
    <t>dPdS -1.5802735825503266E-15</t>
  </si>
  <si>
    <t>dPdS -2.3949998461634007E-15</t>
  </si>
  <si>
    <t>dPdS -2.4727562001719246E-15</t>
  </si>
  <si>
    <t>dPdS -1.0427458389480372E-15</t>
  </si>
  <si>
    <t>dPdS -2.458280195345112E-16</t>
  </si>
  <si>
    <t>dPdS -1.2682018690681352E-15</t>
  </si>
  <si>
    <t>dPdS -1.4817985908937258E-15</t>
  </si>
  <si>
    <t>dPdS -9.085072104342284E-16</t>
  </si>
  <si>
    <t>dPdS 4.483894105144307E-4</t>
  </si>
  <si>
    <t>dPdS 8.999453711166674E-4</t>
  </si>
  <si>
    <t>dPdS 0.0013526852403006775</t>
  </si>
  <si>
    <t>dPdS 0.0018066661265722594</t>
  </si>
  <si>
    <t>dPdS 0.0022609546271115683</t>
  </si>
  <si>
    <t>dPdS 0.0027160036731046057</t>
  </si>
  <si>
    <t>dPdS 0.0031717526530180328</t>
  </si>
  <si>
    <t>dPdS -3.971841712784075</t>
  </si>
  <si>
    <t>dPdS 3.187574067388517E-15</t>
  </si>
  <si>
    <t>dPdS 1.1130335328837055E-15</t>
  </si>
  <si>
    <t>dPdS 4.4226135245455724E-16</t>
  </si>
  <si>
    <t>dPdS -1.5230613244631862E-16</t>
  </si>
  <si>
    <t>dPdS -8.720601238677047E-19</t>
  </si>
  <si>
    <t>dPdS 2.704933542607604E-17</t>
  </si>
  <si>
    <t>dPdS 4.26902170196444E-16</t>
  </si>
  <si>
    <t>dPdS 7.783303696003001E-16</t>
  </si>
  <si>
    <t>dPdS 1.0686119752259174E-15</t>
  </si>
  <si>
    <t>dPdS 1.2813721196671963E-16</t>
  </si>
  <si>
    <t>dPdS 2.4114154505603075E-17</t>
  </si>
  <si>
    <t>dPdS 1.6254565434183576E-15</t>
  </si>
  <si>
    <t>dPdS -6.378838366160645E-17</t>
  </si>
  <si>
    <t>dPdS 2.4440906994127078E-15</t>
  </si>
  <si>
    <t>dPdS 2.4274430079882533E-15</t>
  </si>
  <si>
    <t>dPdS 1.7198327955827541E-15</t>
  </si>
  <si>
    <t>dPdS 1.9879638278931815E-15</t>
  </si>
  <si>
    <t>dPdS 2.0212124651113137E-15</t>
  </si>
  <si>
    <t>dPdS 2.073741742730881E-15</t>
  </si>
  <si>
    <t>dPdS 5.579069327967543E-16</t>
  </si>
  <si>
    <t>dPdS 1.4869460101141901E-15</t>
  </si>
  <si>
    <t>dPdS 1.3415926152665104E-15</t>
  </si>
  <si>
    <t>dPdS 1.6859607421154427E-15</t>
  </si>
  <si>
    <t>dPdS 5.4270353842648684E-17</t>
  </si>
  <si>
    <t>dPdS -4.716075103613419E-16</t>
  </si>
  <si>
    <t>dPdS 1.2296866456817717E-15</t>
  </si>
  <si>
    <t>dPdS -4.716794022827401E-16</t>
  </si>
  <si>
    <t>dPdS -3.267370301727156E-16</t>
  </si>
  <si>
    <t>dPdS -1.4594242155920034E-15</t>
  </si>
  <si>
    <t>dPdS 1.01791887974754E-15</t>
  </si>
  <si>
    <t>dPdS -1.171432166492594E-15</t>
  </si>
  <si>
    <t>dPdS -4.963477545638639E-16</t>
  </si>
  <si>
    <t>dPdS 3.8863665917344E-4</t>
  </si>
  <si>
    <t>dPdS 7.800178912970153E-4</t>
  </si>
  <si>
    <t>dPdS 0.0011724252633454344</t>
  </si>
  <si>
    <t>dPdS 0.0015659082734967367</t>
  </si>
  <si>
    <t>dPdS 0.001959657904979122</t>
  </si>
  <si>
    <t>dPdS 0.0023540667309837953</t>
  </si>
  <si>
    <t>dPdS 0.002749082217127028</t>
  </si>
  <si>
    <t>dPdS 0.0031446133773306226</t>
  </si>
  <si>
    <t>dPdS -4.46838591630147</t>
  </si>
  <si>
    <t>dPdS 1.0499004350859187E-15</t>
  </si>
  <si>
    <t>dPdS 1.4382270043287277E-16</t>
  </si>
  <si>
    <t>dPdS 2.3049447061096424E-15</t>
  </si>
  <si>
    <t>dPdS 1.6464179089453821E-15</t>
  </si>
  <si>
    <t>dPdS 8.454551366318024E-16</t>
  </si>
  <si>
    <t>dPdS 1.7796105311786706E-15</t>
  </si>
  <si>
    <t>dPdS 2.059131853758843E-15</t>
  </si>
  <si>
    <t>dPdS 1.4468527908168715E-15</t>
  </si>
  <si>
    <t>dPdS 2.065376762981153E-15</t>
  </si>
  <si>
    <t>dPdS 1.3739147043194649E-15</t>
  </si>
  <si>
    <t>dPdS 1.3002026679362843E-15</t>
  </si>
  <si>
    <t>dPdS 2.0173940405850913E-15</t>
  </si>
  <si>
    <t>dPdS 1.1272982029901784E-15</t>
  </si>
  <si>
    <t>dPdS 3.8013525771704755E-16</t>
  </si>
  <si>
    <t>dPdS 3.5858049267091215E-16</t>
  </si>
  <si>
    <t>dPdS -2.311640263329671E-16</t>
  </si>
  <si>
    <t>dPdS -5.004040894691464E-16</t>
  </si>
  <si>
    <t>dPdS 1.1413849432381686E-15</t>
  </si>
  <si>
    <t>dPdS -5.001209687065266E-16</t>
  </si>
  <si>
    <t>dPdS -2.966827130173569E-16</t>
  </si>
  <si>
    <t>dPdS 2.64778264146958E-17</t>
  </si>
  <si>
    <t>dPdS 3.6456605099268466E-16</t>
  </si>
  <si>
    <t>dPdS 8.669770791512317E-16</t>
  </si>
  <si>
    <t>dPdS 1.3988687714016094E-15</t>
  </si>
  <si>
    <t>dPdS 1.1749158012464142E-15</t>
  </si>
  <si>
    <t>dPdS 1.4382443685041464E-15</t>
  </si>
  <si>
    <t>dPdS 3.0642856822934647E-16</t>
  </si>
  <si>
    <t>dPdS -7.941653858514232E-17</t>
  </si>
  <si>
    <t>dPdS 6.348046071549991E-16</t>
  </si>
  <si>
    <t>dPdS 1.006229401558957E-15</t>
  </si>
  <si>
    <t>dPdS 2.9967348047499343E-16</t>
  </si>
  <si>
    <t>dPdS 3.2662031566303555E-4</t>
  </si>
  <si>
    <t>dPdS 6.555472415291376E-4</t>
  </si>
  <si>
    <t>dPdS 9.85336561969288E-4</t>
  </si>
  <si>
    <t>dPdS 0.0013160298765347775</t>
  </si>
  <si>
    <t>dPdS 0.00164694726657328</t>
  </si>
  <si>
    <t>dPdS 0.0019784186607639895</t>
  </si>
  <si>
    <t>dPdS 0.0023103999078509033</t>
  </si>
  <si>
    <t>dPdS 0.0026428145407757656</t>
  </si>
  <si>
    <t>dPdS 0.002975564770404887</t>
  </si>
  <si>
    <t>dPdS -4.965306905075865</t>
  </si>
  <si>
    <t>dPdS 1.951597527094002E-15</t>
  </si>
  <si>
    <t>dPdS 2.4840551167624845E-15</t>
  </si>
  <si>
    <t>dPdS 9.44435806957914E-16</t>
  </si>
  <si>
    <t>dPdS 4.41000027751867E-16</t>
  </si>
  <si>
    <t>dPdS 1.0480677998951952E-15</t>
  </si>
  <si>
    <t>dPdS 9.523677940529178E-16</t>
  </si>
  <si>
    <t>dPdS 1.0119497856286798E-15</t>
  </si>
  <si>
    <t>dPdS 3.9565337776677916E-16</t>
  </si>
  <si>
    <t>dPdS 2.1701449976776165E-16</t>
  </si>
  <si>
    <t>dPdS -1.0016290597433006E-15</t>
  </si>
  <si>
    <t>dPdS 4.834565483813639E-16</t>
  </si>
  <si>
    <t>dPdS 8.62964154684496E-16</t>
  </si>
  <si>
    <t>dPdS 7.074220652120904E-16</t>
  </si>
  <si>
    <t>dPdS 7.836112494495162E-16</t>
  </si>
  <si>
    <t>dPdS 1.4358856993833984E-15</t>
  </si>
  <si>
    <t>dPdS 7.488704048761179E-16</t>
  </si>
  <si>
    <t>dPdS -9.60249700324915E-16</t>
  </si>
  <si>
    <t>dPdS 1.4182846723768093E-15</t>
  </si>
  <si>
    <t>dPdS 1.5311697061694556E-15</t>
  </si>
  <si>
    <t>dPdS 1.8969260502112693E-15</t>
  </si>
  <si>
    <t>dPdS -4.132762688113193E-16</t>
  </si>
  <si>
    <t>dPdS 1.1100561591345474E-15</t>
  </si>
  <si>
    <t>dPdS 2.2656221279756476E-15</t>
  </si>
  <si>
    <t>dPdS -7.502405865474201E-16</t>
  </si>
  <si>
    <t>dPdS -1.1249215873588604E-15</t>
  </si>
  <si>
    <t>dPdS 6.418226986394746E-16</t>
  </si>
  <si>
    <t>dPdS 1.5870394699747572E-15</t>
  </si>
  <si>
    <t>dPdS 5.397531109129633E-16</t>
  </si>
  <si>
    <t>dPdS 2.338710483411853E-15</t>
  </si>
  <si>
    <t>dPdS 1.0377983195031248E-15</t>
  </si>
  <si>
    <t>dPdS 3.2835397779755276E-4</t>
  </si>
  <si>
    <t>dPdS 6.590268090132376E-4</t>
  </si>
  <si>
    <t>dPdS 9.905666122917306E-4</t>
  </si>
  <si>
    <t>dPdS 0.0013230152079895547</t>
  </si>
  <si>
    <t>dPdS 0.0016556890685275661</t>
  </si>
  <si>
    <t>dPdS 0.001988919873804456</t>
  </si>
  <si>
    <t>dPdS 0.0023226632382196692</t>
  </si>
  <si>
    <t>dPdS 0.0026568422888322333</t>
  </si>
  <si>
    <t>dPdS 0.0029913587174524685</t>
  </si>
  <si>
    <t>dPdS 0.0033262372158608658</t>
  </si>
  <si>
    <t>dPdS -5.461291231371524</t>
  </si>
  <si>
    <t>dPdS 2.0836948827869316E-15</t>
  </si>
  <si>
    <t>dPdS 1.7532295576875375E-15</t>
  </si>
  <si>
    <t>dPdS 2.8253693457294302E-15</t>
  </si>
  <si>
    <t>dPdS 1.5385626626726503E-15</t>
  </si>
  <si>
    <t>dPdS -7.314788597052966E-16</t>
  </si>
  <si>
    <t>dPdS -1.4363282211587796E-15</t>
  </si>
  <si>
    <t>dPdS 1.0805968296850757E-15</t>
  </si>
  <si>
    <t>dPdS 1.4093438690416257E-15</t>
  </si>
  <si>
    <t>dPdS -2.442511618240789E-16</t>
  </si>
  <si>
    <t>dPdS 2.143035072926032E-15</t>
  </si>
  <si>
    <t>dPdS 7.766464151615993E-16</t>
  </si>
  <si>
    <t>dPdS 9.617159143566123E-17</t>
  </si>
  <si>
    <t>dPdS 2.3729752954688944E-15</t>
  </si>
  <si>
    <t>Time with Melting on Buckets: 2,373s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</si>
</sst>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WAHR&quot;;&quot;WAHR&quot;;&quot;FALSCH&quot;"/>
    <numFmt numFmtId="165" formatCode="0.0"/>
    <numFmt numFmtId="166" formatCode="0.0000"/>
    <numFmt numFmtId="167" formatCode="0.00000000"/>
  </numFmts>
  <fonts count="19" x14ac:knownFonts="1">
    <font>
      <sz val="11"/>
      <color theme="1"/>
      <name val="Calibri"/>
      <family val="2"/>
      <scheme val="minor"/>
    </font>
    <font>
      <b/>
      <sz val="18"/>
      <color indexed="62"/>
      <name val="Arial"/>
      <family val="2"/>
    </font>
    <font>
      <sz val="9"/>
      <name val="Arial"/>
      <family val="2"/>
    </font>
    <font>
      <u/>
      <sz val="11"/>
      <color indexed="12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  <font>
      <i/>
      <sz val="8"/>
      <name val="Arial"/>
      <family val="2"/>
    </font>
    <font>
      <b/>
      <i/>
      <sz val="8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  <font>
      <i/>
      <sz val="8"/>
      <name val="Arial"/>
      <family val="2"/>
    </font>
    <font>
      <b/>
      <i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6"/>
        <bgColor indexed="27"/>
      </patternFill>
    </fill>
    <fill>
      <patternFill patternType="solid">
        <fgColor indexed="31"/>
        <bgColor indexed="42"/>
      </patternFill>
    </fill>
    <fill>
      <patternFill patternType="solid">
        <fgColor indexed="13"/>
        <bgColor indexed="34"/>
      </patternFill>
    </fill>
    <fill>
      <patternFill patternType="solid">
        <fgColor indexed="4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theme="0" tint="-0.14999847407452621"/>
        <bgColor indexed="27"/>
      </patternFill>
    </fill>
    <fill>
      <patternFill patternType="solid">
        <fgColor theme="0"/>
        <bgColor indexed="27"/>
      </patternFill>
    </fill>
    <fill>
      <patternFill patternType="solid">
        <fgColor theme="0" tint="-0.14999847407452621"/>
        <bgColor indexed="26"/>
      </patternFill>
    </fill>
    <fill>
      <patternFill patternType="solid">
        <fgColor rgb="FFFF0000"/>
        <bgColor indexed="26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3">
    <xf numFmtId="0" fontId="0" fillId="0" borderId="0" xfId="0"/>
    <xf numFmtId="0" fontId="2" fillId="2" borderId="0" xfId="0" applyFont="1" applyFill="1" applyAlignment="1">
      <alignment vertical="top"/>
    </xf>
    <xf numFmtId="0" fontId="2" fillId="5" borderId="0" xfId="0" applyFont="1" applyFill="1" applyAlignment="1">
      <alignment vertical="top"/>
    </xf>
    <xf numFmtId="0" fontId="6" fillId="2" borderId="0" xfId="0" applyFont="1" applyFill="1" applyAlignment="1">
      <alignment vertical="top"/>
    </xf>
    <xf numFmtId="2" fontId="6" fillId="2" borderId="0" xfId="0" applyNumberFormat="1" applyFont="1" applyFill="1" applyAlignment="1">
      <alignment vertical="top"/>
    </xf>
    <xf numFmtId="0" fontId="6" fillId="2" borderId="0" xfId="0" applyFont="1" applyFill="1" applyBorder="1" applyAlignment="1">
      <alignment vertical="top"/>
    </xf>
    <xf numFmtId="0" fontId="7" fillId="2" borderId="0" xfId="0" applyFont="1" applyFill="1" applyAlignment="1">
      <alignment vertical="top"/>
    </xf>
    <xf numFmtId="0" fontId="8" fillId="2" borderId="0" xfId="0" applyFont="1" applyFill="1" applyAlignment="1">
      <alignment vertical="top"/>
    </xf>
    <xf numFmtId="0" fontId="7" fillId="2" borderId="0" xfId="0" applyFont="1" applyFill="1" applyBorder="1" applyAlignment="1">
      <alignment vertical="top"/>
    </xf>
    <xf numFmtId="0" fontId="9" fillId="2" borderId="0" xfId="0" applyFont="1" applyFill="1" applyBorder="1" applyAlignment="1">
      <alignment vertical="top"/>
    </xf>
    <xf numFmtId="0" fontId="10" fillId="2" borderId="0" xfId="0" applyFont="1" applyFill="1" applyAlignment="1">
      <alignment vertical="top"/>
    </xf>
    <xf numFmtId="0" fontId="10" fillId="2" borderId="2" xfId="0" applyFont="1" applyFill="1" applyBorder="1" applyAlignment="1">
      <alignment vertical="top"/>
    </xf>
    <xf numFmtId="0" fontId="10" fillId="2" borderId="0" xfId="0" applyFont="1" applyFill="1" applyBorder="1" applyAlignment="1">
      <alignment vertical="top"/>
    </xf>
    <xf numFmtId="0" fontId="10" fillId="5" borderId="0" xfId="0" applyFont="1" applyFill="1" applyAlignment="1">
      <alignment vertical="top"/>
    </xf>
    <xf numFmtId="0" fontId="10" fillId="8" borderId="0" xfId="0" applyFont="1" applyFill="1" applyAlignment="1">
      <alignment vertical="top"/>
    </xf>
    <xf numFmtId="0" fontId="10" fillId="7" borderId="0" xfId="0" applyFont="1" applyFill="1" applyAlignment="1">
      <alignment vertical="top"/>
    </xf>
    <xf numFmtId="0" fontId="10" fillId="8" borderId="0" xfId="0" applyFont="1" applyFill="1" applyBorder="1" applyAlignment="1">
      <alignment vertical="top"/>
    </xf>
    <xf numFmtId="165" fontId="10" fillId="2" borderId="0" xfId="0" applyNumberFormat="1" applyFont="1" applyFill="1" applyAlignment="1">
      <alignment vertical="top"/>
    </xf>
    <xf numFmtId="165" fontId="10" fillId="2" borderId="0" xfId="0" applyNumberFormat="1" applyFont="1" applyFill="1" applyAlignment="1">
      <alignment horizontal="center" vertical="top"/>
    </xf>
    <xf numFmtId="0" fontId="11" fillId="2" borderId="0" xfId="0" applyFont="1" applyFill="1" applyAlignment="1">
      <alignment vertical="top"/>
    </xf>
    <xf numFmtId="0" fontId="12" fillId="2" borderId="0" xfId="0" applyFont="1" applyFill="1" applyAlignment="1">
      <alignment vertical="top"/>
    </xf>
    <xf numFmtId="0" fontId="13" fillId="2" borderId="0" xfId="0" applyFont="1" applyFill="1" applyAlignment="1">
      <alignment vertical="top"/>
    </xf>
    <xf numFmtId="0" fontId="14" fillId="2" borderId="0" xfId="0" applyFont="1" applyFill="1" applyBorder="1" applyAlignment="1">
      <alignment vertical="top"/>
    </xf>
    <xf numFmtId="0" fontId="15" fillId="2" borderId="0" xfId="0" applyFont="1" applyFill="1" applyAlignment="1">
      <alignment vertical="top"/>
    </xf>
    <xf numFmtId="0" fontId="15" fillId="2" borderId="2" xfId="0" applyFont="1" applyFill="1" applyBorder="1" applyAlignment="1">
      <alignment vertical="top"/>
    </xf>
    <xf numFmtId="0" fontId="15" fillId="2" borderId="0" xfId="0" applyFont="1" applyFill="1" applyAlignment="1">
      <alignment vertical="top" wrapText="1"/>
    </xf>
    <xf numFmtId="0" fontId="15" fillId="5" borderId="0" xfId="0" applyFont="1" applyFill="1" applyAlignment="1">
      <alignment vertical="top"/>
    </xf>
    <xf numFmtId="0" fontId="15" fillId="6" borderId="0" xfId="0" applyNumberFormat="1" applyFont="1" applyFill="1" applyAlignment="1">
      <alignment horizontal="center" vertical="top"/>
    </xf>
    <xf numFmtId="0" fontId="15" fillId="6" borderId="0" xfId="0" applyFont="1" applyFill="1" applyAlignment="1">
      <alignment horizontal="center" vertical="top"/>
    </xf>
    <xf numFmtId="2" fontId="15" fillId="6" borderId="0" xfId="0" applyNumberFormat="1" applyFont="1" applyFill="1" applyAlignment="1">
      <alignment horizontal="center" vertical="top"/>
    </xf>
    <xf numFmtId="165" fontId="15" fillId="2" borderId="0" xfId="0" applyNumberFormat="1" applyFont="1" applyFill="1" applyAlignment="1">
      <alignment vertical="top"/>
    </xf>
    <xf numFmtId="165" fontId="15" fillId="2" borderId="0" xfId="0" applyNumberFormat="1" applyFont="1" applyFill="1" applyAlignment="1">
      <alignment horizontal="center" vertical="top"/>
    </xf>
    <xf numFmtId="0" fontId="10" fillId="7" borderId="0" xfId="0" applyFont="1" applyFill="1" applyAlignment="1">
      <alignment vertical="top" wrapText="1"/>
    </xf>
    <xf numFmtId="0" fontId="10" fillId="2" borderId="3" xfId="0" applyFont="1" applyFill="1" applyBorder="1" applyAlignment="1">
      <alignment vertical="top"/>
    </xf>
    <xf numFmtId="0" fontId="7" fillId="2" borderId="3" xfId="0" applyFont="1" applyFill="1" applyBorder="1" applyAlignment="1">
      <alignment vertical="top"/>
    </xf>
    <xf numFmtId="0" fontId="15" fillId="7" borderId="0" xfId="0" applyFont="1" applyFill="1" applyAlignment="1">
      <alignment vertical="top" wrapText="1"/>
    </xf>
    <xf numFmtId="14" fontId="15" fillId="9" borderId="0" xfId="0" applyNumberFormat="1" applyFont="1" applyFill="1" applyAlignment="1">
      <alignment horizontal="center" vertical="top"/>
    </xf>
    <xf numFmtId="0" fontId="15" fillId="7" borderId="0" xfId="0" applyFont="1" applyFill="1" applyAlignment="1">
      <alignment vertical="top"/>
    </xf>
    <xf numFmtId="0" fontId="15" fillId="2" borderId="3" xfId="0" applyFont="1" applyFill="1" applyBorder="1" applyAlignment="1">
      <alignment vertical="top"/>
    </xf>
    <xf numFmtId="0" fontId="15" fillId="2" borderId="5" xfId="0" applyFont="1" applyFill="1" applyBorder="1" applyAlignment="1">
      <alignment vertical="top"/>
    </xf>
    <xf numFmtId="165" fontId="15" fillId="7" borderId="0" xfId="0" applyNumberFormat="1" applyFont="1" applyFill="1" applyAlignment="1">
      <alignment horizontal="center" vertical="top"/>
    </xf>
    <xf numFmtId="0" fontId="15" fillId="10" borderId="0" xfId="0" applyFont="1" applyFill="1" applyAlignment="1">
      <alignment horizontal="center" vertical="top"/>
    </xf>
    <xf numFmtId="0" fontId="2" fillId="2" borderId="0" xfId="0" applyFont="1" applyFill="1" applyAlignment="1">
      <alignment vertical="top" wrapText="1"/>
    </xf>
    <xf numFmtId="0" fontId="2" fillId="2" borderId="2" xfId="0" applyFont="1" applyFill="1" applyBorder="1" applyAlignment="1">
      <alignment vertical="top"/>
    </xf>
    <xf numFmtId="0" fontId="16" fillId="2" borderId="0" xfId="0" applyFont="1" applyFill="1" applyAlignment="1">
      <alignment vertical="top"/>
    </xf>
    <xf numFmtId="0" fontId="17" fillId="2" borderId="0" xfId="0" applyFont="1" applyFill="1"/>
    <xf numFmtId="0" fontId="18" fillId="2" borderId="0" xfId="1" applyNumberFormat="1" applyFont="1" applyFill="1" applyBorder="1" applyAlignment="1" applyProtection="1"/>
    <xf numFmtId="0" fontId="17" fillId="2" borderId="1" xfId="0" applyFont="1" applyFill="1" applyBorder="1"/>
    <xf numFmtId="0" fontId="17" fillId="3" borderId="0" xfId="0" applyFont="1" applyFill="1"/>
    <xf numFmtId="0" fontId="17" fillId="2" borderId="0" xfId="0" applyNumberFormat="1" applyFont="1" applyFill="1"/>
    <xf numFmtId="0" fontId="17" fillId="2" borderId="0" xfId="0" applyFont="1" applyFill="1" applyAlignment="1">
      <alignment horizontal="left"/>
    </xf>
    <xf numFmtId="164" fontId="17" fillId="2" borderId="0" xfId="0" applyNumberFormat="1" applyFont="1" applyFill="1" applyAlignment="1">
      <alignment horizontal="center"/>
    </xf>
    <xf numFmtId="164" fontId="17" fillId="2" borderId="0" xfId="0" applyNumberFormat="1" applyFont="1" applyFill="1"/>
    <xf numFmtId="0" fontId="17" fillId="2" borderId="0" xfId="0" quotePrefix="1" applyFont="1" applyFill="1"/>
    <xf numFmtId="0" fontId="17" fillId="4" borderId="0" xfId="0" applyFont="1" applyFill="1"/>
    <xf numFmtId="0" fontId="17" fillId="2" borderId="0" xfId="0" applyFont="1" applyFill="1" applyAlignment="1">
      <alignment horizontal="center"/>
    </xf>
    <xf numFmtId="0" fontId="2" fillId="6" borderId="0" xfId="0" applyFont="1" applyFill="1" applyAlignment="1">
      <alignment horizontal="center" vertical="top"/>
    </xf>
    <xf numFmtId="166" fontId="15" fillId="7" borderId="4" xfId="0" applyNumberFormat="1" applyFont="1" applyFill="1" applyBorder="1" applyAlignment="1">
      <alignment vertical="top"/>
    </xf>
    <xf numFmtId="167" fontId="11" fillId="2" borderId="0" xfId="0" applyNumberFormat="1" applyFont="1" applyFill="1" applyAlignment="1">
      <alignment vertical="top"/>
    </xf>
    <xf numFmtId="0" fontId="0" fillId="2" borderId="0" xfId="0" applyFont="1" applyFill="1" applyAlignment="1">
      <alignment horizontal="left"/>
    </xf>
    <xf numFmtId="11" fontId="0" fillId="0" borderId="0" xfId="0" applyNumberFormat="1"/>
    <xf numFmtId="0" fontId="0" fillId="11" borderId="0" xfId="0" applyFill="1"/>
    <xf numFmtId="0" fontId="9" fillId="2" borderId="0" xfId="0" applyFont="1" applyFill="1" applyBorder="1" applyAlignment="1">
      <alignment vertical="top"/>
    </xf>
  </cellXfs>
  <cellStyles count="2">
    <cellStyle name="Excel Built-in Title" xfId="1" xr:uid="{00000000-0005-0000-0000-000000000000}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/>
              <a:t>SIMM: Forward</a:t>
            </a:r>
            <a:r>
              <a:rPr lang="en-GB" sz="1200" baseline="0"/>
              <a:t> Initial Margin of 5Y Swap </a:t>
            </a:r>
            <a:endParaRPr lang="en-GB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50878523905442"/>
          <c:y val="0.1584672514337693"/>
          <c:w val="0.84373152483846481"/>
          <c:h val="0.55671050139253697"/>
        </c:manualLayout>
      </c:layout>
      <c:lineChart>
        <c:grouping val="standard"/>
        <c:varyColors val="0"/>
        <c:ser>
          <c:idx val="0"/>
          <c:order val="0"/>
          <c:tx>
            <c:strRef>
              <c:f>SIMMPortfolio!$C$28</c:f>
              <c:strCache>
                <c:ptCount val="1"/>
                <c:pt idx="0">
                  <c:v>Initial Margin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SIMMPortfolio!$C$29:$C$85</c:f>
              <c:numCache>
                <c:formatCode>0.0000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7-4E21-99D9-5ACCD1357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702808"/>
        <c:axId val="586992200"/>
      </c:lineChart>
      <c:catAx>
        <c:axId val="443702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in Years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1722604441886629"/>
              <c:y val="0.80755189333894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992200"/>
        <c:crosses val="autoZero"/>
        <c:auto val="1"/>
        <c:lblAlgn val="ctr"/>
        <c:lblOffset val="100"/>
        <c:noMultiLvlLbl val="0"/>
      </c:catAx>
      <c:valAx>
        <c:axId val="58699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Initial Margin in €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02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Tabelle1!$A$1</c:f>
              <c:strCache>
                <c:ptCount val="1"/>
                <c:pt idx="0">
                  <c:v>IM Linear Melting on Buckets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Tabelle1!$A$2:$A$61</c:f>
              <c:numCache>
                <c:formatCode>General</c:formatCode>
                <c:ptCount val="60"/>
                <c:pt idx="0">
                  <c:v>0.72482471009027605</c:v>
                </c:pt>
                <c:pt idx="1">
                  <c:v>0.71847420311077004</c:v>
                </c:pt>
                <c:pt idx="2">
                  <c:v>0.71277067345746403</c:v>
                </c:pt>
                <c:pt idx="3">
                  <c:v>0.70734222803027602</c:v>
                </c:pt>
                <c:pt idx="4">
                  <c:v>0.70242898515374297</c:v>
                </c:pt>
                <c:pt idx="5">
                  <c:v>0.69771126596114796</c:v>
                </c:pt>
                <c:pt idx="6">
                  <c:v>0.69341971631458699</c:v>
                </c:pt>
                <c:pt idx="7">
                  <c:v>0.68927405512102702</c:v>
                </c:pt>
                <c:pt idx="8">
                  <c:v>0.68547791422023796</c:v>
                </c:pt>
                <c:pt idx="9">
                  <c:v>0.68180780475620895</c:v>
                </c:pt>
                <c:pt idx="10">
                  <c:v>0.67845844176227099</c:v>
                </c:pt>
                <c:pt idx="11">
                  <c:v>0.67910675592121095</c:v>
                </c:pt>
                <c:pt idx="12">
                  <c:v>0.67954869690139297</c:v>
                </c:pt>
                <c:pt idx="13">
                  <c:v>0.67954802857003205</c:v>
                </c:pt>
                <c:pt idx="14">
                  <c:v>0.67892733249420001</c:v>
                </c:pt>
                <c:pt idx="15">
                  <c:v>0.67754343583996302</c:v>
                </c:pt>
                <c:pt idx="16">
                  <c:v>0.677593637378057</c:v>
                </c:pt>
                <c:pt idx="17">
                  <c:v>0.67634714068480895</c:v>
                </c:pt>
                <c:pt idx="18">
                  <c:v>0.67191065170348596</c:v>
                </c:pt>
                <c:pt idx="19">
                  <c:v>0.66601855365752705</c:v>
                </c:pt>
                <c:pt idx="20">
                  <c:v>0.41431722989320202</c:v>
                </c:pt>
                <c:pt idx="21">
                  <c:v>0.41121688480648599</c:v>
                </c:pt>
                <c:pt idx="22">
                  <c:v>0.399738486791615</c:v>
                </c:pt>
                <c:pt idx="23">
                  <c:v>0.38858183625716097</c:v>
                </c:pt>
                <c:pt idx="24">
                  <c:v>0.37794938414844098</c:v>
                </c:pt>
                <c:pt idx="25">
                  <c:v>0.36749780965457601</c:v>
                </c:pt>
                <c:pt idx="26">
                  <c:v>0.35751321049663898</c:v>
                </c:pt>
                <c:pt idx="27">
                  <c:v>0.34767149731133901</c:v>
                </c:pt>
                <c:pt idx="28">
                  <c:v>0.33823070117830101</c:v>
                </c:pt>
                <c:pt idx="29">
                  <c:v>0.32896043922734303</c:v>
                </c:pt>
                <c:pt idx="30">
                  <c:v>0.320245019700588</c:v>
                </c:pt>
                <c:pt idx="31">
                  <c:v>0.31180244602278101</c:v>
                </c:pt>
                <c:pt idx="32">
                  <c:v>0.30408814929870398</c:v>
                </c:pt>
                <c:pt idx="33">
                  <c:v>0.29692181422580399</c:v>
                </c:pt>
                <c:pt idx="34">
                  <c:v>0.29070272599234398</c:v>
                </c:pt>
                <c:pt idx="35">
                  <c:v>0.28527596390110199</c:v>
                </c:pt>
                <c:pt idx="36">
                  <c:v>0.28103094620774499</c:v>
                </c:pt>
                <c:pt idx="37">
                  <c:v>0.27780286652450098</c:v>
                </c:pt>
                <c:pt idx="38">
                  <c:v>0.27596602879136301</c:v>
                </c:pt>
                <c:pt idx="39">
                  <c:v>0.27522171329402001</c:v>
                </c:pt>
                <c:pt idx="40">
                  <c:v>0.18906517884673199</c:v>
                </c:pt>
                <c:pt idx="41">
                  <c:v>0.17861410636157199</c:v>
                </c:pt>
                <c:pt idx="42">
                  <c:v>0.16887264248887901</c:v>
                </c:pt>
                <c:pt idx="43">
                  <c:v>0.15942721708577101</c:v>
                </c:pt>
                <c:pt idx="44">
                  <c:v>0.14988389393545101</c:v>
                </c:pt>
                <c:pt idx="45">
                  <c:v>0.14039055143586299</c:v>
                </c:pt>
                <c:pt idx="46">
                  <c:v>0.13050921345729499</c:v>
                </c:pt>
                <c:pt idx="47">
                  <c:v>0.120866809387358</c:v>
                </c:pt>
                <c:pt idx="48">
                  <c:v>0.111671008651708</c:v>
                </c:pt>
                <c:pt idx="49">
                  <c:v>0.102386389533936</c:v>
                </c:pt>
                <c:pt idx="50">
                  <c:v>9.3578322425431307E-2</c:v>
                </c:pt>
                <c:pt idx="51">
                  <c:v>8.6315680609132195E-2</c:v>
                </c:pt>
                <c:pt idx="52">
                  <c:v>7.9937414860496103E-2</c:v>
                </c:pt>
                <c:pt idx="53">
                  <c:v>7.3840256352285694E-2</c:v>
                </c:pt>
                <c:pt idx="54">
                  <c:v>6.8103603290960005E-2</c:v>
                </c:pt>
                <c:pt idx="55">
                  <c:v>6.2156885480659903E-2</c:v>
                </c:pt>
                <c:pt idx="56">
                  <c:v>5.5428970592452803E-2</c:v>
                </c:pt>
                <c:pt idx="57">
                  <c:v>4.9642128134696401E-2</c:v>
                </c:pt>
                <c:pt idx="58">
                  <c:v>4.2590919443743602E-2</c:v>
                </c:pt>
                <c:pt idx="59">
                  <c:v>3.3872236523801898E-2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2F-4DAF-8EFF-3CB5E0269EE7}"/>
            </c:ext>
          </c:extLst>
        </c:ser>
        <c:ser>
          <c:idx val="1"/>
          <c:order val="1"/>
          <c:tx>
            <c:strRef>
              <c:f>Tabelle1!$B$1</c:f>
              <c:strCache>
                <c:ptCount val="1"/>
                <c:pt idx="0">
                  <c:v>IM Interpolation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Tabelle1!$B$2:$B$61</c:f>
              <c:numCache>
                <c:formatCode>General</c:formatCode>
                <c:ptCount val="60"/>
                <c:pt idx="0">
                  <c:v>0.72482471009027605</c:v>
                </c:pt>
                <c:pt idx="1">
                  <c:v>0.702891330903333</c:v>
                </c:pt>
                <c:pt idx="2">
                  <c:v>0.68121743650067101</c:v>
                </c:pt>
                <c:pt idx="3">
                  <c:v>0.65977792052934003</c:v>
                </c:pt>
                <c:pt idx="4">
                  <c:v>0.63857872462034004</c:v>
                </c:pt>
                <c:pt idx="5">
                  <c:v>0.618058973828853</c:v>
                </c:pt>
                <c:pt idx="6">
                  <c:v>0.60189615521971895</c:v>
                </c:pt>
                <c:pt idx="7">
                  <c:v>0.58697984803620795</c:v>
                </c:pt>
                <c:pt idx="8">
                  <c:v>0.57393969039179205</c:v>
                </c:pt>
                <c:pt idx="9">
                  <c:v>0.56340834911515303</c:v>
                </c:pt>
                <c:pt idx="10">
                  <c:v>0.55484629794318996</c:v>
                </c:pt>
                <c:pt idx="11">
                  <c:v>0.54064850197903902</c:v>
                </c:pt>
                <c:pt idx="12">
                  <c:v>0.52762199133882604</c:v>
                </c:pt>
                <c:pt idx="13">
                  <c:v>0.51603200625530399</c:v>
                </c:pt>
                <c:pt idx="14">
                  <c:v>0.50682263216602896</c:v>
                </c:pt>
                <c:pt idx="15">
                  <c:v>0.50077736864048294</c:v>
                </c:pt>
                <c:pt idx="16">
                  <c:v>0.46975765236220501</c:v>
                </c:pt>
                <c:pt idx="17">
                  <c:v>0.44395434491951402</c:v>
                </c:pt>
                <c:pt idx="18">
                  <c:v>0.42480309285288298</c:v>
                </c:pt>
                <c:pt idx="19">
                  <c:v>0.41436456880463102</c:v>
                </c:pt>
                <c:pt idx="20">
                  <c:v>0.41431722989320202</c:v>
                </c:pt>
                <c:pt idx="21">
                  <c:v>0.41121688480648599</c:v>
                </c:pt>
                <c:pt idx="22">
                  <c:v>0.399738486791615</c:v>
                </c:pt>
                <c:pt idx="23">
                  <c:v>0.38858183625716097</c:v>
                </c:pt>
                <c:pt idx="24">
                  <c:v>0.37794938414844098</c:v>
                </c:pt>
                <c:pt idx="25">
                  <c:v>0.36749780965457601</c:v>
                </c:pt>
                <c:pt idx="26">
                  <c:v>0.35751321049663898</c:v>
                </c:pt>
                <c:pt idx="27">
                  <c:v>0.34767149731133901</c:v>
                </c:pt>
                <c:pt idx="28">
                  <c:v>0.33823070117830101</c:v>
                </c:pt>
                <c:pt idx="29">
                  <c:v>0.32896043922734303</c:v>
                </c:pt>
                <c:pt idx="30">
                  <c:v>0.320245019700588</c:v>
                </c:pt>
                <c:pt idx="31">
                  <c:v>0.31180244602278101</c:v>
                </c:pt>
                <c:pt idx="32">
                  <c:v>0.30408814929870398</c:v>
                </c:pt>
                <c:pt idx="33">
                  <c:v>0.29692181422580399</c:v>
                </c:pt>
                <c:pt idx="34">
                  <c:v>0.29070272599234398</c:v>
                </c:pt>
                <c:pt idx="35">
                  <c:v>0.28527596390110199</c:v>
                </c:pt>
                <c:pt idx="36">
                  <c:v>0.28103094620774399</c:v>
                </c:pt>
                <c:pt idx="37">
                  <c:v>0.27780286652450098</c:v>
                </c:pt>
                <c:pt idx="38">
                  <c:v>0.27596602879136301</c:v>
                </c:pt>
                <c:pt idx="39">
                  <c:v>0.27522171329402001</c:v>
                </c:pt>
                <c:pt idx="40">
                  <c:v>0.18906517884673199</c:v>
                </c:pt>
                <c:pt idx="41">
                  <c:v>0.17861410636157199</c:v>
                </c:pt>
                <c:pt idx="42">
                  <c:v>0.16887264248887901</c:v>
                </c:pt>
                <c:pt idx="43">
                  <c:v>0.15942721708577101</c:v>
                </c:pt>
                <c:pt idx="44">
                  <c:v>0.14988389393545101</c:v>
                </c:pt>
                <c:pt idx="45">
                  <c:v>0.14039055143586299</c:v>
                </c:pt>
                <c:pt idx="46">
                  <c:v>0.13050921345729499</c:v>
                </c:pt>
                <c:pt idx="47">
                  <c:v>0.120866809387358</c:v>
                </c:pt>
                <c:pt idx="48">
                  <c:v>0.111671008651708</c:v>
                </c:pt>
                <c:pt idx="49">
                  <c:v>0.102386389533936</c:v>
                </c:pt>
                <c:pt idx="50">
                  <c:v>9.3578322425431307E-2</c:v>
                </c:pt>
                <c:pt idx="51">
                  <c:v>8.6315680609132195E-2</c:v>
                </c:pt>
                <c:pt idx="52">
                  <c:v>7.9937414860496103E-2</c:v>
                </c:pt>
                <c:pt idx="53">
                  <c:v>7.3840256352285694E-2</c:v>
                </c:pt>
                <c:pt idx="54">
                  <c:v>6.8103603290960005E-2</c:v>
                </c:pt>
                <c:pt idx="55">
                  <c:v>6.2156885480659903E-2</c:v>
                </c:pt>
                <c:pt idx="56">
                  <c:v>5.5428970592452803E-2</c:v>
                </c:pt>
                <c:pt idx="57">
                  <c:v>4.9642128134696401E-2</c:v>
                </c:pt>
                <c:pt idx="58">
                  <c:v>4.2590919443743602E-2</c:v>
                </c:pt>
                <c:pt idx="59">
                  <c:v>3.3872236523801898E-2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2F-4DAF-8EFF-3CB5E0269EE7}"/>
            </c:ext>
          </c:extLst>
        </c:ser>
        <c:ser>
          <c:idx val="2"/>
          <c:order val="2"/>
          <c:tx>
            <c:strRef>
              <c:f>Tabelle1!$C$1</c:f>
              <c:strCache>
                <c:ptCount val="1"/>
                <c:pt idx="0">
                  <c:v>IM Forward AAD Sensis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Tabelle1!$C$2:$C$61</c:f>
              <c:numCache>
                <c:formatCode>General</c:formatCode>
                <c:ptCount val="60"/>
                <c:pt idx="0">
                  <c:v>0.72482471009027605</c:v>
                </c:pt>
                <c:pt idx="1">
                  <c:v>0.70533038651032498</c:v>
                </c:pt>
                <c:pt idx="2">
                  <c:v>0.69188160519770503</c:v>
                </c:pt>
                <c:pt idx="3">
                  <c:v>0.67531704401138404</c:v>
                </c:pt>
                <c:pt idx="4">
                  <c:v>0.65033893768172102</c:v>
                </c:pt>
                <c:pt idx="5">
                  <c:v>0.618058973828853</c:v>
                </c:pt>
                <c:pt idx="6">
                  <c:v>0.61333448197895901</c:v>
                </c:pt>
                <c:pt idx="7">
                  <c:v>0.59648490135138599</c:v>
                </c:pt>
                <c:pt idx="8">
                  <c:v>0.58759636329476606</c:v>
                </c:pt>
                <c:pt idx="9">
                  <c:v>0.57021169943653005</c:v>
                </c:pt>
                <c:pt idx="10">
                  <c:v>0.55484629794318996</c:v>
                </c:pt>
                <c:pt idx="11">
                  <c:v>0.53765761618829699</c:v>
                </c:pt>
                <c:pt idx="12">
                  <c:v>0.520336880243356</c:v>
                </c:pt>
                <c:pt idx="13">
                  <c:v>0.51631884125278904</c:v>
                </c:pt>
                <c:pt idx="14">
                  <c:v>0.51219207033690195</c:v>
                </c:pt>
                <c:pt idx="15">
                  <c:v>0.50077736864048294</c:v>
                </c:pt>
                <c:pt idx="16">
                  <c:v>0.47616506437743999</c:v>
                </c:pt>
                <c:pt idx="17">
                  <c:v>0.472099920726816</c:v>
                </c:pt>
                <c:pt idx="18">
                  <c:v>0.47531210623318998</c:v>
                </c:pt>
                <c:pt idx="19">
                  <c:v>0.45014349242228802</c:v>
                </c:pt>
                <c:pt idx="20">
                  <c:v>0.41431722989320202</c:v>
                </c:pt>
                <c:pt idx="21">
                  <c:v>0.407511155720574</c:v>
                </c:pt>
                <c:pt idx="22">
                  <c:v>0.40185909553416299</c:v>
                </c:pt>
                <c:pt idx="23">
                  <c:v>0.38715479834562799</c:v>
                </c:pt>
                <c:pt idx="24">
                  <c:v>0.37712039355337901</c:v>
                </c:pt>
                <c:pt idx="25">
                  <c:v>0.38142393170130401</c:v>
                </c:pt>
                <c:pt idx="26">
                  <c:v>0.35528478742624398</c:v>
                </c:pt>
                <c:pt idx="27">
                  <c:v>0.36610527143380001</c:v>
                </c:pt>
                <c:pt idx="28">
                  <c:v>0.34945674215255201</c:v>
                </c:pt>
                <c:pt idx="29">
                  <c:v>0.32722242655480699</c:v>
                </c:pt>
                <c:pt idx="30">
                  <c:v>0.32219360221201498</c:v>
                </c:pt>
                <c:pt idx="31">
                  <c:v>0.29562763087524702</c:v>
                </c:pt>
                <c:pt idx="32">
                  <c:v>0.29903973782691301</c:v>
                </c:pt>
                <c:pt idx="33">
                  <c:v>0.29170990211827302</c:v>
                </c:pt>
                <c:pt idx="34">
                  <c:v>0.279618247613584</c:v>
                </c:pt>
                <c:pt idx="35">
                  <c:v>0.27521659387480002</c:v>
                </c:pt>
                <c:pt idx="36">
                  <c:v>0.26922627920416298</c:v>
                </c:pt>
                <c:pt idx="37">
                  <c:v>0.28195249340294798</c:v>
                </c:pt>
                <c:pt idx="38">
                  <c:v>0.26246290721430299</c:v>
                </c:pt>
                <c:pt idx="39">
                  <c:v>0.23635730362507301</c:v>
                </c:pt>
                <c:pt idx="40">
                  <c:v>0.27807805443810102</c:v>
                </c:pt>
                <c:pt idx="41">
                  <c:v>0.26927545682589898</c:v>
                </c:pt>
                <c:pt idx="42">
                  <c:v>0.27767200187039798</c:v>
                </c:pt>
                <c:pt idx="43">
                  <c:v>0.27018335452681302</c:v>
                </c:pt>
                <c:pt idx="44">
                  <c:v>0.24517719932986601</c:v>
                </c:pt>
                <c:pt idx="45">
                  <c:v>0.225212309336075</c:v>
                </c:pt>
                <c:pt idx="46">
                  <c:v>0.220617308076065</c:v>
                </c:pt>
                <c:pt idx="47">
                  <c:v>0.246285685636043</c:v>
                </c:pt>
                <c:pt idx="48">
                  <c:v>0.22950530872145</c:v>
                </c:pt>
                <c:pt idx="49">
                  <c:v>0.19791793438647901</c:v>
                </c:pt>
                <c:pt idx="50">
                  <c:v>0.17511613281632199</c:v>
                </c:pt>
                <c:pt idx="51">
                  <c:v>0.172953523719167</c:v>
                </c:pt>
                <c:pt idx="52">
                  <c:v>0.19222803616071599</c:v>
                </c:pt>
                <c:pt idx="53">
                  <c:v>0.17395003576055701</c:v>
                </c:pt>
                <c:pt idx="54">
                  <c:v>0.13348527705035701</c:v>
                </c:pt>
                <c:pt idx="55">
                  <c:v>9.8683169172015098E-2</c:v>
                </c:pt>
                <c:pt idx="56">
                  <c:v>9.4210542950269704E-2</c:v>
                </c:pt>
                <c:pt idx="57">
                  <c:v>0.134265614223432</c:v>
                </c:pt>
                <c:pt idx="58">
                  <c:v>8.9696129556489507E-2</c:v>
                </c:pt>
                <c:pt idx="59">
                  <c:v>2.3588391470552101E-2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2F-4DAF-8EFF-3CB5E0269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954120"/>
        <c:axId val="708944280"/>
      </c:lineChart>
      <c:catAx>
        <c:axId val="708954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944280"/>
        <c:crosses val="autoZero"/>
        <c:auto val="1"/>
        <c:lblAlgn val="ctr"/>
        <c:lblOffset val="100"/>
        <c:noMultiLvlLbl val="0"/>
      </c:catAx>
      <c:valAx>
        <c:axId val="70894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954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Tabelle2!$A$1</c:f>
              <c:strCache>
                <c:ptCount val="1"/>
                <c:pt idx="0">
                  <c:v>IM Linear Melting on Buckets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Tabelle2!$A$2:$A$181</c:f>
              <c:numCache>
                <c:formatCode>General</c:formatCode>
                <c:ptCount val="180"/>
                <c:pt idx="0">
                  <c:v>1.22725969613379</c:v>
                </c:pt>
                <c:pt idx="1">
                  <c:v>1.22401834048779</c:v>
                </c:pt>
                <c:pt idx="2">
                  <c:v>1.2209659252795</c:v>
                </c:pt>
                <c:pt idx="3">
                  <c:v>1.21792854268248</c:v>
                </c:pt>
                <c:pt idx="4">
                  <c:v>1.21506699573938</c:v>
                </c:pt>
                <c:pt idx="5">
                  <c:v>1.21221870079864</c:v>
                </c:pt>
                <c:pt idx="6">
                  <c:v>1.20953560940426</c:v>
                </c:pt>
                <c:pt idx="7">
                  <c:v>1.2068619847679201</c:v>
                </c:pt>
                <c:pt idx="8">
                  <c:v>1.20433765308871</c:v>
                </c:pt>
                <c:pt idx="9">
                  <c:v>1.2018199020748499</c:v>
                </c:pt>
                <c:pt idx="10">
                  <c:v>1.19944267116023</c:v>
                </c:pt>
                <c:pt idx="11">
                  <c:v>1.19707033560592</c:v>
                </c:pt>
                <c:pt idx="12">
                  <c:v>1.1948272927144199</c:v>
                </c:pt>
                <c:pt idx="13">
                  <c:v>1.1925853537319</c:v>
                </c:pt>
                <c:pt idx="14">
                  <c:v>1.1904623187471299</c:v>
                </c:pt>
                <c:pt idx="15">
                  <c:v>1.1883367954731401</c:v>
                </c:pt>
                <c:pt idx="16">
                  <c:v>1.18632124213307</c:v>
                </c:pt>
                <c:pt idx="17">
                  <c:v>1.1842991367437199</c:v>
                </c:pt>
                <c:pt idx="18">
                  <c:v>1.1823762580628201</c:v>
                </c:pt>
                <c:pt idx="19">
                  <c:v>1.18044315846376</c:v>
                </c:pt>
                <c:pt idx="20">
                  <c:v>1.17860194882523</c:v>
                </c:pt>
                <c:pt idx="21">
                  <c:v>1.17674221699791</c:v>
                </c:pt>
                <c:pt idx="22">
                  <c:v>1.1749676288134501</c:v>
                </c:pt>
                <c:pt idx="23">
                  <c:v>1.1731767501106301</c:v>
                </c:pt>
                <c:pt idx="24">
                  <c:v>1.1714637206402601</c:v>
                </c:pt>
                <c:pt idx="25">
                  <c:v>1.1697306921077399</c:v>
                </c:pt>
                <c:pt idx="26">
                  <c:v>1.16806593079256</c:v>
                </c:pt>
                <c:pt idx="27">
                  <c:v>1.1663788261879799</c:v>
                </c:pt>
                <c:pt idx="28">
                  <c:v>1.16475971334569</c:v>
                </c:pt>
                <c:pt idx="29">
                  <c:v>1.1631143430186199</c:v>
                </c:pt>
                <c:pt idx="30">
                  <c:v>1.1615273264972099</c:v>
                </c:pt>
                <c:pt idx="31">
                  <c:v>1.15991015488164</c:v>
                </c:pt>
                <c:pt idx="32">
                  <c:v>1.1583465532311501</c:v>
                </c:pt>
                <c:pt idx="33">
                  <c:v>1.15674769385176</c:v>
                </c:pt>
                <c:pt idx="34">
                  <c:v>1.1551982002066901</c:v>
                </c:pt>
                <c:pt idx="35">
                  <c:v>1.1536102142195801</c:v>
                </c:pt>
                <c:pt idx="36">
                  <c:v>1.15206795219184</c:v>
                </c:pt>
                <c:pt idx="37">
                  <c:v>1.15048414652558</c:v>
                </c:pt>
                <c:pt idx="38">
                  <c:v>1.1489429708298899</c:v>
                </c:pt>
                <c:pt idx="39">
                  <c:v>1.1473574092793</c:v>
                </c:pt>
                <c:pt idx="40">
                  <c:v>1.1458119162049101</c:v>
                </c:pt>
                <c:pt idx="41">
                  <c:v>1.1442221899138401</c:v>
                </c:pt>
                <c:pt idx="42">
                  <c:v>1.14266982194134</c:v>
                </c:pt>
                <c:pt idx="43">
                  <c:v>1.1410675627406901</c:v>
                </c:pt>
                <c:pt idx="44">
                  <c:v>1.1395011457120601</c:v>
                </c:pt>
                <c:pt idx="45">
                  <c:v>1.1378827396645901</c:v>
                </c:pt>
                <c:pt idx="46">
                  <c:v>1.13630066279459</c:v>
                </c:pt>
                <c:pt idx="47">
                  <c:v>1.13466413252081</c:v>
                </c:pt>
                <c:pt idx="48">
                  <c:v>1.1330603089173099</c:v>
                </c:pt>
                <c:pt idx="49">
                  <c:v>1.1314007605967999</c:v>
                </c:pt>
                <c:pt idx="50">
                  <c:v>1.1297760948019799</c:v>
                </c:pt>
                <c:pt idx="51">
                  <c:v>1.1315063790261899</c:v>
                </c:pt>
                <c:pt idx="52">
                  <c:v>1.1331230652462401</c:v>
                </c:pt>
                <c:pt idx="53">
                  <c:v>1.1347103820676201</c:v>
                </c:pt>
                <c:pt idx="54">
                  <c:v>1.1361775020779701</c:v>
                </c:pt>
                <c:pt idx="55">
                  <c:v>1.1376010861371399</c:v>
                </c:pt>
                <c:pt idx="56">
                  <c:v>1.1388998606982299</c:v>
                </c:pt>
                <c:pt idx="57">
                  <c:v>1.14014185230778</c:v>
                </c:pt>
                <c:pt idx="58">
                  <c:v>1.1412562851969701</c:v>
                </c:pt>
                <c:pt idx="59">
                  <c:v>1.14230164179805</c:v>
                </c:pt>
                <c:pt idx="60">
                  <c:v>1.14321843810605</c:v>
                </c:pt>
                <c:pt idx="61">
                  <c:v>1.1440548553960399</c:v>
                </c:pt>
                <c:pt idx="62">
                  <c:v>1.1447633501948</c:v>
                </c:pt>
                <c:pt idx="63">
                  <c:v>1.1453811947728401</c:v>
                </c:pt>
                <c:pt idx="64">
                  <c:v>1.1458732937115801</c:v>
                </c:pt>
                <c:pt idx="65">
                  <c:v>1.1462655486187501</c:v>
                </c:pt>
                <c:pt idx="66">
                  <c:v>1.14653568159121</c:v>
                </c:pt>
                <c:pt idx="67">
                  <c:v>1.1466979057373601</c:v>
                </c:pt>
                <c:pt idx="68">
                  <c:v>1.14674299442399</c:v>
                </c:pt>
                <c:pt idx="69">
                  <c:v>1.14667329657603</c:v>
                </c:pt>
                <c:pt idx="70">
                  <c:v>1.1464927363825801</c:v>
                </c:pt>
                <c:pt idx="71">
                  <c:v>1.1463142327751601</c:v>
                </c:pt>
                <c:pt idx="72">
                  <c:v>1.1460602969721001</c:v>
                </c:pt>
                <c:pt idx="73">
                  <c:v>1.1457094639945999</c:v>
                </c:pt>
                <c:pt idx="74">
                  <c:v>1.1452745162906099</c:v>
                </c:pt>
                <c:pt idx="75">
                  <c:v>1.14472582085695</c:v>
                </c:pt>
                <c:pt idx="76">
                  <c:v>1.14408866958849</c:v>
                </c:pt>
                <c:pt idx="77">
                  <c:v>1.1433240729859</c:v>
                </c:pt>
                <c:pt idx="78">
                  <c:v>1.14247080056378</c:v>
                </c:pt>
                <c:pt idx="79">
                  <c:v>1.1414797304997399</c:v>
                </c:pt>
                <c:pt idx="80">
                  <c:v>1.14040368363255</c:v>
                </c:pt>
                <c:pt idx="81">
                  <c:v>1.1382992531073901</c:v>
                </c:pt>
                <c:pt idx="82">
                  <c:v>1.1363171677688699</c:v>
                </c:pt>
                <c:pt idx="83">
                  <c:v>1.1343183300775701</c:v>
                </c:pt>
                <c:pt idx="84">
                  <c:v>1.1323873819411101</c:v>
                </c:pt>
                <c:pt idx="85">
                  <c:v>1.1303975291219199</c:v>
                </c:pt>
                <c:pt idx="86">
                  <c:v>1.1284421371086799</c:v>
                </c:pt>
                <c:pt idx="87">
                  <c:v>1.12640268846665</c:v>
                </c:pt>
                <c:pt idx="88">
                  <c:v>1.12438459699684</c:v>
                </c:pt>
                <c:pt idx="89">
                  <c:v>1.1222756610803499</c:v>
                </c:pt>
                <c:pt idx="90">
                  <c:v>1.1201945823830599</c:v>
                </c:pt>
                <c:pt idx="91">
                  <c:v>1.12173657877275</c:v>
                </c:pt>
                <c:pt idx="92">
                  <c:v>1.1226893892032701</c:v>
                </c:pt>
                <c:pt idx="93">
                  <c:v>1.12296064298425</c:v>
                </c:pt>
                <c:pt idx="94">
                  <c:v>1.1224369582342799</c:v>
                </c:pt>
                <c:pt idx="95">
                  <c:v>1.1210290433204</c:v>
                </c:pt>
                <c:pt idx="96">
                  <c:v>1.12045106763322</c:v>
                </c:pt>
                <c:pt idx="97">
                  <c:v>1.11846268676668</c:v>
                </c:pt>
                <c:pt idx="98">
                  <c:v>1.1137360113033801</c:v>
                </c:pt>
                <c:pt idx="99">
                  <c:v>1.10759301273082</c:v>
                </c:pt>
                <c:pt idx="100">
                  <c:v>0.85593886588395995</c:v>
                </c:pt>
                <c:pt idx="101">
                  <c:v>0.88765844332838295</c:v>
                </c:pt>
                <c:pt idx="102">
                  <c:v>0.87680234427333703</c:v>
                </c:pt>
                <c:pt idx="103">
                  <c:v>0.86609472221796702</c:v>
                </c:pt>
                <c:pt idx="104">
                  <c:v>0.85584967993768801</c:v>
                </c:pt>
                <c:pt idx="105">
                  <c:v>0.84565897492684705</c:v>
                </c:pt>
                <c:pt idx="106">
                  <c:v>0.83589241788972102</c:v>
                </c:pt>
                <c:pt idx="107">
                  <c:v>0.82614855450584201</c:v>
                </c:pt>
                <c:pt idx="108">
                  <c:v>0.81677929600624399</c:v>
                </c:pt>
                <c:pt idx="109">
                  <c:v>0.80740939877571605</c:v>
                </c:pt>
                <c:pt idx="110">
                  <c:v>0.79838586768354702</c:v>
                </c:pt>
                <c:pt idx="111">
                  <c:v>0.78936036030040801</c:v>
                </c:pt>
                <c:pt idx="112">
                  <c:v>0.78068351820132198</c:v>
                </c:pt>
                <c:pt idx="113">
                  <c:v>0.77201306638665701</c:v>
                </c:pt>
                <c:pt idx="114">
                  <c:v>0.76370773614556298</c:v>
                </c:pt>
                <c:pt idx="115">
                  <c:v>0.75542387653430498</c:v>
                </c:pt>
                <c:pt idx="116">
                  <c:v>0.74752804037291998</c:v>
                </c:pt>
                <c:pt idx="117">
                  <c:v>0.73971594785823502</c:v>
                </c:pt>
                <c:pt idx="118">
                  <c:v>0.73238257350810099</c:v>
                </c:pt>
                <c:pt idx="119">
                  <c:v>0.72528347355504397</c:v>
                </c:pt>
                <c:pt idx="120">
                  <c:v>0.73162792787824904</c:v>
                </c:pt>
                <c:pt idx="121">
                  <c:v>0.71805674372655404</c:v>
                </c:pt>
                <c:pt idx="122">
                  <c:v>0.70519630319906401</c:v>
                </c:pt>
                <c:pt idx="123">
                  <c:v>0.69237484208080102</c:v>
                </c:pt>
                <c:pt idx="124">
                  <c:v>0.68006226475513598</c:v>
                </c:pt>
                <c:pt idx="125">
                  <c:v>0.66770127579802796</c:v>
                </c:pt>
                <c:pt idx="126">
                  <c:v>0.65579495894943296</c:v>
                </c:pt>
                <c:pt idx="127">
                  <c:v>0.64382008506156196</c:v>
                </c:pt>
                <c:pt idx="128">
                  <c:v>0.632292988719519</c:v>
                </c:pt>
                <c:pt idx="129">
                  <c:v>0.62069603492855996</c:v>
                </c:pt>
                <c:pt idx="130">
                  <c:v>0.60953697810535401</c:v>
                </c:pt>
                <c:pt idx="131">
                  <c:v>0.59861804383849704</c:v>
                </c:pt>
                <c:pt idx="132">
                  <c:v>0.58817507196875296</c:v>
                </c:pt>
                <c:pt idx="133">
                  <c:v>0.57774713751253703</c:v>
                </c:pt>
                <c:pt idx="134">
                  <c:v>0.56785588158233602</c:v>
                </c:pt>
                <c:pt idx="135">
                  <c:v>0.55804781108715096</c:v>
                </c:pt>
                <c:pt idx="136">
                  <c:v>0.54885986534535003</c:v>
                </c:pt>
                <c:pt idx="137">
                  <c:v>0.53988331948114798</c:v>
                </c:pt>
                <c:pt idx="138">
                  <c:v>0.53170937040227895</c:v>
                </c:pt>
                <c:pt idx="139">
                  <c:v>0.52392412670977495</c:v>
                </c:pt>
                <c:pt idx="140">
                  <c:v>0.52221469812538002</c:v>
                </c:pt>
                <c:pt idx="141">
                  <c:v>0.50579274360615101</c:v>
                </c:pt>
                <c:pt idx="142">
                  <c:v>0.490866079893233</c:v>
                </c:pt>
                <c:pt idx="143">
                  <c:v>0.47622116963953398</c:v>
                </c:pt>
                <c:pt idx="144">
                  <c:v>0.46235358779871899</c:v>
                </c:pt>
                <c:pt idx="145">
                  <c:v>0.44847307009308601</c:v>
                </c:pt>
                <c:pt idx="146">
                  <c:v>0.434587346365293</c:v>
                </c:pt>
                <c:pt idx="147">
                  <c:v>0.42109273767834099</c:v>
                </c:pt>
                <c:pt idx="148">
                  <c:v>0.40871538570334398</c:v>
                </c:pt>
                <c:pt idx="149">
                  <c:v>0.39657784362465698</c:v>
                </c:pt>
                <c:pt idx="150">
                  <c:v>0.385081897102796</c:v>
                </c:pt>
                <c:pt idx="151">
                  <c:v>0.37645035898078999</c:v>
                </c:pt>
                <c:pt idx="152">
                  <c:v>0.36825155390494502</c:v>
                </c:pt>
                <c:pt idx="153">
                  <c:v>0.360019934381901</c:v>
                </c:pt>
                <c:pt idx="154">
                  <c:v>0.35221877133771601</c:v>
                </c:pt>
                <c:pt idx="155">
                  <c:v>0.34438940848371402</c:v>
                </c:pt>
                <c:pt idx="156">
                  <c:v>0.33699159629286501</c:v>
                </c:pt>
                <c:pt idx="157">
                  <c:v>0.32957269638951497</c:v>
                </c:pt>
                <c:pt idx="158">
                  <c:v>0.32261227214577598</c:v>
                </c:pt>
                <c:pt idx="159">
                  <c:v>0.31570532498028198</c:v>
                </c:pt>
                <c:pt idx="160">
                  <c:v>0.26499498491843199</c:v>
                </c:pt>
                <c:pt idx="161">
                  <c:v>0.25072303194072998</c:v>
                </c:pt>
                <c:pt idx="162">
                  <c:v>0.23753073688976301</c:v>
                </c:pt>
                <c:pt idx="163">
                  <c:v>0.22446650546414201</c:v>
                </c:pt>
                <c:pt idx="164">
                  <c:v>0.212037514477247</c:v>
                </c:pt>
                <c:pt idx="165">
                  <c:v>0.199377026964314</c:v>
                </c:pt>
                <c:pt idx="166">
                  <c:v>0.18588820393776401</c:v>
                </c:pt>
                <c:pt idx="167">
                  <c:v>0.17341953572383501</c:v>
                </c:pt>
                <c:pt idx="168">
                  <c:v>0.160919604851019</c:v>
                </c:pt>
                <c:pt idx="169">
                  <c:v>0.14882180293959801</c:v>
                </c:pt>
                <c:pt idx="170">
                  <c:v>0.13784828950370201</c:v>
                </c:pt>
                <c:pt idx="171">
                  <c:v>0.13056249676694101</c:v>
                </c:pt>
                <c:pt idx="172">
                  <c:v>0.124027320785672</c:v>
                </c:pt>
                <c:pt idx="173">
                  <c:v>0.11767767994113899</c:v>
                </c:pt>
                <c:pt idx="174">
                  <c:v>0.11165400239258</c:v>
                </c:pt>
                <c:pt idx="175">
                  <c:v>0.10541764109442101</c:v>
                </c:pt>
                <c:pt idx="176">
                  <c:v>9.8580087794700594E-2</c:v>
                </c:pt>
                <c:pt idx="177">
                  <c:v>9.2627520142136696E-2</c:v>
                </c:pt>
                <c:pt idx="178">
                  <c:v>8.5358555513343398E-2</c:v>
                </c:pt>
                <c:pt idx="179">
                  <c:v>7.6865033374676095E-2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1E-4FFB-A01C-98BB87805DD8}"/>
            </c:ext>
          </c:extLst>
        </c:ser>
        <c:ser>
          <c:idx val="1"/>
          <c:order val="1"/>
          <c:tx>
            <c:strRef>
              <c:f>Tabelle2!$B$1</c:f>
              <c:strCache>
                <c:ptCount val="1"/>
                <c:pt idx="0">
                  <c:v>IM Interpolation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Tabelle2!$B$2:$B$181</c:f>
              <c:numCache>
                <c:formatCode>General</c:formatCode>
                <c:ptCount val="180"/>
                <c:pt idx="0">
                  <c:v>1.22725969613379</c:v>
                </c:pt>
                <c:pt idx="1">
                  <c:v>1.22022476521967</c:v>
                </c:pt>
                <c:pt idx="2">
                  <c:v>1.2132993485247801</c:v>
                </c:pt>
                <c:pt idx="3">
                  <c:v>1.20648323945638</c:v>
                </c:pt>
                <c:pt idx="4">
                  <c:v>1.1998473895724899</c:v>
                </c:pt>
                <c:pt idx="5">
                  <c:v>1.1953335221444299</c:v>
                </c:pt>
                <c:pt idx="6">
                  <c:v>1.1868023452541001</c:v>
                </c:pt>
                <c:pt idx="7">
                  <c:v>1.1788203131285899</c:v>
                </c:pt>
                <c:pt idx="8">
                  <c:v>1.17115110392744</c:v>
                </c:pt>
                <c:pt idx="9">
                  <c:v>1.1638453421753501</c:v>
                </c:pt>
                <c:pt idx="10">
                  <c:v>1.15706949072591</c:v>
                </c:pt>
                <c:pt idx="11">
                  <c:v>1.14955523642604</c:v>
                </c:pt>
                <c:pt idx="12">
                  <c:v>1.1426138234981</c:v>
                </c:pt>
                <c:pt idx="13">
                  <c:v>1.13608487664175</c:v>
                </c:pt>
                <c:pt idx="14">
                  <c:v>1.1297206651962199</c:v>
                </c:pt>
                <c:pt idx="15">
                  <c:v>1.1235601279912899</c:v>
                </c:pt>
                <c:pt idx="16">
                  <c:v>1.1174572914621299</c:v>
                </c:pt>
                <c:pt idx="17">
                  <c:v>1.1115782519731801</c:v>
                </c:pt>
                <c:pt idx="18">
                  <c:v>1.10586608063671</c:v>
                </c:pt>
                <c:pt idx="19">
                  <c:v>1.1005257650386899</c:v>
                </c:pt>
                <c:pt idx="20">
                  <c:v>1.09615216964733</c:v>
                </c:pt>
                <c:pt idx="21">
                  <c:v>1.09190856183603</c:v>
                </c:pt>
                <c:pt idx="22">
                  <c:v>1.08833533826844</c:v>
                </c:pt>
                <c:pt idx="23">
                  <c:v>1.08524750644416</c:v>
                </c:pt>
                <c:pt idx="24">
                  <c:v>1.08249272397916</c:v>
                </c:pt>
                <c:pt idx="25">
                  <c:v>1.0800453400704999</c:v>
                </c:pt>
                <c:pt idx="26">
                  <c:v>1.07412670502319</c:v>
                </c:pt>
                <c:pt idx="27">
                  <c:v>1.06866618421341</c:v>
                </c:pt>
                <c:pt idx="28">
                  <c:v>1.06359342422528</c:v>
                </c:pt>
                <c:pt idx="29">
                  <c:v>1.0588622167655399</c:v>
                </c:pt>
                <c:pt idx="30">
                  <c:v>1.05447988787209</c:v>
                </c:pt>
                <c:pt idx="31">
                  <c:v>1.0497140242799801</c:v>
                </c:pt>
                <c:pt idx="32">
                  <c:v>1.0454197572908399</c:v>
                </c:pt>
                <c:pt idx="33">
                  <c:v>1.04148941638099</c:v>
                </c:pt>
                <c:pt idx="34">
                  <c:v>1.03790881219223</c:v>
                </c:pt>
                <c:pt idx="35">
                  <c:v>1.0348245501164399</c:v>
                </c:pt>
                <c:pt idx="36">
                  <c:v>1.0294306852353099</c:v>
                </c:pt>
                <c:pt idx="37">
                  <c:v>1.02461242355088</c:v>
                </c:pt>
                <c:pt idx="38">
                  <c:v>1.0203599374230301</c:v>
                </c:pt>
                <c:pt idx="39">
                  <c:v>1.0168576289142399</c:v>
                </c:pt>
                <c:pt idx="40">
                  <c:v>1.01435647766337</c:v>
                </c:pt>
                <c:pt idx="41">
                  <c:v>1.01067358336281</c:v>
                </c:pt>
                <c:pt idx="42">
                  <c:v>1.0074980475119699</c:v>
                </c:pt>
                <c:pt idx="43">
                  <c:v>1.0047527211112699</c:v>
                </c:pt>
                <c:pt idx="44">
                  <c:v>1.00240447538213</c:v>
                </c:pt>
                <c:pt idx="45">
                  <c:v>1.0004774664451499</c:v>
                </c:pt>
                <c:pt idx="46">
                  <c:v>0.99789285464757005</c:v>
                </c:pt>
                <c:pt idx="47">
                  <c:v>0.99565318107193601</c:v>
                </c:pt>
                <c:pt idx="48">
                  <c:v>0.99377004724237405</c:v>
                </c:pt>
                <c:pt idx="49">
                  <c:v>0.99230141062843302</c:v>
                </c:pt>
                <c:pt idx="50">
                  <c:v>0.99134134070457103</c:v>
                </c:pt>
                <c:pt idx="51">
                  <c:v>0.99097932980618897</c:v>
                </c:pt>
                <c:pt idx="52">
                  <c:v>0.99088848331642998</c:v>
                </c:pt>
                <c:pt idx="53">
                  <c:v>0.99105580690340001</c:v>
                </c:pt>
                <c:pt idx="54">
                  <c:v>0.99146554607386805</c:v>
                </c:pt>
                <c:pt idx="55">
                  <c:v>0.99210474492826195</c:v>
                </c:pt>
                <c:pt idx="56">
                  <c:v>0.991727221261684</c:v>
                </c:pt>
                <c:pt idx="57">
                  <c:v>0.99163615553453699</c:v>
                </c:pt>
                <c:pt idx="58">
                  <c:v>0.99183856618923505</c:v>
                </c:pt>
                <c:pt idx="59">
                  <c:v>0.99234368002620099</c:v>
                </c:pt>
                <c:pt idx="60">
                  <c:v>0.99310394926054701</c:v>
                </c:pt>
                <c:pt idx="61">
                  <c:v>0.99216947092198704</c:v>
                </c:pt>
                <c:pt idx="62">
                  <c:v>0.991542914345242</c:v>
                </c:pt>
                <c:pt idx="63">
                  <c:v>0.99126390418439303</c:v>
                </c:pt>
                <c:pt idx="64">
                  <c:v>0.99142661380460695</c:v>
                </c:pt>
                <c:pt idx="65">
                  <c:v>0.99201939330798705</c:v>
                </c:pt>
                <c:pt idx="66">
                  <c:v>0.99078358717969806</c:v>
                </c:pt>
                <c:pt idx="67">
                  <c:v>0.99017089769418598</c:v>
                </c:pt>
                <c:pt idx="68">
                  <c:v>0.99034508346345396</c:v>
                </c:pt>
                <c:pt idx="69">
                  <c:v>0.991392736436015</c:v>
                </c:pt>
                <c:pt idx="70">
                  <c:v>0.993239596651595</c:v>
                </c:pt>
                <c:pt idx="71">
                  <c:v>0.99307463380148298</c:v>
                </c:pt>
                <c:pt idx="72">
                  <c:v>0.99340213531622101</c:v>
                </c:pt>
                <c:pt idx="73">
                  <c:v>0.994299705118734</c:v>
                </c:pt>
                <c:pt idx="74">
                  <c:v>0.99604565046368498</c:v>
                </c:pt>
                <c:pt idx="75">
                  <c:v>0.99926218253119603</c:v>
                </c:pt>
                <c:pt idx="76">
                  <c:v>0.99776282347999001</c:v>
                </c:pt>
                <c:pt idx="77">
                  <c:v>0.99707980969982701</c:v>
                </c:pt>
                <c:pt idx="78">
                  <c:v>0.99737178162947604</c:v>
                </c:pt>
                <c:pt idx="79">
                  <c:v>0.99859495530673403</c:v>
                </c:pt>
                <c:pt idx="80">
                  <c:v>1.00064498427503</c:v>
                </c:pt>
                <c:pt idx="81">
                  <c:v>0.99600508721895997</c:v>
                </c:pt>
                <c:pt idx="82">
                  <c:v>0.99279489520328801</c:v>
                </c:pt>
                <c:pt idx="83">
                  <c:v>0.99072291172917604</c:v>
                </c:pt>
                <c:pt idx="84">
                  <c:v>0.98970350247164696</c:v>
                </c:pt>
                <c:pt idx="85">
                  <c:v>0.989829740902751</c:v>
                </c:pt>
                <c:pt idx="86">
                  <c:v>0.98432969420316496</c:v>
                </c:pt>
                <c:pt idx="87">
                  <c:v>0.98010317998916396</c:v>
                </c:pt>
                <c:pt idx="88">
                  <c:v>0.97698355789578295</c:v>
                </c:pt>
                <c:pt idx="89">
                  <c:v>0.97484814162220101</c:v>
                </c:pt>
                <c:pt idx="90">
                  <c:v>0.97382863552149002</c:v>
                </c:pt>
                <c:pt idx="91">
                  <c:v>0.96837980412489999</c:v>
                </c:pt>
                <c:pt idx="92">
                  <c:v>0.96391077606670506</c:v>
                </c:pt>
                <c:pt idx="93">
                  <c:v>0.96024652670808497</c:v>
                </c:pt>
                <c:pt idx="94">
                  <c:v>0.95733310349531597</c:v>
                </c:pt>
                <c:pt idx="95">
                  <c:v>0.95526485499790104</c:v>
                </c:pt>
                <c:pt idx="96">
                  <c:v>0.91243936633264799</c:v>
                </c:pt>
                <c:pt idx="97">
                  <c:v>0.873956989570292</c:v>
                </c:pt>
                <c:pt idx="98">
                  <c:v>0.85381346822828197</c:v>
                </c:pt>
                <c:pt idx="99">
                  <c:v>0.85179784422879801</c:v>
                </c:pt>
                <c:pt idx="100">
                  <c:v>0.85593886588393597</c:v>
                </c:pt>
                <c:pt idx="101">
                  <c:v>0.88765844332837096</c:v>
                </c:pt>
                <c:pt idx="102">
                  <c:v>0.87680234427332604</c:v>
                </c:pt>
                <c:pt idx="103">
                  <c:v>0.86609472221795902</c:v>
                </c:pt>
                <c:pt idx="104">
                  <c:v>0.85584967993768002</c:v>
                </c:pt>
                <c:pt idx="105">
                  <c:v>0.84565897492684095</c:v>
                </c:pt>
                <c:pt idx="106">
                  <c:v>0.83589241788971502</c:v>
                </c:pt>
                <c:pt idx="107">
                  <c:v>0.82614855450583802</c:v>
                </c:pt>
                <c:pt idx="108">
                  <c:v>0.816779296006241</c:v>
                </c:pt>
                <c:pt idx="109">
                  <c:v>0.80740939877571405</c:v>
                </c:pt>
                <c:pt idx="110">
                  <c:v>0.79838586768354503</c:v>
                </c:pt>
                <c:pt idx="111">
                  <c:v>0.78936036030040702</c:v>
                </c:pt>
                <c:pt idx="112">
                  <c:v>0.78068351820132198</c:v>
                </c:pt>
                <c:pt idx="113">
                  <c:v>0.77201306638665701</c:v>
                </c:pt>
                <c:pt idx="114">
                  <c:v>0.76370773614556398</c:v>
                </c:pt>
                <c:pt idx="115">
                  <c:v>0.75542387653430598</c:v>
                </c:pt>
                <c:pt idx="116">
                  <c:v>0.74752804037292098</c:v>
                </c:pt>
                <c:pt idx="117">
                  <c:v>0.73971594785823702</c:v>
                </c:pt>
                <c:pt idx="118">
                  <c:v>0.73238257350810199</c:v>
                </c:pt>
                <c:pt idx="119">
                  <c:v>0.72528347355504497</c:v>
                </c:pt>
                <c:pt idx="120">
                  <c:v>0.73162792787824904</c:v>
                </c:pt>
                <c:pt idx="121">
                  <c:v>0.71805674372655404</c:v>
                </c:pt>
                <c:pt idx="122">
                  <c:v>0.70519630319906401</c:v>
                </c:pt>
                <c:pt idx="123">
                  <c:v>0.69237484208080102</c:v>
                </c:pt>
                <c:pt idx="124">
                  <c:v>0.68006226475513598</c:v>
                </c:pt>
                <c:pt idx="125">
                  <c:v>0.66770127579802796</c:v>
                </c:pt>
                <c:pt idx="126">
                  <c:v>0.65579495894943296</c:v>
                </c:pt>
                <c:pt idx="127">
                  <c:v>0.64382008506156196</c:v>
                </c:pt>
                <c:pt idx="128">
                  <c:v>0.632292988719519</c:v>
                </c:pt>
                <c:pt idx="129">
                  <c:v>0.62069603492855996</c:v>
                </c:pt>
                <c:pt idx="130">
                  <c:v>0.60953697810535401</c:v>
                </c:pt>
                <c:pt idx="131">
                  <c:v>0.59861804383849704</c:v>
                </c:pt>
                <c:pt idx="132">
                  <c:v>0.58817507196875296</c:v>
                </c:pt>
                <c:pt idx="133">
                  <c:v>0.57774713751253703</c:v>
                </c:pt>
                <c:pt idx="134">
                  <c:v>0.56785588158233602</c:v>
                </c:pt>
                <c:pt idx="135">
                  <c:v>0.55804781108715096</c:v>
                </c:pt>
                <c:pt idx="136">
                  <c:v>0.54885986534535003</c:v>
                </c:pt>
                <c:pt idx="137">
                  <c:v>0.53988331948114798</c:v>
                </c:pt>
                <c:pt idx="138">
                  <c:v>0.53170937040227895</c:v>
                </c:pt>
                <c:pt idx="139">
                  <c:v>0.52392412670977495</c:v>
                </c:pt>
                <c:pt idx="140">
                  <c:v>0.52221469812538002</c:v>
                </c:pt>
                <c:pt idx="141">
                  <c:v>0.50579274360615101</c:v>
                </c:pt>
                <c:pt idx="142">
                  <c:v>0.490866079893233</c:v>
                </c:pt>
                <c:pt idx="143">
                  <c:v>0.47622116963953398</c:v>
                </c:pt>
                <c:pt idx="144">
                  <c:v>0.46235358779871899</c:v>
                </c:pt>
                <c:pt idx="145">
                  <c:v>0.44847307009308601</c:v>
                </c:pt>
                <c:pt idx="146">
                  <c:v>0.434587346365293</c:v>
                </c:pt>
                <c:pt idx="147">
                  <c:v>0.42109273767834099</c:v>
                </c:pt>
                <c:pt idx="148">
                  <c:v>0.40871538570334398</c:v>
                </c:pt>
                <c:pt idx="149">
                  <c:v>0.39657784362465698</c:v>
                </c:pt>
                <c:pt idx="150">
                  <c:v>0.385081897102796</c:v>
                </c:pt>
                <c:pt idx="151">
                  <c:v>0.37645035898078999</c:v>
                </c:pt>
                <c:pt idx="152">
                  <c:v>0.36825155390494502</c:v>
                </c:pt>
                <c:pt idx="153">
                  <c:v>0.360019934381901</c:v>
                </c:pt>
                <c:pt idx="154">
                  <c:v>0.35221877133771601</c:v>
                </c:pt>
                <c:pt idx="155">
                  <c:v>0.34438940848371402</c:v>
                </c:pt>
                <c:pt idx="156">
                  <c:v>0.33699159629286501</c:v>
                </c:pt>
                <c:pt idx="157">
                  <c:v>0.32957269638951497</c:v>
                </c:pt>
                <c:pt idx="158">
                  <c:v>0.32261227214577598</c:v>
                </c:pt>
                <c:pt idx="159">
                  <c:v>0.31570532498028198</c:v>
                </c:pt>
                <c:pt idx="160">
                  <c:v>0.26499498491843199</c:v>
                </c:pt>
                <c:pt idx="161">
                  <c:v>0.25072303194072998</c:v>
                </c:pt>
                <c:pt idx="162">
                  <c:v>0.23753073688976301</c:v>
                </c:pt>
                <c:pt idx="163">
                  <c:v>0.22446650546414201</c:v>
                </c:pt>
                <c:pt idx="164">
                  <c:v>0.212037514477247</c:v>
                </c:pt>
                <c:pt idx="165">
                  <c:v>0.199377026964314</c:v>
                </c:pt>
                <c:pt idx="166">
                  <c:v>0.18588820393776401</c:v>
                </c:pt>
                <c:pt idx="167">
                  <c:v>0.17341953572383501</c:v>
                </c:pt>
                <c:pt idx="168">
                  <c:v>0.160919604851019</c:v>
                </c:pt>
                <c:pt idx="169">
                  <c:v>0.14882180293959801</c:v>
                </c:pt>
                <c:pt idx="170">
                  <c:v>0.13784828950370201</c:v>
                </c:pt>
                <c:pt idx="171">
                  <c:v>0.13056249676694101</c:v>
                </c:pt>
                <c:pt idx="172">
                  <c:v>0.124027320785672</c:v>
                </c:pt>
                <c:pt idx="173">
                  <c:v>0.11767767994113899</c:v>
                </c:pt>
                <c:pt idx="174">
                  <c:v>0.11165400239258</c:v>
                </c:pt>
                <c:pt idx="175">
                  <c:v>0.10541764109442101</c:v>
                </c:pt>
                <c:pt idx="176">
                  <c:v>9.8580087794700594E-2</c:v>
                </c:pt>
                <c:pt idx="177">
                  <c:v>9.2627520142136696E-2</c:v>
                </c:pt>
                <c:pt idx="178">
                  <c:v>8.5358555513343398E-2</c:v>
                </c:pt>
                <c:pt idx="179">
                  <c:v>7.6865033374676095E-2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1E-4FFB-A01C-98BB87805DD8}"/>
            </c:ext>
          </c:extLst>
        </c:ser>
        <c:ser>
          <c:idx val="2"/>
          <c:order val="2"/>
          <c:tx>
            <c:strRef>
              <c:f>Tabelle2!$C$1</c:f>
              <c:strCache>
                <c:ptCount val="1"/>
                <c:pt idx="0">
                  <c:v>IM Forward AAD Sensis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Tabelle2!$C$2:$C$181</c:f>
              <c:numCache>
                <c:formatCode>General</c:formatCode>
                <c:ptCount val="180"/>
                <c:pt idx="0">
                  <c:v>1.22725969613379</c:v>
                </c:pt>
                <c:pt idx="1">
                  <c:v>1.2203897471329099</c:v>
                </c:pt>
                <c:pt idx="2">
                  <c:v>1.2112068304860499</c:v>
                </c:pt>
                <c:pt idx="3">
                  <c:v>1.2090238349285201</c:v>
                </c:pt>
                <c:pt idx="4">
                  <c:v>1.2014998144470299</c:v>
                </c:pt>
                <c:pt idx="5">
                  <c:v>1.1953335221444299</c:v>
                </c:pt>
                <c:pt idx="6">
                  <c:v>1.18823582624652</c:v>
                </c:pt>
                <c:pt idx="7">
                  <c:v>1.1768659274064099</c:v>
                </c:pt>
                <c:pt idx="8">
                  <c:v>1.17261148880847</c:v>
                </c:pt>
                <c:pt idx="9">
                  <c:v>1.1625436798205699</c:v>
                </c:pt>
                <c:pt idx="10">
                  <c:v>1.15706949072591</c:v>
                </c:pt>
                <c:pt idx="11">
                  <c:v>1.14581825313315</c:v>
                </c:pt>
                <c:pt idx="12">
                  <c:v>1.1348242172149501</c:v>
                </c:pt>
                <c:pt idx="13">
                  <c:v>1.13812783906249</c:v>
                </c:pt>
                <c:pt idx="14">
                  <c:v>1.1285585045491</c:v>
                </c:pt>
                <c:pt idx="15">
                  <c:v>1.1235601279912899</c:v>
                </c:pt>
                <c:pt idx="16">
                  <c:v>1.11578842223261</c:v>
                </c:pt>
                <c:pt idx="17">
                  <c:v>1.1072153054445999</c:v>
                </c:pt>
                <c:pt idx="18">
                  <c:v>1.1059457482674599</c:v>
                </c:pt>
                <c:pt idx="19">
                  <c:v>1.1018421806766201</c:v>
                </c:pt>
                <c:pt idx="20">
                  <c:v>1.09615216964733</c:v>
                </c:pt>
                <c:pt idx="21">
                  <c:v>1.0985609916827701</c:v>
                </c:pt>
                <c:pt idx="22">
                  <c:v>1.0914648919002601</c:v>
                </c:pt>
                <c:pt idx="23">
                  <c:v>1.0939865879828601</c:v>
                </c:pt>
                <c:pt idx="24">
                  <c:v>1.08536625973477</c:v>
                </c:pt>
                <c:pt idx="25">
                  <c:v>1.0800453400704999</c:v>
                </c:pt>
                <c:pt idx="26">
                  <c:v>1.0750702444965401</c:v>
                </c:pt>
                <c:pt idx="27">
                  <c:v>1.06879213783475</c:v>
                </c:pt>
                <c:pt idx="28">
                  <c:v>1.06694033588473</c:v>
                </c:pt>
                <c:pt idx="29">
                  <c:v>1.0611255528601999</c:v>
                </c:pt>
                <c:pt idx="30">
                  <c:v>1.05447988787209</c:v>
                </c:pt>
                <c:pt idx="31">
                  <c:v>1.04833593596689</c:v>
                </c:pt>
                <c:pt idx="32">
                  <c:v>1.040602100499</c:v>
                </c:pt>
                <c:pt idx="33">
                  <c:v>1.04143622395631</c:v>
                </c:pt>
                <c:pt idx="34">
                  <c:v>1.03742069401013</c:v>
                </c:pt>
                <c:pt idx="35">
                  <c:v>1.0348245501164399</c:v>
                </c:pt>
                <c:pt idx="36">
                  <c:v>1.0314815537550599</c:v>
                </c:pt>
                <c:pt idx="37">
                  <c:v>1.0258975767721901</c:v>
                </c:pt>
                <c:pt idx="38">
                  <c:v>1.0228164346139199</c:v>
                </c:pt>
                <c:pt idx="39">
                  <c:v>1.02151904710686</c:v>
                </c:pt>
                <c:pt idx="40">
                  <c:v>1.01435647766337</c:v>
                </c:pt>
                <c:pt idx="41">
                  <c:v>1.0094345645356899</c:v>
                </c:pt>
                <c:pt idx="42">
                  <c:v>1.0005320352006799</c:v>
                </c:pt>
                <c:pt idx="43">
                  <c:v>1.00871961397124</c:v>
                </c:pt>
                <c:pt idx="44">
                  <c:v>1.0037569128546899</c:v>
                </c:pt>
                <c:pt idx="45">
                  <c:v>1.0004774664451499</c:v>
                </c:pt>
                <c:pt idx="46">
                  <c:v>0.99941479463938099</c:v>
                </c:pt>
                <c:pt idx="47">
                  <c:v>0.99375450955172995</c:v>
                </c:pt>
                <c:pt idx="48">
                  <c:v>0.98863902610915799</c:v>
                </c:pt>
                <c:pt idx="49">
                  <c:v>0.98785586040443096</c:v>
                </c:pt>
                <c:pt idx="50">
                  <c:v>0.99134134070457103</c:v>
                </c:pt>
                <c:pt idx="51">
                  <c:v>0.98998514469544396</c:v>
                </c:pt>
                <c:pt idx="52">
                  <c:v>0.98446447475360899</c:v>
                </c:pt>
                <c:pt idx="53">
                  <c:v>0.99346895919092204</c:v>
                </c:pt>
                <c:pt idx="54">
                  <c:v>0.99357381138101097</c:v>
                </c:pt>
                <c:pt idx="55">
                  <c:v>0.99210474492826195</c:v>
                </c:pt>
                <c:pt idx="56">
                  <c:v>0.99169247736757205</c:v>
                </c:pt>
                <c:pt idx="57">
                  <c:v>0.99197405826397</c:v>
                </c:pt>
                <c:pt idx="58">
                  <c:v>0.99175002463343698</c:v>
                </c:pt>
                <c:pt idx="59">
                  <c:v>0.99235100602700199</c:v>
                </c:pt>
                <c:pt idx="60">
                  <c:v>0.99310394926054701</c:v>
                </c:pt>
                <c:pt idx="61">
                  <c:v>0.99328723234482197</c:v>
                </c:pt>
                <c:pt idx="62">
                  <c:v>0.98695811359622698</c:v>
                </c:pt>
                <c:pt idx="63">
                  <c:v>0.989137115077107</c:v>
                </c:pt>
                <c:pt idx="64">
                  <c:v>0.98984094385880494</c:v>
                </c:pt>
                <c:pt idx="65">
                  <c:v>0.99201939330798705</c:v>
                </c:pt>
                <c:pt idx="66">
                  <c:v>0.99335165354588195</c:v>
                </c:pt>
                <c:pt idx="67">
                  <c:v>0.99433869077755199</c:v>
                </c:pt>
                <c:pt idx="68">
                  <c:v>0.99704284287939804</c:v>
                </c:pt>
                <c:pt idx="69">
                  <c:v>0.99098680368455705</c:v>
                </c:pt>
                <c:pt idx="70">
                  <c:v>0.993239596651595</c:v>
                </c:pt>
                <c:pt idx="71">
                  <c:v>0.98771677811127601</c:v>
                </c:pt>
                <c:pt idx="72">
                  <c:v>0.98278011716450797</c:v>
                </c:pt>
                <c:pt idx="73">
                  <c:v>0.98218971307846403</c:v>
                </c:pt>
                <c:pt idx="74">
                  <c:v>0.98395335442916698</c:v>
                </c:pt>
                <c:pt idx="75">
                  <c:v>0.99926218253119603</c:v>
                </c:pt>
                <c:pt idx="76">
                  <c:v>0.99765348445519597</c:v>
                </c:pt>
                <c:pt idx="77">
                  <c:v>0.99862857279405903</c:v>
                </c:pt>
                <c:pt idx="78">
                  <c:v>1.0049655746659201</c:v>
                </c:pt>
                <c:pt idx="79">
                  <c:v>0.995115843009163</c:v>
                </c:pt>
                <c:pt idx="80">
                  <c:v>1.00064498427503</c:v>
                </c:pt>
                <c:pt idx="81">
                  <c:v>1.0030466714158099</c:v>
                </c:pt>
                <c:pt idx="82">
                  <c:v>0.99729844597312101</c:v>
                </c:pt>
                <c:pt idx="83">
                  <c:v>0.99254671242461601</c:v>
                </c:pt>
                <c:pt idx="84">
                  <c:v>0.98250292613607104</c:v>
                </c:pt>
                <c:pt idx="85">
                  <c:v>0.989829740902751</c:v>
                </c:pt>
                <c:pt idx="86">
                  <c:v>0.98337645699517895</c:v>
                </c:pt>
                <c:pt idx="87">
                  <c:v>0.97730481772677902</c:v>
                </c:pt>
                <c:pt idx="88">
                  <c:v>0.966746051122922</c:v>
                </c:pt>
                <c:pt idx="89">
                  <c:v>0.96448999076406206</c:v>
                </c:pt>
                <c:pt idx="90">
                  <c:v>0.97382863552149002</c:v>
                </c:pt>
                <c:pt idx="91">
                  <c:v>0.96338723728329201</c:v>
                </c:pt>
                <c:pt idx="92">
                  <c:v>0.95551963405815699</c:v>
                </c:pt>
                <c:pt idx="93">
                  <c:v>0.96204264071590395</c:v>
                </c:pt>
                <c:pt idx="94">
                  <c:v>0.95404728745293299</c:v>
                </c:pt>
                <c:pt idx="95">
                  <c:v>0.95526485499790104</c:v>
                </c:pt>
                <c:pt idx="96">
                  <c:v>0.94727480724906599</c:v>
                </c:pt>
                <c:pt idx="97">
                  <c:v>0.94906206605915</c:v>
                </c:pt>
                <c:pt idx="98">
                  <c:v>0.94464744726870198</c:v>
                </c:pt>
                <c:pt idx="99">
                  <c:v>0.93968506849393096</c:v>
                </c:pt>
                <c:pt idx="100">
                  <c:v>0.85593886588393597</c:v>
                </c:pt>
                <c:pt idx="101">
                  <c:v>0.85255379348938298</c:v>
                </c:pt>
                <c:pt idx="102">
                  <c:v>0.84320806337490095</c:v>
                </c:pt>
                <c:pt idx="103">
                  <c:v>0.83900096972585203</c:v>
                </c:pt>
                <c:pt idx="104">
                  <c:v>0.82758547613910605</c:v>
                </c:pt>
                <c:pt idx="105">
                  <c:v>0.81970889230475796</c:v>
                </c:pt>
                <c:pt idx="106">
                  <c:v>0.81263187328654396</c:v>
                </c:pt>
                <c:pt idx="107">
                  <c:v>0.81091249308420199</c:v>
                </c:pt>
                <c:pt idx="108">
                  <c:v>0.80456548589991195</c:v>
                </c:pt>
                <c:pt idx="109">
                  <c:v>0.79136641764331395</c:v>
                </c:pt>
                <c:pt idx="110">
                  <c:v>0.78423510843840305</c:v>
                </c:pt>
                <c:pt idx="111">
                  <c:v>0.77100573549724505</c:v>
                </c:pt>
                <c:pt idx="112">
                  <c:v>0.77118324504955804</c:v>
                </c:pt>
                <c:pt idx="113">
                  <c:v>0.76873617173471798</c:v>
                </c:pt>
                <c:pt idx="114">
                  <c:v>0.76489760022403797</c:v>
                </c:pt>
                <c:pt idx="115">
                  <c:v>0.75718439558669104</c:v>
                </c:pt>
                <c:pt idx="116">
                  <c:v>0.75438107320074099</c:v>
                </c:pt>
                <c:pt idx="117">
                  <c:v>0.754281303218302</c:v>
                </c:pt>
                <c:pt idx="118">
                  <c:v>0.74996491012556299</c:v>
                </c:pt>
                <c:pt idx="119">
                  <c:v>0.73193308350804298</c:v>
                </c:pt>
                <c:pt idx="120">
                  <c:v>0.72757649173343297</c:v>
                </c:pt>
                <c:pt idx="121">
                  <c:v>0.72351963398270802</c:v>
                </c:pt>
                <c:pt idx="122">
                  <c:v>0.71824113778754395</c:v>
                </c:pt>
                <c:pt idx="123">
                  <c:v>0.71449113335436998</c:v>
                </c:pt>
                <c:pt idx="124">
                  <c:v>0.702524168145929</c:v>
                </c:pt>
                <c:pt idx="125">
                  <c:v>0.69955103196443802</c:v>
                </c:pt>
                <c:pt idx="126">
                  <c:v>0.69087961296606104</c:v>
                </c:pt>
                <c:pt idx="127">
                  <c:v>0.68554150233282896</c:v>
                </c:pt>
                <c:pt idx="128">
                  <c:v>0.68548001186175</c:v>
                </c:pt>
                <c:pt idx="129">
                  <c:v>0.66892180223043696</c:v>
                </c:pt>
                <c:pt idx="130">
                  <c:v>0.66516969509746404</c:v>
                </c:pt>
                <c:pt idx="131">
                  <c:v>0.66073935572218101</c:v>
                </c:pt>
                <c:pt idx="132">
                  <c:v>0.65132182868998501</c:v>
                </c:pt>
                <c:pt idx="133">
                  <c:v>0.64043993933318399</c:v>
                </c:pt>
                <c:pt idx="134">
                  <c:v>0.62839641235576604</c:v>
                </c:pt>
                <c:pt idx="135">
                  <c:v>0.61830729673072404</c:v>
                </c:pt>
                <c:pt idx="136">
                  <c:v>0.60247583782265302</c:v>
                </c:pt>
                <c:pt idx="137">
                  <c:v>0.58990579074959903</c:v>
                </c:pt>
                <c:pt idx="138">
                  <c:v>0.58214550336365201</c:v>
                </c:pt>
                <c:pt idx="139">
                  <c:v>0.56802660372282499</c:v>
                </c:pt>
                <c:pt idx="140">
                  <c:v>0.56831956250492099</c:v>
                </c:pt>
                <c:pt idx="141">
                  <c:v>0.56176171407160802</c:v>
                </c:pt>
                <c:pt idx="142">
                  <c:v>0.560021410520538</c:v>
                </c:pt>
                <c:pt idx="143">
                  <c:v>0.55074290649857005</c:v>
                </c:pt>
                <c:pt idx="144">
                  <c:v>0.52786302870052504</c:v>
                </c:pt>
                <c:pt idx="145">
                  <c:v>0.510592324382112</c:v>
                </c:pt>
                <c:pt idx="146">
                  <c:v>0.50330195163176406</c:v>
                </c:pt>
                <c:pt idx="147">
                  <c:v>0.50292204681086194</c:v>
                </c:pt>
                <c:pt idx="148">
                  <c:v>0.495423840393168</c:v>
                </c:pt>
                <c:pt idx="149">
                  <c:v>0.47161567841324797</c:v>
                </c:pt>
                <c:pt idx="150">
                  <c:v>0.455545219585618</c:v>
                </c:pt>
                <c:pt idx="151">
                  <c:v>0.44770463970474</c:v>
                </c:pt>
                <c:pt idx="152">
                  <c:v>0.44698636434636102</c:v>
                </c:pt>
                <c:pt idx="153">
                  <c:v>0.441224866067569</c:v>
                </c:pt>
                <c:pt idx="154">
                  <c:v>0.41950513584968402</c:v>
                </c:pt>
                <c:pt idx="155">
                  <c:v>0.39937584479656602</c:v>
                </c:pt>
                <c:pt idx="156">
                  <c:v>0.39066055156579299</c:v>
                </c:pt>
                <c:pt idx="157">
                  <c:v>0.40138311806932297</c:v>
                </c:pt>
                <c:pt idx="158">
                  <c:v>0.39352806664124701</c:v>
                </c:pt>
                <c:pt idx="159">
                  <c:v>0.371851585019149</c:v>
                </c:pt>
                <c:pt idx="160">
                  <c:v>0.36750027025818</c:v>
                </c:pt>
                <c:pt idx="161">
                  <c:v>0.36197960416221298</c:v>
                </c:pt>
                <c:pt idx="162">
                  <c:v>0.36180165135272702</c:v>
                </c:pt>
                <c:pt idx="163">
                  <c:v>0.356602766010785</c:v>
                </c:pt>
                <c:pt idx="164">
                  <c:v>0.32163400810937098</c:v>
                </c:pt>
                <c:pt idx="165">
                  <c:v>0.28893175111277603</c:v>
                </c:pt>
                <c:pt idx="166">
                  <c:v>0.29330553409556598</c:v>
                </c:pt>
                <c:pt idx="167">
                  <c:v>0.30638935144451102</c:v>
                </c:pt>
                <c:pt idx="168">
                  <c:v>0.28728629857839499</c:v>
                </c:pt>
                <c:pt idx="169">
                  <c:v>0.254938988514749</c:v>
                </c:pt>
                <c:pt idx="170">
                  <c:v>0.21631189445469701</c:v>
                </c:pt>
                <c:pt idx="171">
                  <c:v>0.21847181346123001</c:v>
                </c:pt>
                <c:pt idx="172">
                  <c:v>0.22447960720754101</c:v>
                </c:pt>
                <c:pt idx="173">
                  <c:v>0.229489530571969</c:v>
                </c:pt>
                <c:pt idx="174">
                  <c:v>0.17312705173083201</c:v>
                </c:pt>
                <c:pt idx="175">
                  <c:v>0.12037570805148801</c:v>
                </c:pt>
                <c:pt idx="176">
                  <c:v>0.12868675121787401</c:v>
                </c:pt>
                <c:pt idx="177">
                  <c:v>0.173911970725485</c:v>
                </c:pt>
                <c:pt idx="178">
                  <c:v>0.11598557243365699</c:v>
                </c:pt>
                <c:pt idx="179">
                  <c:v>3.20779865583549E-2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1E-4FFB-A01C-98BB87805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492832"/>
        <c:axId val="413493488"/>
      </c:lineChart>
      <c:catAx>
        <c:axId val="413492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93488"/>
        <c:crosses val="autoZero"/>
        <c:auto val="1"/>
        <c:lblAlgn val="ctr"/>
        <c:lblOffset val="100"/>
        <c:noMultiLvlLbl val="0"/>
      </c:catAx>
      <c:valAx>
        <c:axId val="41349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9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Tabelle2!$O$1</c:f>
              <c:strCache>
                <c:ptCount val="1"/>
                <c:pt idx="0">
                  <c:v>IM Linear Melting on Buckets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Tabelle2!$O$2:$O$181</c:f>
              <c:numCache>
                <c:formatCode>General</c:formatCode>
                <c:ptCount val="180"/>
                <c:pt idx="0">
                  <c:v>4.6026149787724897</c:v>
                </c:pt>
                <c:pt idx="1">
                  <c:v>4.5869196210218099</c:v>
                </c:pt>
                <c:pt idx="2">
                  <c:v>4.5719771839927601</c:v>
                </c:pt>
                <c:pt idx="3">
                  <c:v>4.5569450738451902</c:v>
                </c:pt>
                <c:pt idx="4">
                  <c:v>4.5426243526756496</c:v>
                </c:pt>
                <c:pt idx="5">
                  <c:v>4.5282075004538802</c:v>
                </c:pt>
                <c:pt idx="6">
                  <c:v>4.5144625818856401</c:v>
                </c:pt>
                <c:pt idx="7">
                  <c:v>4.5006133612348096</c:v>
                </c:pt>
                <c:pt idx="8">
                  <c:v>4.4873967215605601</c:v>
                </c:pt>
                <c:pt idx="9">
                  <c:v>4.4740671062533099</c:v>
                </c:pt>
                <c:pt idx="10">
                  <c:v>4.4613343172603797</c:v>
                </c:pt>
                <c:pt idx="11">
                  <c:v>4.4484798747637804</c:v>
                </c:pt>
                <c:pt idx="12">
                  <c:v>4.4361871166470497</c:v>
                </c:pt>
                <c:pt idx="13">
                  <c:v>4.4237619458895603</c:v>
                </c:pt>
                <c:pt idx="14">
                  <c:v>4.4118653792011902</c:v>
                </c:pt>
                <c:pt idx="15">
                  <c:v>4.3998256513348801</c:v>
                </c:pt>
                <c:pt idx="16">
                  <c:v>4.3882839436256704</c:v>
                </c:pt>
                <c:pt idx="17">
                  <c:v>4.3765875328803103</c:v>
                </c:pt>
                <c:pt idx="18">
                  <c:v>4.3653583789580503</c:v>
                </c:pt>
                <c:pt idx="19">
                  <c:v>4.3539629725218596</c:v>
                </c:pt>
                <c:pt idx="20">
                  <c:v>4.3430082093978104</c:v>
                </c:pt>
                <c:pt idx="21">
                  <c:v>4.3318769304209397</c:v>
                </c:pt>
                <c:pt idx="22">
                  <c:v>4.3211601246273998</c:v>
                </c:pt>
                <c:pt idx="23">
                  <c:v>4.3102531093596603</c:v>
                </c:pt>
                <c:pt idx="24">
                  <c:v>4.2997366925071301</c:v>
                </c:pt>
                <c:pt idx="25">
                  <c:v>4.28901776524068</c:v>
                </c:pt>
                <c:pt idx="26">
                  <c:v>4.2786684380483297</c:v>
                </c:pt>
                <c:pt idx="27">
                  <c:v>4.2681037819983398</c:v>
                </c:pt>
                <c:pt idx="28">
                  <c:v>4.25788645253557</c:v>
                </c:pt>
                <c:pt idx="29">
                  <c:v>4.2474416128684398</c:v>
                </c:pt>
                <c:pt idx="30">
                  <c:v>4.2373272311183596</c:v>
                </c:pt>
                <c:pt idx="31">
                  <c:v>4.2269719277795499</c:v>
                </c:pt>
                <c:pt idx="32">
                  <c:v>4.2169305278912397</c:v>
                </c:pt>
                <c:pt idx="33">
                  <c:v>4.2066382568882004</c:v>
                </c:pt>
                <c:pt idx="34">
                  <c:v>4.1966450333743301</c:v>
                </c:pt>
                <c:pt idx="35">
                  <c:v>4.1863892823286699</c:v>
                </c:pt>
                <c:pt idx="36">
                  <c:v>4.1764194593793498</c:v>
                </c:pt>
                <c:pt idx="37">
                  <c:v>4.1661758265157198</c:v>
                </c:pt>
                <c:pt idx="38">
                  <c:v>4.1562067085895498</c:v>
                </c:pt>
                <c:pt idx="39">
                  <c:v>4.1459529572370899</c:v>
                </c:pt>
                <c:pt idx="40">
                  <c:v>4.1359639814104598</c:v>
                </c:pt>
                <c:pt idx="41">
                  <c:v>4.1256847266081103</c:v>
                </c:pt>
                <c:pt idx="42">
                  <c:v>4.1156610276038403</c:v>
                </c:pt>
                <c:pt idx="43">
                  <c:v>4.1053318414392601</c:v>
                </c:pt>
                <c:pt idx="44">
                  <c:v>4.0952517642459201</c:v>
                </c:pt>
                <c:pt idx="45">
                  <c:v>4.0848572112366597</c:v>
                </c:pt>
                <c:pt idx="46">
                  <c:v>4.0747091385589798</c:v>
                </c:pt>
                <c:pt idx="47">
                  <c:v>4.0642373979716</c:v>
                </c:pt>
                <c:pt idx="48">
                  <c:v>4.0540042162493402</c:v>
                </c:pt>
                <c:pt idx="49">
                  <c:v>4.0434403840324498</c:v>
                </c:pt>
                <c:pt idx="50">
                  <c:v>4.0331167814406497</c:v>
                </c:pt>
                <c:pt idx="51">
                  <c:v>4.0300945524164797</c:v>
                </c:pt>
                <c:pt idx="52">
                  <c:v>4.0270312600190898</c:v>
                </c:pt>
                <c:pt idx="53">
                  <c:v>4.0237394089599601</c:v>
                </c:pt>
                <c:pt idx="54">
                  <c:v>4.0203811636590103</c:v>
                </c:pt>
                <c:pt idx="55">
                  <c:v>4.0167545443660098</c:v>
                </c:pt>
                <c:pt idx="56">
                  <c:v>4.0130416403152802</c:v>
                </c:pt>
                <c:pt idx="57">
                  <c:v>4.0090226612517696</c:v>
                </c:pt>
                <c:pt idx="58">
                  <c:v>4.00490272574622</c:v>
                </c:pt>
                <c:pt idx="59">
                  <c:v>4.00044131525698</c:v>
                </c:pt>
                <c:pt idx="60">
                  <c:v>3.9958692774325701</c:v>
                </c:pt>
                <c:pt idx="61">
                  <c:v>3.9909228559260899</c:v>
                </c:pt>
                <c:pt idx="62">
                  <c:v>3.9858609255022599</c:v>
                </c:pt>
                <c:pt idx="63">
                  <c:v>3.9803943911012798</c:v>
                </c:pt>
                <c:pt idx="64">
                  <c:v>3.9748120530927702</c:v>
                </c:pt>
                <c:pt idx="65">
                  <c:v>3.9687977864466899</c:v>
                </c:pt>
                <c:pt idx="66">
                  <c:v>3.9626718170133599</c:v>
                </c:pt>
                <c:pt idx="67">
                  <c:v>3.95608971021931</c:v>
                </c:pt>
                <c:pt idx="68">
                  <c:v>3.94940421812503</c:v>
                </c:pt>
                <c:pt idx="69">
                  <c:v>3.94224173201343</c:v>
                </c:pt>
                <c:pt idx="70">
                  <c:v>3.93498822951421</c:v>
                </c:pt>
                <c:pt idx="71">
                  <c:v>3.9276851345619499</c:v>
                </c:pt>
                <c:pt idx="72">
                  <c:v>3.92039391054043</c:v>
                </c:pt>
                <c:pt idx="73">
                  <c:v>3.9126841655715401</c:v>
                </c:pt>
                <c:pt idx="74">
                  <c:v>3.9049509786557799</c:v>
                </c:pt>
                <c:pt idx="75">
                  <c:v>3.8967451271865201</c:v>
                </c:pt>
                <c:pt idx="76">
                  <c:v>3.8884940547400602</c:v>
                </c:pt>
                <c:pt idx="77">
                  <c:v>3.8797255572423999</c:v>
                </c:pt>
                <c:pt idx="78">
                  <c:v>3.8709031127518201</c:v>
                </c:pt>
                <c:pt idx="79">
                  <c:v>3.86152865082168</c:v>
                </c:pt>
                <c:pt idx="80">
                  <c:v>3.8521041209345799</c:v>
                </c:pt>
                <c:pt idx="81">
                  <c:v>3.8391900072204699</c:v>
                </c:pt>
                <c:pt idx="82">
                  <c:v>3.8269319417086698</c:v>
                </c:pt>
                <c:pt idx="83">
                  <c:v>3.8145459035468798</c:v>
                </c:pt>
                <c:pt idx="84">
                  <c:v>3.80261658765584</c:v>
                </c:pt>
                <c:pt idx="85">
                  <c:v>3.7904086019343399</c:v>
                </c:pt>
                <c:pt idx="86">
                  <c:v>3.7785268193399801</c:v>
                </c:pt>
                <c:pt idx="87">
                  <c:v>3.7662699174486001</c:v>
                </c:pt>
                <c:pt idx="88">
                  <c:v>3.7542762030775498</c:v>
                </c:pt>
                <c:pt idx="89">
                  <c:v>3.74187057982647</c:v>
                </c:pt>
                <c:pt idx="90">
                  <c:v>3.7297311771200099</c:v>
                </c:pt>
                <c:pt idx="91">
                  <c:v>3.72971563169162</c:v>
                </c:pt>
                <c:pt idx="92">
                  <c:v>3.7278321851715099</c:v>
                </c:pt>
                <c:pt idx="93">
                  <c:v>3.7234935998181</c:v>
                </c:pt>
                <c:pt idx="94">
                  <c:v>3.7166054637601502</c:v>
                </c:pt>
                <c:pt idx="95">
                  <c:v>3.7065839091862198</c:v>
                </c:pt>
                <c:pt idx="96">
                  <c:v>3.6998778703853699</c:v>
                </c:pt>
                <c:pt idx="97">
                  <c:v>3.6881077117314298</c:v>
                </c:pt>
                <c:pt idx="98">
                  <c:v>3.6669490516219501</c:v>
                </c:pt>
                <c:pt idx="99">
                  <c:v>3.6406767235344901</c:v>
                </c:pt>
                <c:pt idx="100">
                  <c:v>3.6478881784807</c:v>
                </c:pt>
                <c:pt idx="101">
                  <c:v>3.5893375601979498</c:v>
                </c:pt>
                <c:pt idx="102">
                  <c:v>3.5328841955621502</c:v>
                </c:pt>
                <c:pt idx="103">
                  <c:v>3.4753678477270999</c:v>
                </c:pt>
                <c:pt idx="104">
                  <c:v>3.4198706715146501</c:v>
                </c:pt>
                <c:pt idx="105">
                  <c:v>3.36330180585042</c:v>
                </c:pt>
                <c:pt idx="106">
                  <c:v>3.3087189901525398</c:v>
                </c:pt>
                <c:pt idx="107">
                  <c:v>3.2530796571456899</c:v>
                </c:pt>
                <c:pt idx="108">
                  <c:v>3.1994129471339998</c:v>
                </c:pt>
                <c:pt idx="109">
                  <c:v>3.1446638895196601</c:v>
                </c:pt>
                <c:pt idx="110">
                  <c:v>3.091714080519</c:v>
                </c:pt>
                <c:pt idx="111">
                  <c:v>3.0378772867076198</c:v>
                </c:pt>
                <c:pt idx="112">
                  <c:v>2.9858144178043502</c:v>
                </c:pt>
                <c:pt idx="113">
                  <c:v>2.9326135327379999</c:v>
                </c:pt>
                <c:pt idx="114">
                  <c:v>2.8811324251801902</c:v>
                </c:pt>
                <c:pt idx="115">
                  <c:v>2.82849346537918</c:v>
                </c:pt>
                <c:pt idx="116">
                  <c:v>2.7774261630136898</c:v>
                </c:pt>
                <c:pt idx="117">
                  <c:v>2.72523360009022</c:v>
                </c:pt>
                <c:pt idx="118">
                  <c:v>2.6747617921538498</c:v>
                </c:pt>
                <c:pt idx="119">
                  <c:v>2.6231338219323601</c:v>
                </c:pt>
                <c:pt idx="120">
                  <c:v>2.5730620514404299</c:v>
                </c:pt>
                <c:pt idx="121">
                  <c:v>2.5215759087426601</c:v>
                </c:pt>
                <c:pt idx="122">
                  <c:v>2.47178699478245</c:v>
                </c:pt>
                <c:pt idx="123">
                  <c:v>2.4208965606545498</c:v>
                </c:pt>
                <c:pt idx="124">
                  <c:v>2.3716254482188401</c:v>
                </c:pt>
                <c:pt idx="125">
                  <c:v>2.3212070158820999</c:v>
                </c:pt>
                <c:pt idx="126">
                  <c:v>2.2721719401089699</c:v>
                </c:pt>
                <c:pt idx="127">
                  <c:v>2.22202821419482</c:v>
                </c:pt>
                <c:pt idx="128">
                  <c:v>2.1735341261490699</c:v>
                </c:pt>
                <c:pt idx="129">
                  <c:v>2.12387617668701</c:v>
                </c:pt>
                <c:pt idx="130">
                  <c:v>2.0756086256553399</c:v>
                </c:pt>
                <c:pt idx="131">
                  <c:v>2.0286735704143002</c:v>
                </c:pt>
                <c:pt idx="132">
                  <c:v>1.9830833822456699</c:v>
                </c:pt>
                <c:pt idx="133">
                  <c:v>1.9362104457040801</c:v>
                </c:pt>
                <c:pt idx="134">
                  <c:v>1.89050331404483</c:v>
                </c:pt>
                <c:pt idx="135">
                  <c:v>1.8433417536382699</c:v>
                </c:pt>
                <c:pt idx="136">
                  <c:v>1.79720491748333</c:v>
                </c:pt>
                <c:pt idx="137">
                  <c:v>1.7494661447841</c:v>
                </c:pt>
                <c:pt idx="138">
                  <c:v>1.70265469848882</c:v>
                </c:pt>
                <c:pt idx="139">
                  <c:v>1.6541285875181</c:v>
                </c:pt>
                <c:pt idx="140">
                  <c:v>1.60648388967412</c:v>
                </c:pt>
                <c:pt idx="141">
                  <c:v>1.54725167353797</c:v>
                </c:pt>
                <c:pt idx="142">
                  <c:v>1.49217053770838</c:v>
                </c:pt>
                <c:pt idx="143">
                  <c:v>1.43770034735293</c:v>
                </c:pt>
                <c:pt idx="144">
                  <c:v>1.38641544234102</c:v>
                </c:pt>
                <c:pt idx="145">
                  <c:v>1.3352043691822699</c:v>
                </c:pt>
                <c:pt idx="146">
                  <c:v>1.28153387176111</c:v>
                </c:pt>
                <c:pt idx="147">
                  <c:v>1.2313457399858201</c:v>
                </c:pt>
                <c:pt idx="148">
                  <c:v>1.18780793119643</c:v>
                </c:pt>
                <c:pt idx="149">
                  <c:v>1.14679583882021</c:v>
                </c:pt>
                <c:pt idx="150">
                  <c:v>1.1085309148813201</c:v>
                </c:pt>
                <c:pt idx="151">
                  <c:v>1.0838595873591499</c:v>
                </c:pt>
                <c:pt idx="152">
                  <c:v>1.0601594096432101</c:v>
                </c:pt>
                <c:pt idx="153">
                  <c:v>1.0361008806955301</c:v>
                </c:pt>
                <c:pt idx="154">
                  <c:v>1.0129718767446401</c:v>
                </c:pt>
                <c:pt idx="155">
                  <c:v>0.98947418235391804</c:v>
                </c:pt>
                <c:pt idx="156">
                  <c:v>0.96686494962557701</c:v>
                </c:pt>
                <c:pt idx="157">
                  <c:v>0.94387443918681502</c:v>
                </c:pt>
                <c:pt idx="158">
                  <c:v>0.92173202638593299</c:v>
                </c:pt>
                <c:pt idx="159">
                  <c:v>0.89919355804050005</c:v>
                </c:pt>
                <c:pt idx="160">
                  <c:v>0.87746366586371705</c:v>
                </c:pt>
                <c:pt idx="161">
                  <c:v>0.85532082301032297</c:v>
                </c:pt>
                <c:pt idx="162">
                  <c:v>0.83394802387298705</c:v>
                </c:pt>
                <c:pt idx="163">
                  <c:v>0.81214334936355603</c:v>
                </c:pt>
                <c:pt idx="164">
                  <c:v>0.79107132242092704</c:v>
                </c:pt>
                <c:pt idx="165">
                  <c:v>0.76954656638562002</c:v>
                </c:pt>
                <c:pt idx="166">
                  <c:v>0.74871834368082602</c:v>
                </c:pt>
                <c:pt idx="167">
                  <c:v>0.72798924853534397</c:v>
                </c:pt>
                <c:pt idx="168">
                  <c:v>0.70677293976214295</c:v>
                </c:pt>
                <c:pt idx="169">
                  <c:v>0.68563138954693903</c:v>
                </c:pt>
                <c:pt idx="170">
                  <c:v>0.66511854892879396</c:v>
                </c:pt>
                <c:pt idx="171">
                  <c:v>0.64395620892797101</c:v>
                </c:pt>
                <c:pt idx="172">
                  <c:v>0.62359140433287896</c:v>
                </c:pt>
                <c:pt idx="173">
                  <c:v>0.60285571206527699</c:v>
                </c:pt>
                <c:pt idx="174">
                  <c:v>0.58283418958760003</c:v>
                </c:pt>
                <c:pt idx="175">
                  <c:v>0.56237743132514795</c:v>
                </c:pt>
                <c:pt idx="176">
                  <c:v>0.54255555757032903</c:v>
                </c:pt>
                <c:pt idx="177">
                  <c:v>0.52277960248615696</c:v>
                </c:pt>
                <c:pt idx="178">
                  <c:v>0.50246604275068496</c:v>
                </c:pt>
                <c:pt idx="179">
                  <c:v>0.48212781776705299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02-4E80-9E9E-B56CB9E0DD42}"/>
            </c:ext>
          </c:extLst>
        </c:ser>
        <c:ser>
          <c:idx val="1"/>
          <c:order val="1"/>
          <c:tx>
            <c:strRef>
              <c:f>Tabelle2!$P$1</c:f>
              <c:strCache>
                <c:ptCount val="1"/>
                <c:pt idx="0">
                  <c:v>IM Interpolation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Tabelle2!$P$2:$P$181</c:f>
              <c:numCache>
                <c:formatCode>General</c:formatCode>
                <c:ptCount val="180"/>
                <c:pt idx="0">
                  <c:v>4.6026149787724897</c:v>
                </c:pt>
                <c:pt idx="1">
                  <c:v>4.5925806814754404</c:v>
                </c:pt>
                <c:pt idx="2">
                  <c:v>4.5829138712658004</c:v>
                </c:pt>
                <c:pt idx="3">
                  <c:v>4.5736129360293303</c:v>
                </c:pt>
                <c:pt idx="4">
                  <c:v>4.56467887439939</c:v>
                </c:pt>
                <c:pt idx="5">
                  <c:v>4.5561155729545399</c:v>
                </c:pt>
                <c:pt idx="6">
                  <c:v>4.5347234829301897</c:v>
                </c:pt>
                <c:pt idx="7">
                  <c:v>4.5136628658327203</c:v>
                </c:pt>
                <c:pt idx="8">
                  <c:v>4.4929373047374801</c:v>
                </c:pt>
                <c:pt idx="9">
                  <c:v>4.4725537198867897</c:v>
                </c:pt>
                <c:pt idx="10">
                  <c:v>4.45252329337365</c:v>
                </c:pt>
                <c:pt idx="11">
                  <c:v>4.4394279045418701</c:v>
                </c:pt>
                <c:pt idx="12">
                  <c:v>4.4266323614140202</c:v>
                </c:pt>
                <c:pt idx="13">
                  <c:v>4.4141392095117196</c:v>
                </c:pt>
                <c:pt idx="14">
                  <c:v>4.4019551870617297</c:v>
                </c:pt>
                <c:pt idx="15">
                  <c:v>4.3900938381583003</c:v>
                </c:pt>
                <c:pt idx="16">
                  <c:v>4.3775930531499503</c:v>
                </c:pt>
                <c:pt idx="17">
                  <c:v>4.3653670070564701</c:v>
                </c:pt>
                <c:pt idx="18">
                  <c:v>4.3534184226670103</c:v>
                </c:pt>
                <c:pt idx="19">
                  <c:v>4.3417544604085796</c:v>
                </c:pt>
                <c:pt idx="20">
                  <c:v>4.3303884050668904</c:v>
                </c:pt>
                <c:pt idx="21">
                  <c:v>4.3181876506647798</c:v>
                </c:pt>
                <c:pt idx="22">
                  <c:v>4.3062328830338696</c:v>
                </c:pt>
                <c:pt idx="23">
                  <c:v>4.2945270118624199</c:v>
                </c:pt>
                <c:pt idx="24">
                  <c:v>4.2830778382989898</c:v>
                </c:pt>
                <c:pt idx="25">
                  <c:v>4.2719010975706002</c:v>
                </c:pt>
                <c:pt idx="26">
                  <c:v>4.2587532953506599</c:v>
                </c:pt>
                <c:pt idx="27">
                  <c:v>4.2458289077437303</c:v>
                </c:pt>
                <c:pt idx="28">
                  <c:v>4.2331343920761002</c:v>
                </c:pt>
                <c:pt idx="29">
                  <c:v>4.2206845009139196</c:v>
                </c:pt>
                <c:pt idx="30">
                  <c:v>4.2085130485442797</c:v>
                </c:pt>
                <c:pt idx="31">
                  <c:v>4.1968531018883999</c:v>
                </c:pt>
                <c:pt idx="32">
                  <c:v>4.1855554038639404</c:v>
                </c:pt>
                <c:pt idx="33">
                  <c:v>4.1746166302834</c:v>
                </c:pt>
                <c:pt idx="34">
                  <c:v>4.1640395926404699</c:v>
                </c:pt>
                <c:pt idx="35">
                  <c:v>4.1538345576308799</c:v>
                </c:pt>
                <c:pt idx="36">
                  <c:v>4.1477101714159001</c:v>
                </c:pt>
                <c:pt idx="37">
                  <c:v>4.1419331704947897</c:v>
                </c:pt>
                <c:pt idx="38">
                  <c:v>4.1364992075659801</c:v>
                </c:pt>
                <c:pt idx="39">
                  <c:v>4.1314115470180797</c:v>
                </c:pt>
                <c:pt idx="40">
                  <c:v>4.1266829489160202</c:v>
                </c:pt>
                <c:pt idx="41">
                  <c:v>4.11740237576561</c:v>
                </c:pt>
                <c:pt idx="42">
                  <c:v>4.1084381641637604</c:v>
                </c:pt>
                <c:pt idx="43">
                  <c:v>4.0997900716297204</c:v>
                </c:pt>
                <c:pt idx="44">
                  <c:v>4.0914644460801997</c:v>
                </c:pt>
                <c:pt idx="45">
                  <c:v>4.0834755318114704</c:v>
                </c:pt>
                <c:pt idx="46">
                  <c:v>4.0749931713206298</c:v>
                </c:pt>
                <c:pt idx="47">
                  <c:v>4.0668130599425503</c:v>
                </c:pt>
                <c:pt idx="48">
                  <c:v>4.05893313519835</c:v>
                </c:pt>
                <c:pt idx="49">
                  <c:v>4.0513555578079199</c:v>
                </c:pt>
                <c:pt idx="50">
                  <c:v>4.044090109381</c:v>
                </c:pt>
                <c:pt idx="51">
                  <c:v>4.0452172266698598</c:v>
                </c:pt>
                <c:pt idx="52">
                  <c:v>4.0467050340499604</c:v>
                </c:pt>
                <c:pt idx="53">
                  <c:v>4.0485466228786002</c:v>
                </c:pt>
                <c:pt idx="54">
                  <c:v>4.05075210240076</c:v>
                </c:pt>
                <c:pt idx="55">
                  <c:v>4.0533898743963102</c:v>
                </c:pt>
                <c:pt idx="56">
                  <c:v>4.0525638548333696</c:v>
                </c:pt>
                <c:pt idx="57">
                  <c:v>4.0521369893643797</c:v>
                </c:pt>
                <c:pt idx="58">
                  <c:v>4.0521044931202104</c:v>
                </c:pt>
                <c:pt idx="59">
                  <c:v>4.0524684559806303</c:v>
                </c:pt>
                <c:pt idx="60">
                  <c:v>4.0532670516179303</c:v>
                </c:pt>
                <c:pt idx="61">
                  <c:v>4.0498864424063798</c:v>
                </c:pt>
                <c:pt idx="62">
                  <c:v>4.0467909023182198</c:v>
                </c:pt>
                <c:pt idx="63">
                  <c:v>4.0439702188050104</c:v>
                </c:pt>
                <c:pt idx="64">
                  <c:v>4.0414250870922501</c:v>
                </c:pt>
                <c:pt idx="65">
                  <c:v>4.0391722269930996</c:v>
                </c:pt>
                <c:pt idx="66">
                  <c:v>4.0334184295972797</c:v>
                </c:pt>
                <c:pt idx="67">
                  <c:v>4.0279871487637502</c:v>
                </c:pt>
                <c:pt idx="68">
                  <c:v>4.0228576121280604</c:v>
                </c:pt>
                <c:pt idx="69">
                  <c:v>4.0180326686360797</c:v>
                </c:pt>
                <c:pt idx="70">
                  <c:v>4.01352503689575</c:v>
                </c:pt>
                <c:pt idx="71">
                  <c:v>4.0045810225792797</c:v>
                </c:pt>
                <c:pt idx="72">
                  <c:v>3.9960421301846298</c:v>
                </c:pt>
                <c:pt idx="73">
                  <c:v>3.9878995654600198</c:v>
                </c:pt>
                <c:pt idx="74">
                  <c:v>3.9801603903271401</c:v>
                </c:pt>
                <c:pt idx="75">
                  <c:v>3.97284932688786</c:v>
                </c:pt>
                <c:pt idx="76">
                  <c:v>3.9635842642615802</c:v>
                </c:pt>
                <c:pt idx="77">
                  <c:v>3.9546604993779302</c:v>
                </c:pt>
                <c:pt idx="78">
                  <c:v>3.94608444666807</c:v>
                </c:pt>
                <c:pt idx="79">
                  <c:v>3.9378876232617999</c:v>
                </c:pt>
                <c:pt idx="80">
                  <c:v>3.9301366401242199</c:v>
                </c:pt>
                <c:pt idx="81">
                  <c:v>3.9100637154542901</c:v>
                </c:pt>
                <c:pt idx="82">
                  <c:v>3.8912257369018501</c:v>
                </c:pt>
                <c:pt idx="83">
                  <c:v>3.8736353477755401</c:v>
                </c:pt>
                <c:pt idx="84">
                  <c:v>3.8572984221367799</c:v>
                </c:pt>
                <c:pt idx="85">
                  <c:v>3.8422165916943798</c:v>
                </c:pt>
                <c:pt idx="86">
                  <c:v>3.82555430054847</c:v>
                </c:pt>
                <c:pt idx="87">
                  <c:v>3.8098341957661401</c:v>
                </c:pt>
                <c:pt idx="88">
                  <c:v>3.79505472170744</c:v>
                </c:pt>
                <c:pt idx="89">
                  <c:v>3.7812197651903299</c:v>
                </c:pt>
                <c:pt idx="90">
                  <c:v>3.76833720946978</c:v>
                </c:pt>
                <c:pt idx="91">
                  <c:v>3.7580798223922001</c:v>
                </c:pt>
                <c:pt idx="92">
                  <c:v>3.7493708604594</c:v>
                </c:pt>
                <c:pt idx="93">
                  <c:v>3.7422013510486201</c:v>
                </c:pt>
                <c:pt idx="94">
                  <c:v>3.7365828450885301</c:v>
                </c:pt>
                <c:pt idx="95">
                  <c:v>3.7325508697318099</c:v>
                </c:pt>
                <c:pt idx="96">
                  <c:v>3.71253996271447</c:v>
                </c:pt>
                <c:pt idx="97">
                  <c:v>3.69407632956813</c:v>
                </c:pt>
                <c:pt idx="98">
                  <c:v>3.6771410063185899</c:v>
                </c:pt>
                <c:pt idx="99">
                  <c:v>3.6617392504312298</c:v>
                </c:pt>
                <c:pt idx="100">
                  <c:v>3.6478881784807</c:v>
                </c:pt>
                <c:pt idx="101">
                  <c:v>3.60231579316673</c:v>
                </c:pt>
                <c:pt idx="102">
                  <c:v>3.55697034842626</c:v>
                </c:pt>
                <c:pt idx="103">
                  <c:v>3.5118616377722001</c:v>
                </c:pt>
                <c:pt idx="104">
                  <c:v>3.4670017475334398</c:v>
                </c:pt>
                <c:pt idx="105">
                  <c:v>3.4224053172694999</c:v>
                </c:pt>
                <c:pt idx="106">
                  <c:v>3.3771566226472598</c:v>
                </c:pt>
                <c:pt idx="107">
                  <c:v>3.3321199831603199</c:v>
                </c:pt>
                <c:pt idx="108">
                  <c:v>3.2873026894314199</c:v>
                </c:pt>
                <c:pt idx="109">
                  <c:v>3.2427144353047899</c:v>
                </c:pt>
                <c:pt idx="110">
                  <c:v>3.1983677316916901</c:v>
                </c:pt>
                <c:pt idx="111">
                  <c:v>3.1549528023115498</c:v>
                </c:pt>
                <c:pt idx="112">
                  <c:v>3.1117570352186501</c:v>
                </c:pt>
                <c:pt idx="113">
                  <c:v>3.0687901818482701</c:v>
                </c:pt>
                <c:pt idx="114">
                  <c:v>3.0260667294023702</c:v>
                </c:pt>
                <c:pt idx="115">
                  <c:v>2.9836086084167102</c:v>
                </c:pt>
                <c:pt idx="116">
                  <c:v>2.94032843723503</c:v>
                </c:pt>
                <c:pt idx="117">
                  <c:v>2.8972414650555098</c:v>
                </c:pt>
                <c:pt idx="118">
                  <c:v>2.85435895722684</c:v>
                </c:pt>
                <c:pt idx="119">
                  <c:v>2.8116966143154101</c:v>
                </c:pt>
                <c:pt idx="120">
                  <c:v>2.76927751696019</c:v>
                </c:pt>
                <c:pt idx="121">
                  <c:v>2.7255882023898002</c:v>
                </c:pt>
                <c:pt idx="122">
                  <c:v>2.68206465802198</c:v>
                </c:pt>
                <c:pt idx="123">
                  <c:v>2.63871553365491</c:v>
                </c:pt>
                <c:pt idx="124">
                  <c:v>2.59555255459978</c:v>
                </c:pt>
                <c:pt idx="125">
                  <c:v>2.5525911455810499</c:v>
                </c:pt>
                <c:pt idx="126">
                  <c:v>2.50897546505696</c:v>
                </c:pt>
                <c:pt idx="127">
                  <c:v>2.46551216934883</c:v>
                </c:pt>
                <c:pt idx="128">
                  <c:v>2.4222095323057502</c:v>
                </c:pt>
                <c:pt idx="129">
                  <c:v>2.3790813258864598</c:v>
                </c:pt>
                <c:pt idx="130">
                  <c:v>2.33614873254984</c:v>
                </c:pt>
                <c:pt idx="131">
                  <c:v>2.2852645271946201</c:v>
                </c:pt>
                <c:pt idx="132">
                  <c:v>2.2348151130807801</c:v>
                </c:pt>
                <c:pt idx="133">
                  <c:v>2.18482741027616</c:v>
                </c:pt>
                <c:pt idx="134">
                  <c:v>2.1353345129746599</c:v>
                </c:pt>
                <c:pt idx="135">
                  <c:v>2.0863775394692499</c:v>
                </c:pt>
                <c:pt idx="136">
                  <c:v>2.0371374047074502</c:v>
                </c:pt>
                <c:pt idx="137">
                  <c:v>1.9882896586570999</c:v>
                </c:pt>
                <c:pt idx="138">
                  <c:v>1.9398632950711101</c:v>
                </c:pt>
                <c:pt idx="139">
                  <c:v>1.8918916240675101</c:v>
                </c:pt>
                <c:pt idx="140">
                  <c:v>1.8444130765834399</c:v>
                </c:pt>
                <c:pt idx="141">
                  <c:v>1.79765702886504</c:v>
                </c:pt>
                <c:pt idx="142">
                  <c:v>1.7512368245952299</c:v>
                </c:pt>
                <c:pt idx="143">
                  <c:v>1.7051747601842799</c:v>
                </c:pt>
                <c:pt idx="144">
                  <c:v>1.65949729039789</c:v>
                </c:pt>
                <c:pt idx="145">
                  <c:v>1.6142353216452101</c:v>
                </c:pt>
                <c:pt idx="146">
                  <c:v>1.5694128291354501</c:v>
                </c:pt>
                <c:pt idx="147">
                  <c:v>1.5248680824443099</c:v>
                </c:pt>
                <c:pt idx="148">
                  <c:v>1.4806260688383699</c:v>
                </c:pt>
                <c:pt idx="149">
                  <c:v>1.4367153422349099</c:v>
                </c:pt>
                <c:pt idx="150">
                  <c:v>1.3931687628951099</c:v>
                </c:pt>
                <c:pt idx="151">
                  <c:v>1.34859487996567</c:v>
                </c:pt>
                <c:pt idx="152">
                  <c:v>1.30456494939922</c:v>
                </c:pt>
                <c:pt idx="153">
                  <c:v>1.2611347148474601</c:v>
                </c:pt>
                <c:pt idx="154">
                  <c:v>1.21836792935871</c:v>
                </c:pt>
                <c:pt idx="155">
                  <c:v>1.17633771348097</c:v>
                </c:pt>
                <c:pt idx="156">
                  <c:v>1.1335633107285401</c:v>
                </c:pt>
                <c:pt idx="157">
                  <c:v>1.09119615705682</c:v>
                </c:pt>
                <c:pt idx="158">
                  <c:v>1.0492858111667001</c:v>
                </c:pt>
                <c:pt idx="159">
                  <c:v>1.00789010373258</c:v>
                </c:pt>
                <c:pt idx="160">
                  <c:v>0.96707690118947198</c:v>
                </c:pt>
                <c:pt idx="161">
                  <c:v>0.92508077499168395</c:v>
                </c:pt>
                <c:pt idx="162">
                  <c:v>0.88442543428474096</c:v>
                </c:pt>
                <c:pt idx="163">
                  <c:v>0.84530437822154703</c:v>
                </c:pt>
                <c:pt idx="164">
                  <c:v>0.80794199013263501</c:v>
                </c:pt>
                <c:pt idx="165">
                  <c:v>0.77259707724975701</c:v>
                </c:pt>
                <c:pt idx="166">
                  <c:v>0.73035926000487295</c:v>
                </c:pt>
                <c:pt idx="167">
                  <c:v>0.68880994735525802</c:v>
                </c:pt>
                <c:pt idx="168">
                  <c:v>0.648082047063674</c:v>
                </c:pt>
                <c:pt idx="169">
                  <c:v>0.60834185582478095</c:v>
                </c:pt>
                <c:pt idx="170">
                  <c:v>0.56979904909149004</c:v>
                </c:pt>
                <c:pt idx="171">
                  <c:v>0.509995411862745</c:v>
                </c:pt>
                <c:pt idx="172">
                  <c:v>0.45296522052941401</c:v>
                </c:pt>
                <c:pt idx="173">
                  <c:v>0.39989254974863297</c:v>
                </c:pt>
                <c:pt idx="174">
                  <c:v>0.35256504698755597</c:v>
                </c:pt>
                <c:pt idx="175">
                  <c:v>0.31359536746501299</c:v>
                </c:pt>
                <c:pt idx="176">
                  <c:v>0.250876293972009</c:v>
                </c:pt>
                <c:pt idx="177">
                  <c:v>0.18815722047900801</c:v>
                </c:pt>
                <c:pt idx="178">
                  <c:v>0.125438146986004</c:v>
                </c:pt>
                <c:pt idx="179">
                  <c:v>6.2719073493001307E-2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02-4E80-9E9E-B56CB9E0DD42}"/>
            </c:ext>
          </c:extLst>
        </c:ser>
        <c:ser>
          <c:idx val="2"/>
          <c:order val="2"/>
          <c:tx>
            <c:strRef>
              <c:f>Tabelle2!$Q$1</c:f>
              <c:strCache>
                <c:ptCount val="1"/>
                <c:pt idx="0">
                  <c:v>IM Forward AAD Sensis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Tabelle2!$Q$2:$Q$181</c:f>
              <c:numCache>
                <c:formatCode>General</c:formatCode>
                <c:ptCount val="180"/>
                <c:pt idx="0">
                  <c:v>4.6026149787724897</c:v>
                </c:pt>
                <c:pt idx="1">
                  <c:v>4.5887604580463899</c:v>
                </c:pt>
                <c:pt idx="2">
                  <c:v>4.5756064656664304</c:v>
                </c:pt>
                <c:pt idx="3">
                  <c:v>4.58785099905562</c:v>
                </c:pt>
                <c:pt idx="4">
                  <c:v>4.5769487400009803</c:v>
                </c:pt>
                <c:pt idx="5">
                  <c:v>4.5561155729545399</c:v>
                </c:pt>
                <c:pt idx="6">
                  <c:v>4.5325269151131602</c:v>
                </c:pt>
                <c:pt idx="7">
                  <c:v>4.5010671133287099</c:v>
                </c:pt>
                <c:pt idx="8">
                  <c:v>4.4918854102689396</c:v>
                </c:pt>
                <c:pt idx="9">
                  <c:v>4.4693947554390796</c:v>
                </c:pt>
                <c:pt idx="10">
                  <c:v>4.45252329337365</c:v>
                </c:pt>
                <c:pt idx="11">
                  <c:v>4.4332107751143797</c:v>
                </c:pt>
                <c:pt idx="12">
                  <c:v>4.4084707713835503</c:v>
                </c:pt>
                <c:pt idx="13">
                  <c:v>4.4208931121469002</c:v>
                </c:pt>
                <c:pt idx="14">
                  <c:v>4.3998480272393303</c:v>
                </c:pt>
                <c:pt idx="15">
                  <c:v>4.3900938381583003</c:v>
                </c:pt>
                <c:pt idx="16">
                  <c:v>4.3725977774132003</c:v>
                </c:pt>
                <c:pt idx="17">
                  <c:v>4.3560889459847498</c:v>
                </c:pt>
                <c:pt idx="18">
                  <c:v>4.3488410489631901</c:v>
                </c:pt>
                <c:pt idx="19">
                  <c:v>4.3400731397488199</c:v>
                </c:pt>
                <c:pt idx="20">
                  <c:v>4.3303884050668904</c:v>
                </c:pt>
                <c:pt idx="21">
                  <c:v>4.3317366833658904</c:v>
                </c:pt>
                <c:pt idx="22">
                  <c:v>4.3058802559636398</c:v>
                </c:pt>
                <c:pt idx="23">
                  <c:v>4.3202578063038004</c:v>
                </c:pt>
                <c:pt idx="24">
                  <c:v>4.2923535118433902</c:v>
                </c:pt>
                <c:pt idx="25">
                  <c:v>4.2719010975706002</c:v>
                </c:pt>
                <c:pt idx="26">
                  <c:v>4.2644575601887702</c:v>
                </c:pt>
                <c:pt idx="27">
                  <c:v>4.2474470861095703</c:v>
                </c:pt>
                <c:pt idx="28">
                  <c:v>4.2365702880668898</c:v>
                </c:pt>
                <c:pt idx="29">
                  <c:v>4.22645839796437</c:v>
                </c:pt>
                <c:pt idx="30">
                  <c:v>4.2085130485442797</c:v>
                </c:pt>
                <c:pt idx="31">
                  <c:v>4.1880210018944997</c:v>
                </c:pt>
                <c:pt idx="32">
                  <c:v>4.1695399498135002</c:v>
                </c:pt>
                <c:pt idx="33">
                  <c:v>4.1836908540716502</c:v>
                </c:pt>
                <c:pt idx="34">
                  <c:v>4.1675717440497797</c:v>
                </c:pt>
                <c:pt idx="35">
                  <c:v>4.1538345576308799</c:v>
                </c:pt>
                <c:pt idx="36">
                  <c:v>4.1558085114841603</c:v>
                </c:pt>
                <c:pt idx="37">
                  <c:v>4.1469046721726297</c:v>
                </c:pt>
                <c:pt idx="38">
                  <c:v>4.1349780251075403</c:v>
                </c:pt>
                <c:pt idx="39">
                  <c:v>4.1370123938153398</c:v>
                </c:pt>
                <c:pt idx="40">
                  <c:v>4.1266829489160202</c:v>
                </c:pt>
                <c:pt idx="41">
                  <c:v>4.1125891530960299</c:v>
                </c:pt>
                <c:pt idx="42">
                  <c:v>4.0886454219986597</c:v>
                </c:pt>
                <c:pt idx="43">
                  <c:v>4.1090035735593702</c:v>
                </c:pt>
                <c:pt idx="44">
                  <c:v>4.0963563331160104</c:v>
                </c:pt>
                <c:pt idx="45">
                  <c:v>4.0834755318114704</c:v>
                </c:pt>
                <c:pt idx="46">
                  <c:v>4.0754841324123596</c:v>
                </c:pt>
                <c:pt idx="47">
                  <c:v>4.0580774343594701</c:v>
                </c:pt>
                <c:pt idx="48">
                  <c:v>4.0414376033239297</c:v>
                </c:pt>
                <c:pt idx="49">
                  <c:v>4.04114144282652</c:v>
                </c:pt>
                <c:pt idx="50">
                  <c:v>4.044090109381</c:v>
                </c:pt>
                <c:pt idx="51">
                  <c:v>4.0396122573152704</c:v>
                </c:pt>
                <c:pt idx="52">
                  <c:v>4.01630468581505</c:v>
                </c:pt>
                <c:pt idx="53">
                  <c:v>4.0499935397840501</c:v>
                </c:pt>
                <c:pt idx="54">
                  <c:v>4.0549243002075901</c:v>
                </c:pt>
                <c:pt idx="55">
                  <c:v>4.0533898743963102</c:v>
                </c:pt>
                <c:pt idx="56">
                  <c:v>4.0567523391812701</c:v>
                </c:pt>
                <c:pt idx="57">
                  <c:v>4.0652303441225603</c:v>
                </c:pt>
                <c:pt idx="58">
                  <c:v>4.0607348786224398</c:v>
                </c:pt>
                <c:pt idx="59">
                  <c:v>4.0596860131491299</c:v>
                </c:pt>
                <c:pt idx="60">
                  <c:v>4.0532670516179303</c:v>
                </c:pt>
                <c:pt idx="61">
                  <c:v>4.0469049881065899</c:v>
                </c:pt>
                <c:pt idx="62">
                  <c:v>4.0240818267325098</c:v>
                </c:pt>
                <c:pt idx="63">
                  <c:v>4.03393319124205</c:v>
                </c:pt>
                <c:pt idx="64">
                  <c:v>4.0346545946129204</c:v>
                </c:pt>
                <c:pt idx="65">
                  <c:v>4.0391722269930996</c:v>
                </c:pt>
                <c:pt idx="66">
                  <c:v>4.0333460094525799</c:v>
                </c:pt>
                <c:pt idx="67">
                  <c:v>4.0303570872720904</c:v>
                </c:pt>
                <c:pt idx="68">
                  <c:v>4.0369288635670202</c:v>
                </c:pt>
                <c:pt idx="69">
                  <c:v>4.02025126720378</c:v>
                </c:pt>
                <c:pt idx="70">
                  <c:v>4.01352503689575</c:v>
                </c:pt>
                <c:pt idx="71">
                  <c:v>4.0105272646694603</c:v>
                </c:pt>
                <c:pt idx="72">
                  <c:v>3.98957954211199</c:v>
                </c:pt>
                <c:pt idx="73">
                  <c:v>3.9850827894370302</c:v>
                </c:pt>
                <c:pt idx="74">
                  <c:v>3.9793740267315201</c:v>
                </c:pt>
                <c:pt idx="75">
                  <c:v>3.97284932688786</c:v>
                </c:pt>
                <c:pt idx="76">
                  <c:v>3.9672591192073199</c:v>
                </c:pt>
                <c:pt idx="77">
                  <c:v>3.9561834111669398</c:v>
                </c:pt>
                <c:pt idx="78">
                  <c:v>3.9658083592562399</c:v>
                </c:pt>
                <c:pt idx="79">
                  <c:v>3.9481620598857701</c:v>
                </c:pt>
                <c:pt idx="80">
                  <c:v>3.9301366401242199</c:v>
                </c:pt>
                <c:pt idx="81">
                  <c:v>3.9229919743331498</c:v>
                </c:pt>
                <c:pt idx="82">
                  <c:v>3.90417381960527</c:v>
                </c:pt>
                <c:pt idx="83">
                  <c:v>3.8908436100980501</c:v>
                </c:pt>
                <c:pt idx="84">
                  <c:v>3.8639477024859401</c:v>
                </c:pt>
                <c:pt idx="85">
                  <c:v>3.8422165916943798</c:v>
                </c:pt>
                <c:pt idx="86">
                  <c:v>3.8231395098191401</c:v>
                </c:pt>
                <c:pt idx="87">
                  <c:v>3.8006366812303298</c:v>
                </c:pt>
                <c:pt idx="88">
                  <c:v>3.7814278532819898</c:v>
                </c:pt>
                <c:pt idx="89">
                  <c:v>3.7786960852767799</c:v>
                </c:pt>
                <c:pt idx="90">
                  <c:v>3.76833720946978</c:v>
                </c:pt>
                <c:pt idx="91">
                  <c:v>3.7506982558906099</c:v>
                </c:pt>
                <c:pt idx="92">
                  <c:v>3.7303530061575199</c:v>
                </c:pt>
                <c:pt idx="93">
                  <c:v>3.7501012236742199</c:v>
                </c:pt>
                <c:pt idx="94">
                  <c:v>3.7459518264318001</c:v>
                </c:pt>
                <c:pt idx="95">
                  <c:v>3.7325508697318099</c:v>
                </c:pt>
                <c:pt idx="96">
                  <c:v>3.7250589067087101</c:v>
                </c:pt>
                <c:pt idx="97">
                  <c:v>3.7301878293017698</c:v>
                </c:pt>
                <c:pt idx="98">
                  <c:v>3.7176638425389901</c:v>
                </c:pt>
                <c:pt idx="99">
                  <c:v>3.6879715225096099</c:v>
                </c:pt>
                <c:pt idx="100">
                  <c:v>3.6478881784807</c:v>
                </c:pt>
                <c:pt idx="101">
                  <c:v>3.6327382849226102</c:v>
                </c:pt>
                <c:pt idx="102">
                  <c:v>3.5960387976997699</c:v>
                </c:pt>
                <c:pt idx="103">
                  <c:v>3.5582841794279099</c:v>
                </c:pt>
                <c:pt idx="104">
                  <c:v>3.4959469223820698</c:v>
                </c:pt>
                <c:pt idx="105">
                  <c:v>3.4224053172694999</c:v>
                </c:pt>
                <c:pt idx="106">
                  <c:v>3.4069566764495001</c:v>
                </c:pt>
                <c:pt idx="107">
                  <c:v>3.3744983752680602</c:v>
                </c:pt>
                <c:pt idx="108">
                  <c:v>3.3437142469601402</c:v>
                </c:pt>
                <c:pt idx="109">
                  <c:v>3.2761564130966701</c:v>
                </c:pt>
                <c:pt idx="110">
                  <c:v>3.1983677316916901</c:v>
                </c:pt>
                <c:pt idx="111">
                  <c:v>3.1851418724990901</c:v>
                </c:pt>
                <c:pt idx="112">
                  <c:v>3.1562088727685498</c:v>
                </c:pt>
                <c:pt idx="113">
                  <c:v>3.1143562563575502</c:v>
                </c:pt>
                <c:pt idx="114">
                  <c:v>3.0612589507026602</c:v>
                </c:pt>
                <c:pt idx="115">
                  <c:v>2.9836086084167102</c:v>
                </c:pt>
                <c:pt idx="116">
                  <c:v>2.9739973233791401</c:v>
                </c:pt>
                <c:pt idx="117">
                  <c:v>2.9486727464134099</c:v>
                </c:pt>
                <c:pt idx="118">
                  <c:v>2.9194800506279699</c:v>
                </c:pt>
                <c:pt idx="119">
                  <c:v>2.8450201359321299</c:v>
                </c:pt>
                <c:pt idx="120">
                  <c:v>2.76927751696019</c:v>
                </c:pt>
                <c:pt idx="121">
                  <c:v>2.75598739705294</c:v>
                </c:pt>
                <c:pt idx="122">
                  <c:v>2.7279430247491798</c:v>
                </c:pt>
                <c:pt idx="123">
                  <c:v>2.6820946573384399</c:v>
                </c:pt>
                <c:pt idx="124">
                  <c:v>2.6252047345308598</c:v>
                </c:pt>
                <c:pt idx="125">
                  <c:v>2.5525911455810499</c:v>
                </c:pt>
                <c:pt idx="126">
                  <c:v>2.5425797430034298</c:v>
                </c:pt>
                <c:pt idx="127">
                  <c:v>2.5170973033471999</c:v>
                </c:pt>
                <c:pt idx="128">
                  <c:v>2.4983228777795699</c:v>
                </c:pt>
                <c:pt idx="129">
                  <c:v>2.4232567693099401</c:v>
                </c:pt>
                <c:pt idx="130">
                  <c:v>2.33614873254984</c:v>
                </c:pt>
                <c:pt idx="131">
                  <c:v>2.32918421372838</c:v>
                </c:pt>
                <c:pt idx="132">
                  <c:v>2.3067962892035698</c:v>
                </c:pt>
                <c:pt idx="133">
                  <c:v>2.2491204844484498</c:v>
                </c:pt>
                <c:pt idx="134">
                  <c:v>2.17153278279637</c:v>
                </c:pt>
                <c:pt idx="135">
                  <c:v>2.0863775394692499</c:v>
                </c:pt>
                <c:pt idx="136">
                  <c:v>2.0708025344464498</c:v>
                </c:pt>
                <c:pt idx="137">
                  <c:v>2.0384230408074502</c:v>
                </c:pt>
                <c:pt idx="138">
                  <c:v>2.0038130315005098</c:v>
                </c:pt>
                <c:pt idx="139">
                  <c:v>1.9302603358410699</c:v>
                </c:pt>
                <c:pt idx="140">
                  <c:v>1.8444130765834399</c:v>
                </c:pt>
                <c:pt idx="141">
                  <c:v>1.8351967424135001</c:v>
                </c:pt>
                <c:pt idx="142">
                  <c:v>1.8177334393041</c:v>
                </c:pt>
                <c:pt idx="143">
                  <c:v>1.78014876355267</c:v>
                </c:pt>
                <c:pt idx="144">
                  <c:v>1.7006340033318099</c:v>
                </c:pt>
                <c:pt idx="145">
                  <c:v>1.6142353216452101</c:v>
                </c:pt>
                <c:pt idx="146">
                  <c:v>1.61027171595103</c:v>
                </c:pt>
                <c:pt idx="147">
                  <c:v>1.5917770326739</c:v>
                </c:pt>
                <c:pt idx="148">
                  <c:v>1.5552479798541601</c:v>
                </c:pt>
                <c:pt idx="149">
                  <c:v>1.4795237354986399</c:v>
                </c:pt>
                <c:pt idx="150">
                  <c:v>1.3931687628951099</c:v>
                </c:pt>
                <c:pt idx="151">
                  <c:v>1.3900183910189401</c:v>
                </c:pt>
                <c:pt idx="152">
                  <c:v>1.3777249802742699</c:v>
                </c:pt>
                <c:pt idx="153">
                  <c:v>1.35262850193688</c:v>
                </c:pt>
                <c:pt idx="154">
                  <c:v>1.26414158052361</c:v>
                </c:pt>
                <c:pt idx="155">
                  <c:v>1.17633771348097</c:v>
                </c:pt>
                <c:pt idx="156">
                  <c:v>1.17884682018688</c:v>
                </c:pt>
                <c:pt idx="157">
                  <c:v>1.17750779323104</c:v>
                </c:pt>
                <c:pt idx="158">
                  <c:v>1.13537496118456</c:v>
                </c:pt>
                <c:pt idx="159">
                  <c:v>1.05495309819859</c:v>
                </c:pt>
                <c:pt idx="160">
                  <c:v>0.96707690118947198</c:v>
                </c:pt>
                <c:pt idx="161">
                  <c:v>0.97093678186899002</c:v>
                </c:pt>
                <c:pt idx="162">
                  <c:v>0.96966886025114596</c:v>
                </c:pt>
                <c:pt idx="163">
                  <c:v>0.96563317646155999</c:v>
                </c:pt>
                <c:pt idx="164">
                  <c:v>0.86327060123250998</c:v>
                </c:pt>
                <c:pt idx="165">
                  <c:v>0.77259707724975701</c:v>
                </c:pt>
                <c:pt idx="166">
                  <c:v>0.79254182602680201</c:v>
                </c:pt>
                <c:pt idx="167">
                  <c:v>0.82026060847472304</c:v>
                </c:pt>
                <c:pt idx="168">
                  <c:v>0.77024501992249195</c:v>
                </c:pt>
                <c:pt idx="169">
                  <c:v>0.68157832591635303</c:v>
                </c:pt>
                <c:pt idx="170">
                  <c:v>0.56979904909149004</c:v>
                </c:pt>
                <c:pt idx="171">
                  <c:v>0.58154952083377798</c:v>
                </c:pt>
                <c:pt idx="172">
                  <c:v>0.58890635274814396</c:v>
                </c:pt>
                <c:pt idx="173">
                  <c:v>0.62363171772675396</c:v>
                </c:pt>
                <c:pt idx="174">
                  <c:v>0.45939647064025002</c:v>
                </c:pt>
                <c:pt idx="175">
                  <c:v>0.31359536746501299</c:v>
                </c:pt>
                <c:pt idx="176">
                  <c:v>0.360824927305475</c:v>
                </c:pt>
                <c:pt idx="177">
                  <c:v>0.48700775078070302</c:v>
                </c:pt>
                <c:pt idx="178">
                  <c:v>0.32849006585428397</c:v>
                </c:pt>
                <c:pt idx="179">
                  <c:v>9.2136884412902603E-2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02-4E80-9E9E-B56CB9E0D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479056"/>
        <c:axId val="413476760"/>
      </c:lineChart>
      <c:catAx>
        <c:axId val="413479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76760"/>
        <c:crosses val="autoZero"/>
        <c:auto val="1"/>
        <c:lblAlgn val="ctr"/>
        <c:lblOffset val="100"/>
        <c:noMultiLvlLbl val="0"/>
      </c:catAx>
      <c:valAx>
        <c:axId val="41347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7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Tabelle2!$U$1</c:f>
              <c:strCache>
                <c:ptCount val="1"/>
                <c:pt idx="0">
                  <c:v>IM Linear Melting on Buckets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Tabelle2!$U$2:$U$91</c:f>
              <c:numCache>
                <c:formatCode>General</c:formatCode>
                <c:ptCount val="90"/>
                <c:pt idx="0">
                  <c:v>0.85290040358110097</c:v>
                </c:pt>
                <c:pt idx="1">
                  <c:v>0.84997413042302805</c:v>
                </c:pt>
                <c:pt idx="2">
                  <c:v>0.84731561342276596</c:v>
                </c:pt>
                <c:pt idx="3">
                  <c:v>0.84476354487712602</c:v>
                </c:pt>
                <c:pt idx="4">
                  <c:v>0.84244342779497505</c:v>
                </c:pt>
                <c:pt idx="5">
                  <c:v>0.84021368352215897</c:v>
                </c:pt>
                <c:pt idx="6">
                  <c:v>0.83817996047024701</c:v>
                </c:pt>
                <c:pt idx="7">
                  <c:v>0.83622115999673396</c:v>
                </c:pt>
                <c:pt idx="8">
                  <c:v>0.83443351422976297</c:v>
                </c:pt>
                <c:pt idx="9">
                  <c:v>0.83270456842428398</c:v>
                </c:pt>
                <c:pt idx="10">
                  <c:v>0.831115144866865</c:v>
                </c:pt>
                <c:pt idx="11">
                  <c:v>0.82956513558668799</c:v>
                </c:pt>
                <c:pt idx="12">
                  <c:v>0.82813105942977705</c:v>
                </c:pt>
                <c:pt idx="13">
                  <c:v>0.82672384518243203</c:v>
                </c:pt>
                <c:pt idx="14">
                  <c:v>0.82541099366428905</c:v>
                </c:pt>
                <c:pt idx="15">
                  <c:v>0.82411121305928703</c:v>
                </c:pt>
                <c:pt idx="16">
                  <c:v>0.82289065035756603</c:v>
                </c:pt>
                <c:pt idx="17">
                  <c:v>0.82166919358921697</c:v>
                </c:pt>
                <c:pt idx="18">
                  <c:v>0.82050414814088501</c:v>
                </c:pt>
                <c:pt idx="19">
                  <c:v>0.81932733229344701</c:v>
                </c:pt>
                <c:pt idx="20">
                  <c:v>0.818200111195726</c:v>
                </c:pt>
                <c:pt idx="21">
                  <c:v>0.81728804472289596</c:v>
                </c:pt>
                <c:pt idx="22">
                  <c:v>0.81644897040685405</c:v>
                </c:pt>
                <c:pt idx="23">
                  <c:v>0.81561801278482604</c:v>
                </c:pt>
                <c:pt idx="24">
                  <c:v>0.81482403863867903</c:v>
                </c:pt>
                <c:pt idx="25">
                  <c:v>0.81400791748951995</c:v>
                </c:pt>
                <c:pt idx="26">
                  <c:v>0.81322576807399705</c:v>
                </c:pt>
                <c:pt idx="27">
                  <c:v>0.81238558598609201</c:v>
                </c:pt>
                <c:pt idx="28">
                  <c:v>0.81150754672398995</c:v>
                </c:pt>
                <c:pt idx="29">
                  <c:v>0.81055354164809201</c:v>
                </c:pt>
                <c:pt idx="30">
                  <c:v>0.80959054882549997</c:v>
                </c:pt>
                <c:pt idx="31">
                  <c:v>0.807601264068736</c:v>
                </c:pt>
                <c:pt idx="32">
                  <c:v>0.80590126713601296</c:v>
                </c:pt>
                <c:pt idx="33">
                  <c:v>0.80433238542540098</c:v>
                </c:pt>
                <c:pt idx="34">
                  <c:v>0.80292569240237999</c:v>
                </c:pt>
                <c:pt idx="35">
                  <c:v>0.80155549039351104</c:v>
                </c:pt>
                <c:pt idx="36">
                  <c:v>0.80025801888288595</c:v>
                </c:pt>
                <c:pt idx="37">
                  <c:v>0.79893037827943902</c:v>
                </c:pt>
                <c:pt idx="38">
                  <c:v>0.79762280980529698</c:v>
                </c:pt>
                <c:pt idx="39">
                  <c:v>0.79624891050425395</c:v>
                </c:pt>
                <c:pt idx="40">
                  <c:v>0.79487800059738101</c:v>
                </c:pt>
                <c:pt idx="41">
                  <c:v>0.79735122920436197</c:v>
                </c:pt>
                <c:pt idx="42">
                  <c:v>0.79929325907745097</c:v>
                </c:pt>
                <c:pt idx="43">
                  <c:v>0.80056679884388104</c:v>
                </c:pt>
                <c:pt idx="44">
                  <c:v>0.80093801115045704</c:v>
                </c:pt>
                <c:pt idx="45">
                  <c:v>0.80032821609909099</c:v>
                </c:pt>
                <c:pt idx="46">
                  <c:v>0.80096820585357698</c:v>
                </c:pt>
                <c:pt idx="47">
                  <c:v>0.80003643792085399</c:v>
                </c:pt>
                <c:pt idx="48">
                  <c:v>0.79560198679646299</c:v>
                </c:pt>
                <c:pt idx="49">
                  <c:v>0.78945721488503995</c:v>
                </c:pt>
                <c:pt idx="50">
                  <c:v>0.35516339630862598</c:v>
                </c:pt>
                <c:pt idx="51">
                  <c:v>0.34518753331952201</c:v>
                </c:pt>
                <c:pt idx="52">
                  <c:v>0.33559653092220598</c:v>
                </c:pt>
                <c:pt idx="53">
                  <c:v>0.32586167785962</c:v>
                </c:pt>
                <c:pt idx="54">
                  <c:v>0.31647765752337298</c:v>
                </c:pt>
                <c:pt idx="55">
                  <c:v>0.30690571843527698</c:v>
                </c:pt>
                <c:pt idx="56">
                  <c:v>0.29774022766373598</c:v>
                </c:pt>
                <c:pt idx="57">
                  <c:v>0.28837494191038399</c:v>
                </c:pt>
                <c:pt idx="58">
                  <c:v>0.27931670916074502</c:v>
                </c:pt>
                <c:pt idx="59">
                  <c:v>0.27004026581521501</c:v>
                </c:pt>
                <c:pt idx="60">
                  <c:v>0.26102388032541901</c:v>
                </c:pt>
                <c:pt idx="61">
                  <c:v>0.25215604669209102</c:v>
                </c:pt>
                <c:pt idx="62">
                  <c:v>0.243581731220849</c:v>
                </c:pt>
                <c:pt idx="63">
                  <c:v>0.23479421550833501</c:v>
                </c:pt>
                <c:pt idx="64">
                  <c:v>0.22624004040368201</c:v>
                </c:pt>
                <c:pt idx="65">
                  <c:v>0.21741548793819801</c:v>
                </c:pt>
                <c:pt idx="66">
                  <c:v>0.20875157554354901</c:v>
                </c:pt>
                <c:pt idx="67">
                  <c:v>0.19977114429495299</c:v>
                </c:pt>
                <c:pt idx="68">
                  <c:v>0.19094466915284</c:v>
                </c:pt>
                <c:pt idx="69">
                  <c:v>0.181747861672344</c:v>
                </c:pt>
                <c:pt idx="70">
                  <c:v>0.17264608328898301</c:v>
                </c:pt>
                <c:pt idx="71">
                  <c:v>0.16139580402842599</c:v>
                </c:pt>
                <c:pt idx="72">
                  <c:v>0.15100338785603101</c:v>
                </c:pt>
                <c:pt idx="73">
                  <c:v>0.14071478277737701</c:v>
                </c:pt>
                <c:pt idx="74">
                  <c:v>0.130930241718485</c:v>
                </c:pt>
                <c:pt idx="75">
                  <c:v>0.120970042965616</c:v>
                </c:pt>
                <c:pt idx="76">
                  <c:v>0.110104135745339</c:v>
                </c:pt>
                <c:pt idx="77">
                  <c:v>9.9911595182881702E-2</c:v>
                </c:pt>
                <c:pt idx="78">
                  <c:v>9.0463311384762393E-2</c:v>
                </c:pt>
                <c:pt idx="79">
                  <c:v>8.1242425619385106E-2</c:v>
                </c:pt>
                <c:pt idx="80">
                  <c:v>7.2894967960964605E-2</c:v>
                </c:pt>
                <c:pt idx="81">
                  <c:v>6.9958534285830196E-2</c:v>
                </c:pt>
                <c:pt idx="82">
                  <c:v>6.7013362217081096E-2</c:v>
                </c:pt>
                <c:pt idx="83">
                  <c:v>6.41128404326268E-2</c:v>
                </c:pt>
                <c:pt idx="84">
                  <c:v>6.1306121788661197E-2</c:v>
                </c:pt>
                <c:pt idx="85">
                  <c:v>5.8409934753262199E-2</c:v>
                </c:pt>
                <c:pt idx="86">
                  <c:v>5.5555522442754003E-2</c:v>
                </c:pt>
                <c:pt idx="87">
                  <c:v>5.2559330473149798E-2</c:v>
                </c:pt>
                <c:pt idx="88">
                  <c:v>4.9560584178510697E-2</c:v>
                </c:pt>
                <c:pt idx="89">
                  <c:v>4.6370586610678097E-2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0D-479D-AA73-551827266D7B}"/>
            </c:ext>
          </c:extLst>
        </c:ser>
        <c:ser>
          <c:idx val="1"/>
          <c:order val="1"/>
          <c:tx>
            <c:strRef>
              <c:f>Tabelle2!$V$1</c:f>
              <c:strCache>
                <c:ptCount val="1"/>
                <c:pt idx="0">
                  <c:v>IM Interpolation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Tabelle2!$V$2:$V$91</c:f>
              <c:numCache>
                <c:formatCode>General</c:formatCode>
                <c:ptCount val="90"/>
                <c:pt idx="0">
                  <c:v>0.85290040358110097</c:v>
                </c:pt>
                <c:pt idx="1">
                  <c:v>0.84369955755996995</c:v>
                </c:pt>
                <c:pt idx="2">
                  <c:v>0.83498584534641396</c:v>
                </c:pt>
                <c:pt idx="3">
                  <c:v>0.82677287565643898</c:v>
                </c:pt>
                <c:pt idx="4">
                  <c:v>0.81908666680807596</c:v>
                </c:pt>
                <c:pt idx="5">
                  <c:v>0.81242558898372397</c:v>
                </c:pt>
                <c:pt idx="6">
                  <c:v>0.79825016076431599</c:v>
                </c:pt>
                <c:pt idx="7">
                  <c:v>0.78477216525785498</c:v>
                </c:pt>
                <c:pt idx="8">
                  <c:v>0.77171591746340396</c:v>
                </c:pt>
                <c:pt idx="9">
                  <c:v>0.75905349126277699</c:v>
                </c:pt>
                <c:pt idx="10">
                  <c:v>0.74682942289301302</c:v>
                </c:pt>
                <c:pt idx="11">
                  <c:v>0.73721894267277899</c:v>
                </c:pt>
                <c:pt idx="12">
                  <c:v>0.72787450450899405</c:v>
                </c:pt>
                <c:pt idx="13">
                  <c:v>0.71880203363600703</c:v>
                </c:pt>
                <c:pt idx="14">
                  <c:v>0.71002243074076998</c:v>
                </c:pt>
                <c:pt idx="15">
                  <c:v>0.70159521640578904</c:v>
                </c:pt>
                <c:pt idx="16">
                  <c:v>0.69038986156772097</c:v>
                </c:pt>
                <c:pt idx="17">
                  <c:v>0.67942305026121597</c:v>
                </c:pt>
                <c:pt idx="18">
                  <c:v>0.66872440774471498</c:v>
                </c:pt>
                <c:pt idx="19">
                  <c:v>0.65840441864613897</c:v>
                </c:pt>
                <c:pt idx="20">
                  <c:v>0.64907804713442796</c:v>
                </c:pt>
                <c:pt idx="21">
                  <c:v>0.64355693072606301</c:v>
                </c:pt>
                <c:pt idx="22">
                  <c:v>0.63861598804277397</c:v>
                </c:pt>
                <c:pt idx="23">
                  <c:v>0.63412276047385197</c:v>
                </c:pt>
                <c:pt idx="24">
                  <c:v>0.63019343031580999</c:v>
                </c:pt>
                <c:pt idx="25">
                  <c:v>0.62706597610732995</c:v>
                </c:pt>
                <c:pt idx="26">
                  <c:v>0.61628171103253204</c:v>
                </c:pt>
                <c:pt idx="27">
                  <c:v>0.60663904893974896</c:v>
                </c:pt>
                <c:pt idx="28">
                  <c:v>0.59794355747466998</c:v>
                </c:pt>
                <c:pt idx="29">
                  <c:v>0.58992744119353702</c:v>
                </c:pt>
                <c:pt idx="30">
                  <c:v>0.58288831697572596</c:v>
                </c:pt>
                <c:pt idx="31">
                  <c:v>0.57252206286457397</c:v>
                </c:pt>
                <c:pt idx="32">
                  <c:v>0.56293154374501297</c:v>
                </c:pt>
                <c:pt idx="33">
                  <c:v>0.55479052073268698</c:v>
                </c:pt>
                <c:pt idx="34">
                  <c:v>0.54815072476761695</c:v>
                </c:pt>
                <c:pt idx="35">
                  <c:v>0.54306849955171799</c:v>
                </c:pt>
                <c:pt idx="36">
                  <c:v>0.53532399763619098</c:v>
                </c:pt>
                <c:pt idx="37">
                  <c:v>0.52899267608480105</c:v>
                </c:pt>
                <c:pt idx="38">
                  <c:v>0.524098635344728</c:v>
                </c:pt>
                <c:pt idx="39">
                  <c:v>0.52112778163512097</c:v>
                </c:pt>
                <c:pt idx="40">
                  <c:v>0.52106665992822998</c:v>
                </c:pt>
                <c:pt idx="41">
                  <c:v>0.51088139653611697</c:v>
                </c:pt>
                <c:pt idx="42">
                  <c:v>0.50329743314333597</c:v>
                </c:pt>
                <c:pt idx="43">
                  <c:v>0.49776592487604798</c:v>
                </c:pt>
                <c:pt idx="44">
                  <c:v>0.49426788093825202</c:v>
                </c:pt>
                <c:pt idx="45">
                  <c:v>0.49425533102998198</c:v>
                </c:pt>
                <c:pt idx="46">
                  <c:v>0.46516233398674001</c:v>
                </c:pt>
                <c:pt idx="47">
                  <c:v>0.43683546182518201</c:v>
                </c:pt>
                <c:pt idx="48">
                  <c:v>0.40911326859916503</c:v>
                </c:pt>
                <c:pt idx="49">
                  <c:v>0.38190698310163601</c:v>
                </c:pt>
                <c:pt idx="50">
                  <c:v>0.35516339630862598</c:v>
                </c:pt>
                <c:pt idx="51">
                  <c:v>0.34727667470450901</c:v>
                </c:pt>
                <c:pt idx="52">
                  <c:v>0.33945294923216002</c:v>
                </c:pt>
                <c:pt idx="53">
                  <c:v>0.331696698836149</c:v>
                </c:pt>
                <c:pt idx="54">
                  <c:v>0.32401301166245799</c:v>
                </c:pt>
                <c:pt idx="55">
                  <c:v>0.316407756449606</c:v>
                </c:pt>
                <c:pt idx="56">
                  <c:v>0.30848884198207499</c:v>
                </c:pt>
                <c:pt idx="57">
                  <c:v>0.30062449876577202</c:v>
                </c:pt>
                <c:pt idx="58">
                  <c:v>0.29281913305485202</c:v>
                </c:pt>
                <c:pt idx="59">
                  <c:v>0.28507778947651802</c:v>
                </c:pt>
                <c:pt idx="60">
                  <c:v>0.27740630192922899</c:v>
                </c:pt>
                <c:pt idx="61">
                  <c:v>0.269223521183864</c:v>
                </c:pt>
                <c:pt idx="62">
                  <c:v>0.26115072676593698</c:v>
                </c:pt>
                <c:pt idx="63">
                  <c:v>0.25319839570138603</c:v>
                </c:pt>
                <c:pt idx="64">
                  <c:v>0.24537845549370299</c:v>
                </c:pt>
                <c:pt idx="65">
                  <c:v>0.23770457323689301</c:v>
                </c:pt>
                <c:pt idx="66">
                  <c:v>0.22946873086613401</c:v>
                </c:pt>
                <c:pt idx="67">
                  <c:v>0.22131578172867999</c:v>
                </c:pt>
                <c:pt idx="68">
                  <c:v>0.21325523262499199</c:v>
                </c:pt>
                <c:pt idx="69">
                  <c:v>0.20529815234023499</c:v>
                </c:pt>
                <c:pt idx="70">
                  <c:v>0.19745751598212</c:v>
                </c:pt>
                <c:pt idx="71">
                  <c:v>0.189391003717226</c:v>
                </c:pt>
                <c:pt idx="72">
                  <c:v>0.18161076283546701</c:v>
                </c:pt>
                <c:pt idx="73">
                  <c:v>0.17415496601422201</c:v>
                </c:pt>
                <c:pt idx="74">
                  <c:v>0.16706730145533699</c:v>
                </c:pt>
                <c:pt idx="75">
                  <c:v>0.160397502131782</c:v>
                </c:pt>
                <c:pt idx="76">
                  <c:v>0.15181977075097999</c:v>
                </c:pt>
                <c:pt idx="77">
                  <c:v>0.14338627832819301</c:v>
                </c:pt>
                <c:pt idx="78">
                  <c:v>0.13512405271809</c:v>
                </c:pt>
                <c:pt idx="79">
                  <c:v>0.12706668647924901</c:v>
                </c:pt>
                <c:pt idx="80">
                  <c:v>0.119256187293169</c:v>
                </c:pt>
                <c:pt idx="81">
                  <c:v>0.106907090008592</c:v>
                </c:pt>
                <c:pt idx="82">
                  <c:v>9.5172604185583501E-2</c:v>
                </c:pt>
                <c:pt idx="83">
                  <c:v>8.4309103512073394E-2</c:v>
                </c:pt>
                <c:pt idx="84">
                  <c:v>7.4696951482500495E-2</c:v>
                </c:pt>
                <c:pt idx="85">
                  <c:v>6.6878128114105595E-2</c:v>
                </c:pt>
                <c:pt idx="86">
                  <c:v>5.35025024912845E-2</c:v>
                </c:pt>
                <c:pt idx="87">
                  <c:v>4.0126876868463203E-2</c:v>
                </c:pt>
                <c:pt idx="88">
                  <c:v>2.6751251245642101E-2</c:v>
                </c:pt>
                <c:pt idx="89">
                  <c:v>1.3375625622821E-2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0D-479D-AA73-551827266D7B}"/>
            </c:ext>
          </c:extLst>
        </c:ser>
        <c:ser>
          <c:idx val="2"/>
          <c:order val="2"/>
          <c:tx>
            <c:strRef>
              <c:f>Tabelle2!$W$1</c:f>
              <c:strCache>
                <c:ptCount val="1"/>
                <c:pt idx="0">
                  <c:v>IM Forward AAD Sensis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Tabelle2!$W$2:$W$91</c:f>
              <c:numCache>
                <c:formatCode>General</c:formatCode>
                <c:ptCount val="90"/>
                <c:pt idx="0">
                  <c:v>0.85290040358110097</c:v>
                </c:pt>
                <c:pt idx="1">
                  <c:v>0.844522814626531</c:v>
                </c:pt>
                <c:pt idx="2">
                  <c:v>0.83714208347684305</c:v>
                </c:pt>
                <c:pt idx="3">
                  <c:v>0.83290348681137305</c:v>
                </c:pt>
                <c:pt idx="4">
                  <c:v>0.82448690515615597</c:v>
                </c:pt>
                <c:pt idx="5">
                  <c:v>0.81242558898372397</c:v>
                </c:pt>
                <c:pt idx="6">
                  <c:v>0.80491570483470698</c:v>
                </c:pt>
                <c:pt idx="7">
                  <c:v>0.79679318381452202</c:v>
                </c:pt>
                <c:pt idx="8">
                  <c:v>0.77280439681611102</c:v>
                </c:pt>
                <c:pt idx="9">
                  <c:v>0.75505647964567602</c:v>
                </c:pt>
                <c:pt idx="10">
                  <c:v>0.74682942289301302</c:v>
                </c:pt>
                <c:pt idx="11">
                  <c:v>0.72940418779581095</c:v>
                </c:pt>
                <c:pt idx="12">
                  <c:v>0.71627547891205701</c:v>
                </c:pt>
                <c:pt idx="13">
                  <c:v>0.71701561116176005</c:v>
                </c:pt>
                <c:pt idx="14">
                  <c:v>0.71120095427460495</c:v>
                </c:pt>
                <c:pt idx="15">
                  <c:v>0.70159521640578904</c:v>
                </c:pt>
                <c:pt idx="16">
                  <c:v>0.69321748638011305</c:v>
                </c:pt>
                <c:pt idx="17">
                  <c:v>0.68289269624565196</c:v>
                </c:pt>
                <c:pt idx="18">
                  <c:v>0.67314475800915197</c:v>
                </c:pt>
                <c:pt idx="19">
                  <c:v>0.66128502709509995</c:v>
                </c:pt>
                <c:pt idx="20">
                  <c:v>0.64907804713442796</c:v>
                </c:pt>
                <c:pt idx="21">
                  <c:v>0.649113055683744</c:v>
                </c:pt>
                <c:pt idx="22">
                  <c:v>0.64106902743883798</c:v>
                </c:pt>
                <c:pt idx="23">
                  <c:v>0.64153358052814102</c:v>
                </c:pt>
                <c:pt idx="24">
                  <c:v>0.633449009713416</c:v>
                </c:pt>
                <c:pt idx="25">
                  <c:v>0.62706597610732995</c:v>
                </c:pt>
                <c:pt idx="26">
                  <c:v>0.61233139451216601</c:v>
                </c:pt>
                <c:pt idx="27">
                  <c:v>0.61027098814145697</c:v>
                </c:pt>
                <c:pt idx="28">
                  <c:v>0.60541113403222102</c:v>
                </c:pt>
                <c:pt idx="29">
                  <c:v>0.59207068336303703</c:v>
                </c:pt>
                <c:pt idx="30">
                  <c:v>0.58288831697572596</c:v>
                </c:pt>
                <c:pt idx="31">
                  <c:v>0.56943189883163703</c:v>
                </c:pt>
                <c:pt idx="32">
                  <c:v>0.556842370678864</c:v>
                </c:pt>
                <c:pt idx="33">
                  <c:v>0.55107408616466302</c:v>
                </c:pt>
                <c:pt idx="34">
                  <c:v>0.54361244323773195</c:v>
                </c:pt>
                <c:pt idx="35">
                  <c:v>0.54306849955171799</c:v>
                </c:pt>
                <c:pt idx="36">
                  <c:v>0.52525650601282803</c:v>
                </c:pt>
                <c:pt idx="37">
                  <c:v>0.52255594340156897</c:v>
                </c:pt>
                <c:pt idx="38">
                  <c:v>0.51845812709150296</c:v>
                </c:pt>
                <c:pt idx="39">
                  <c:v>0.50984397091710798</c:v>
                </c:pt>
                <c:pt idx="40">
                  <c:v>0.52106665992822998</c:v>
                </c:pt>
                <c:pt idx="41">
                  <c:v>0.48851691237300898</c:v>
                </c:pt>
                <c:pt idx="42">
                  <c:v>0.472890123386771</c:v>
                </c:pt>
                <c:pt idx="43">
                  <c:v>0.47042727507328203</c:v>
                </c:pt>
                <c:pt idx="44">
                  <c:v>0.471442513095369</c:v>
                </c:pt>
                <c:pt idx="45">
                  <c:v>0.49425533102998198</c:v>
                </c:pt>
                <c:pt idx="46">
                  <c:v>0.47130257551552301</c:v>
                </c:pt>
                <c:pt idx="47">
                  <c:v>0.46803312089398702</c:v>
                </c:pt>
                <c:pt idx="48">
                  <c:v>0.45065632102845499</c:v>
                </c:pt>
                <c:pt idx="49">
                  <c:v>0.44225525737023702</c:v>
                </c:pt>
                <c:pt idx="50">
                  <c:v>0.35516339630862598</c:v>
                </c:pt>
                <c:pt idx="51">
                  <c:v>0.356221278256873</c:v>
                </c:pt>
                <c:pt idx="52">
                  <c:v>0.35466544073156803</c:v>
                </c:pt>
                <c:pt idx="53">
                  <c:v>0.34743967496525602</c:v>
                </c:pt>
                <c:pt idx="54">
                  <c:v>0.33201568164205603</c:v>
                </c:pt>
                <c:pt idx="55">
                  <c:v>0.316407756449606</c:v>
                </c:pt>
                <c:pt idx="56">
                  <c:v>0.31750141377610802</c:v>
                </c:pt>
                <c:pt idx="57">
                  <c:v>0.31634089563939599</c:v>
                </c:pt>
                <c:pt idx="58">
                  <c:v>0.30829626293437801</c:v>
                </c:pt>
                <c:pt idx="59">
                  <c:v>0.29374509253119901</c:v>
                </c:pt>
                <c:pt idx="60">
                  <c:v>0.27740630192922899</c:v>
                </c:pt>
                <c:pt idx="61">
                  <c:v>0.27835901276311698</c:v>
                </c:pt>
                <c:pt idx="62">
                  <c:v>0.27802255393525199</c:v>
                </c:pt>
                <c:pt idx="63">
                  <c:v>0.27193056254958697</c:v>
                </c:pt>
                <c:pt idx="64">
                  <c:v>0.25373009435715199</c:v>
                </c:pt>
                <c:pt idx="65">
                  <c:v>0.23770457323689301</c:v>
                </c:pt>
                <c:pt idx="66">
                  <c:v>0.23941239162376701</c:v>
                </c:pt>
                <c:pt idx="67">
                  <c:v>0.24194419732904199</c:v>
                </c:pt>
                <c:pt idx="68">
                  <c:v>0.231585167669458</c:v>
                </c:pt>
                <c:pt idx="69">
                  <c:v>0.21491623382098199</c:v>
                </c:pt>
                <c:pt idx="70">
                  <c:v>0.19745751598212</c:v>
                </c:pt>
                <c:pt idx="71">
                  <c:v>0.199275668988906</c:v>
                </c:pt>
                <c:pt idx="72">
                  <c:v>0.200712062266719</c:v>
                </c:pt>
                <c:pt idx="73">
                  <c:v>0.19946707336859201</c:v>
                </c:pt>
                <c:pt idx="74">
                  <c:v>0.17815187250460601</c:v>
                </c:pt>
                <c:pt idx="75">
                  <c:v>0.160397502131782</c:v>
                </c:pt>
                <c:pt idx="76">
                  <c:v>0.16506542909677999</c:v>
                </c:pt>
                <c:pt idx="77">
                  <c:v>0.17491175638270701</c:v>
                </c:pt>
                <c:pt idx="78">
                  <c:v>0.16165003833580599</c:v>
                </c:pt>
                <c:pt idx="79">
                  <c:v>0.142098834814292</c:v>
                </c:pt>
                <c:pt idx="80">
                  <c:v>0.119256187293169</c:v>
                </c:pt>
                <c:pt idx="81">
                  <c:v>0.12246964659951701</c:v>
                </c:pt>
                <c:pt idx="82">
                  <c:v>0.12415477062218</c:v>
                </c:pt>
                <c:pt idx="83">
                  <c:v>0.13292705990591699</c:v>
                </c:pt>
                <c:pt idx="84">
                  <c:v>9.7298176091619101E-2</c:v>
                </c:pt>
                <c:pt idx="85">
                  <c:v>6.6878128114105595E-2</c:v>
                </c:pt>
                <c:pt idx="86">
                  <c:v>7.7588730141337506E-2</c:v>
                </c:pt>
                <c:pt idx="87">
                  <c:v>0.111190601274994</c:v>
                </c:pt>
                <c:pt idx="88">
                  <c:v>7.4298370981874307E-2</c:v>
                </c:pt>
                <c:pt idx="89">
                  <c:v>1.9084083608647801E-2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0D-479D-AA73-551827266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236344"/>
        <c:axId val="634230768"/>
      </c:lineChart>
      <c:catAx>
        <c:axId val="634236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230768"/>
        <c:crosses val="autoZero"/>
        <c:auto val="1"/>
        <c:lblAlgn val="ctr"/>
        <c:lblOffset val="100"/>
        <c:noMultiLvlLbl val="0"/>
      </c:catAx>
      <c:valAx>
        <c:axId val="63423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236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Tabelle3!$C$1</c:f>
              <c:strCache>
                <c:ptCount val="1"/>
                <c:pt idx="0">
                  <c:v>IM Forward AAD Sensis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Tabelle3!$C$2:$C$91</c:f>
              <c:numCache>
                <c:formatCode>General</c:formatCode>
                <c:ptCount val="90"/>
                <c:pt idx="0">
                  <c:v>0.444213472552757</c:v>
                </c:pt>
                <c:pt idx="1">
                  <c:v>0.43993342134809299</c:v>
                </c:pt>
                <c:pt idx="2">
                  <c:v>0.43847668329878797</c:v>
                </c:pt>
                <c:pt idx="3">
                  <c:v>0.43251145267750302</c:v>
                </c:pt>
                <c:pt idx="4">
                  <c:v>0.42784108063343601</c:v>
                </c:pt>
                <c:pt idx="5">
                  <c:v>0.42301659770454297</c:v>
                </c:pt>
                <c:pt idx="6">
                  <c:v>0.42309377495486999</c:v>
                </c:pt>
                <c:pt idx="7">
                  <c:v>0.41763883335737401</c:v>
                </c:pt>
                <c:pt idx="8">
                  <c:v>0.41256235071029901</c:v>
                </c:pt>
                <c:pt idx="9">
                  <c:v>0.41067384420928299</c:v>
                </c:pt>
                <c:pt idx="10">
                  <c:v>0.40560846284609903</c:v>
                </c:pt>
                <c:pt idx="11">
                  <c:v>0.40099553439230201</c:v>
                </c:pt>
                <c:pt idx="12">
                  <c:v>0.39826362677752702</c:v>
                </c:pt>
                <c:pt idx="13">
                  <c:v>0.40033054047158201</c:v>
                </c:pt>
                <c:pt idx="14">
                  <c:v>0.39660688027015101</c:v>
                </c:pt>
                <c:pt idx="15">
                  <c:v>0.393999852777835</c:v>
                </c:pt>
                <c:pt idx="16">
                  <c:v>0.38951340248037303</c:v>
                </c:pt>
                <c:pt idx="17">
                  <c:v>0.39026302857699302</c:v>
                </c:pt>
                <c:pt idx="18" formatCode="0.00E+00">
                  <c:v>0.38478252229577298</c:v>
                </c:pt>
                <c:pt idx="19">
                  <c:v>0.38056394425848</c:v>
                </c:pt>
                <c:pt idx="20">
                  <c:v>0.38171293973259102</c:v>
                </c:pt>
                <c:pt idx="21">
                  <c:v>0.37949882250594802</c:v>
                </c:pt>
                <c:pt idx="22">
                  <c:v>0.37811626274479698</c:v>
                </c:pt>
                <c:pt idx="23">
                  <c:v>0.38623041848905099</c:v>
                </c:pt>
                <c:pt idx="24">
                  <c:v>0.38431035136248698</c:v>
                </c:pt>
                <c:pt idx="25">
                  <c:v>0.38494652736266399</c:v>
                </c:pt>
                <c:pt idx="26">
                  <c:v>0.39586805609386799</c:v>
                </c:pt>
                <c:pt idx="27">
                  <c:v>0.40544833760160098</c:v>
                </c:pt>
                <c:pt idx="28">
                  <c:v>0.404355736949363</c:v>
                </c:pt>
                <c:pt idx="29">
                  <c:v>0.393302329976223</c:v>
                </c:pt>
                <c:pt idx="30">
                  <c:v>0.39053813710852497</c:v>
                </c:pt>
                <c:pt idx="31">
                  <c:v>0.379673929846364</c:v>
                </c:pt>
                <c:pt idx="32">
                  <c:v>0.38710266750057498</c:v>
                </c:pt>
                <c:pt idx="33">
                  <c:v>0.38496054095869903</c:v>
                </c:pt>
                <c:pt idx="34">
                  <c:v>0.38656621993242402</c:v>
                </c:pt>
                <c:pt idx="35">
                  <c:v>0.392634007515891</c:v>
                </c:pt>
                <c:pt idx="36">
                  <c:v>0.39623194677373802</c:v>
                </c:pt>
                <c:pt idx="37">
                  <c:v>0.39936895460282301</c:v>
                </c:pt>
                <c:pt idx="38">
                  <c:v>0.40216902435228202</c:v>
                </c:pt>
                <c:pt idx="39">
                  <c:v>0.39011646940419897</c:v>
                </c:pt>
                <c:pt idx="40">
                  <c:v>0.394057584430412</c:v>
                </c:pt>
                <c:pt idx="41">
                  <c:v>0.38673110331871802</c:v>
                </c:pt>
                <c:pt idx="42">
                  <c:v>0.38454148806874899</c:v>
                </c:pt>
                <c:pt idx="43">
                  <c:v>0.37849141622145999</c:v>
                </c:pt>
                <c:pt idx="44">
                  <c:v>0.37129327112981803</c:v>
                </c:pt>
                <c:pt idx="45">
                  <c:v>0.375154322175695</c:v>
                </c:pt>
                <c:pt idx="46">
                  <c:v>0.371431523284943</c:v>
                </c:pt>
                <c:pt idx="47">
                  <c:v>0.36929505817011499</c:v>
                </c:pt>
                <c:pt idx="48">
                  <c:v>0.368371893866492</c:v>
                </c:pt>
                <c:pt idx="49">
                  <c:v>0.358165187540881</c:v>
                </c:pt>
                <c:pt idx="50">
                  <c:v>0.36613629698885702</c:v>
                </c:pt>
                <c:pt idx="51">
                  <c:v>0.36737273792684499</c:v>
                </c:pt>
                <c:pt idx="52">
                  <c:v>0.36872226237073602</c:v>
                </c:pt>
                <c:pt idx="53">
                  <c:v>0.36451639453594498</c:v>
                </c:pt>
                <c:pt idx="54">
                  <c:v>0.35198686986234901</c:v>
                </c:pt>
                <c:pt idx="55">
                  <c:v>0.32444382641293101</c:v>
                </c:pt>
                <c:pt idx="56">
                  <c:v>0.32877915285000198</c:v>
                </c:pt>
                <c:pt idx="57">
                  <c:v>0.33562863966144801</c:v>
                </c:pt>
                <c:pt idx="58">
                  <c:v>0.32985912356956198</c:v>
                </c:pt>
                <c:pt idx="59">
                  <c:v>0.31349290713156702</c:v>
                </c:pt>
                <c:pt idx="60">
                  <c:v>0.300732556152841</c:v>
                </c:pt>
                <c:pt idx="61">
                  <c:v>0.30010713049337301</c:v>
                </c:pt>
                <c:pt idx="62">
                  <c:v>0.30183089905328397</c:v>
                </c:pt>
                <c:pt idx="63">
                  <c:v>0.30093767132945898</c:v>
                </c:pt>
                <c:pt idx="64">
                  <c:v>0.28521243011882103</c:v>
                </c:pt>
                <c:pt idx="65">
                  <c:v>0.28713899903496198</c:v>
                </c:pt>
                <c:pt idx="66">
                  <c:v>0.28563623876010802</c:v>
                </c:pt>
                <c:pt idx="67">
                  <c:v>0.30213322285407102</c:v>
                </c:pt>
                <c:pt idx="68">
                  <c:v>0.28946237564977501</c:v>
                </c:pt>
                <c:pt idx="69">
                  <c:v>0.26292768235817798</c:v>
                </c:pt>
                <c:pt idx="70">
                  <c:v>0.24182609956735901</c:v>
                </c:pt>
                <c:pt idx="71">
                  <c:v>0.243350079415356</c:v>
                </c:pt>
                <c:pt idx="72">
                  <c:v>0.24390341501346299</c:v>
                </c:pt>
                <c:pt idx="73">
                  <c:v>0.24179938873042001</c:v>
                </c:pt>
                <c:pt idx="74">
                  <c:v>0.21681350557110901</c:v>
                </c:pt>
                <c:pt idx="75">
                  <c:v>0.19469539028498201</c:v>
                </c:pt>
                <c:pt idx="76">
                  <c:v>0.200012932269128</c:v>
                </c:pt>
                <c:pt idx="77">
                  <c:v>0.21085038260418301</c:v>
                </c:pt>
                <c:pt idx="78">
                  <c:v>0.195030366287891</c:v>
                </c:pt>
                <c:pt idx="79">
                  <c:v>0.17216131607586899</c:v>
                </c:pt>
                <c:pt idx="80">
                  <c:v>0.14447580095144</c:v>
                </c:pt>
                <c:pt idx="81">
                  <c:v>0.147534238865805</c:v>
                </c:pt>
                <c:pt idx="82">
                  <c:v>0.14855254014693201</c:v>
                </c:pt>
                <c:pt idx="83">
                  <c:v>0.15812158713152399</c:v>
                </c:pt>
                <c:pt idx="84">
                  <c:v>0.116346193793943</c:v>
                </c:pt>
                <c:pt idx="85">
                  <c:v>7.9728767050983404E-2</c:v>
                </c:pt>
                <c:pt idx="86">
                  <c:v>9.1882785417101806E-2</c:v>
                </c:pt>
                <c:pt idx="87">
                  <c:v>0.130770272285579</c:v>
                </c:pt>
                <c:pt idx="88">
                  <c:v>8.7203791968901198E-2</c:v>
                </c:pt>
                <c:pt idx="89">
                  <c:v>2.2929501008038301E-2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A2-4C47-8E40-7055D51D38A3}"/>
            </c:ext>
          </c:extLst>
        </c:ser>
        <c:ser>
          <c:idx val="1"/>
          <c:order val="1"/>
          <c:tx>
            <c:strRef>
              <c:f>Tabelle3!$B$1</c:f>
              <c:strCache>
                <c:ptCount val="1"/>
                <c:pt idx="0">
                  <c:v>IM Forward AAD Sensis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Tabelle3!$B$2:$B$91</c:f>
              <c:numCache>
                <c:formatCode>General</c:formatCode>
                <c:ptCount val="90"/>
                <c:pt idx="0">
                  <c:v>0.444213472552757</c:v>
                </c:pt>
                <c:pt idx="1">
                  <c:v>0.43965065159161898</c:v>
                </c:pt>
                <c:pt idx="2">
                  <c:v>0.43524911188276499</c:v>
                </c:pt>
                <c:pt idx="3">
                  <c:v>0.43100263480659501</c:v>
                </c:pt>
                <c:pt idx="4">
                  <c:v>0.42691707438163601</c:v>
                </c:pt>
                <c:pt idx="5">
                  <c:v>0.42301659770454297</c:v>
                </c:pt>
                <c:pt idx="6">
                  <c:v>0.41909643076742997</c:v>
                </c:pt>
                <c:pt idx="7">
                  <c:v>0.41533863604571097</c:v>
                </c:pt>
                <c:pt idx="8">
                  <c:v>0.41176190856675399</c:v>
                </c:pt>
                <c:pt idx="9">
                  <c:v>0.40845954920143701</c:v>
                </c:pt>
                <c:pt idx="10">
                  <c:v>0.40560846284609903</c:v>
                </c:pt>
                <c:pt idx="11">
                  <c:v>0.40261474594178398</c:v>
                </c:pt>
                <c:pt idx="12">
                  <c:v>0.40012202880344999</c:v>
                </c:pt>
                <c:pt idx="13">
                  <c:v>0.39792143845129102</c:v>
                </c:pt>
                <c:pt idx="14">
                  <c:v>0.39588709395053401</c:v>
                </c:pt>
                <c:pt idx="15">
                  <c:v>0.393999852777835</c:v>
                </c:pt>
                <c:pt idx="16">
                  <c:v>0.39132052260502298</c:v>
                </c:pt>
                <c:pt idx="17">
                  <c:v>0.38875418336275203</c:v>
                </c:pt>
                <c:pt idx="18" formatCode="0.00E+00">
                  <c:v>0.38629312141386402</c:v>
                </c:pt>
                <c:pt idx="19">
                  <c:v>0.383939098443072</c:v>
                </c:pt>
                <c:pt idx="20">
                  <c:v>0.38171293973259102</c:v>
                </c:pt>
                <c:pt idx="21">
                  <c:v>0.38178351541614602</c:v>
                </c:pt>
                <c:pt idx="22">
                  <c:v>0.38208896996896602</c:v>
                </c:pt>
                <c:pt idx="23">
                  <c:v>0.38268219482691102</c:v>
                </c:pt>
                <c:pt idx="24">
                  <c:v>0.38364036799402002</c:v>
                </c:pt>
                <c:pt idx="25">
                  <c:v>0.38494652736266399</c:v>
                </c:pt>
                <c:pt idx="26">
                  <c:v>0.38225086463497099</c:v>
                </c:pt>
                <c:pt idx="27">
                  <c:v>0.38046081687431499</c:v>
                </c:pt>
                <c:pt idx="28">
                  <c:v>0.38030444478396702</c:v>
                </c:pt>
                <c:pt idx="29">
                  <c:v>0.38339147170479598</c:v>
                </c:pt>
                <c:pt idx="30">
                  <c:v>0.39053813710852497</c:v>
                </c:pt>
                <c:pt idx="31">
                  <c:v>0.387385923975409</c:v>
                </c:pt>
                <c:pt idx="32">
                  <c:v>0.38625870191623202</c:v>
                </c:pt>
                <c:pt idx="33">
                  <c:v>0.38709151313837298</c:v>
                </c:pt>
                <c:pt idx="34">
                  <c:v>0.38930400733347298</c:v>
                </c:pt>
                <c:pt idx="35">
                  <c:v>0.392634007515891</c:v>
                </c:pt>
                <c:pt idx="36">
                  <c:v>0.39029667571329302</c:v>
                </c:pt>
                <c:pt idx="37">
                  <c:v>0.38884709369676401</c:v>
                </c:pt>
                <c:pt idx="38">
                  <c:v>0.38891224728801799</c:v>
                </c:pt>
                <c:pt idx="39">
                  <c:v>0.39066831226357202</c:v>
                </c:pt>
                <c:pt idx="40">
                  <c:v>0.394057584430412</c:v>
                </c:pt>
                <c:pt idx="41">
                  <c:v>0.38723676075316299</c:v>
                </c:pt>
                <c:pt idx="42">
                  <c:v>0.38202501572425601</c:v>
                </c:pt>
                <c:pt idx="43">
                  <c:v>0.37826513285688801</c:v>
                </c:pt>
                <c:pt idx="44">
                  <c:v>0.37599188169763698</c:v>
                </c:pt>
                <c:pt idx="45">
                  <c:v>0.375154322175695</c:v>
                </c:pt>
                <c:pt idx="46">
                  <c:v>0.35870873499973399</c:v>
                </c:pt>
                <c:pt idx="47">
                  <c:v>0.34495515048062297</c:v>
                </c:pt>
                <c:pt idx="48">
                  <c:v>0.33777914975127499</c:v>
                </c:pt>
                <c:pt idx="49">
                  <c:v>0.33841654002786198</c:v>
                </c:pt>
                <c:pt idx="50">
                  <c:v>0.34378803385565898</c:v>
                </c:pt>
                <c:pt idx="51">
                  <c:v>0.35622084009757099</c:v>
                </c:pt>
                <c:pt idx="52">
                  <c:v>0.34737996232398699</c:v>
                </c:pt>
                <c:pt idx="53">
                  <c:v>0.33897679537174502</c:v>
                </c:pt>
                <c:pt idx="54">
                  <c:v>0.33126615859855102</c:v>
                </c:pt>
                <c:pt idx="55">
                  <c:v>0.323878873031899</c:v>
                </c:pt>
                <c:pt idx="56">
                  <c:v>0.31714907842925999</c:v>
                </c:pt>
                <c:pt idx="57">
                  <c:v>0.310562987457632</c:v>
                </c:pt>
                <c:pt idx="58">
                  <c:v>0.30443598439370101</c:v>
                </c:pt>
                <c:pt idx="59">
                  <c:v>0.29841173259371501</c:v>
                </c:pt>
                <c:pt idx="60">
                  <c:v>0.29287768225073402</c:v>
                </c:pt>
                <c:pt idx="61">
                  <c:v>0.28776839831754297</c:v>
                </c:pt>
                <c:pt idx="62">
                  <c:v>0.28325549654724103</c:v>
                </c:pt>
                <c:pt idx="63">
                  <c:v>0.279025234470615</c:v>
                </c:pt>
                <c:pt idx="64">
                  <c:v>0.27545803618609299</c:v>
                </c:pt>
                <c:pt idx="65">
                  <c:v>0.27224940801030501</c:v>
                </c:pt>
                <c:pt idx="66">
                  <c:v>0.26978059528626103</c:v>
                </c:pt>
                <c:pt idx="67">
                  <c:v>0.26777155081718501</c:v>
                </c:pt>
                <c:pt idx="68">
                  <c:v>0.26664913116070799</c:v>
                </c:pt>
                <c:pt idx="69">
                  <c:v>0.266122652277756</c:v>
                </c:pt>
                <c:pt idx="70">
                  <c:v>0.22942091859424199</c:v>
                </c:pt>
                <c:pt idx="71">
                  <c:v>0.21694825655728001</c:v>
                </c:pt>
                <c:pt idx="72">
                  <c:v>0.205312588335125</c:v>
                </c:pt>
                <c:pt idx="73">
                  <c:v>0.19370213721656401</c:v>
                </c:pt>
                <c:pt idx="74">
                  <c:v>0.18259189254025501</c:v>
                </c:pt>
                <c:pt idx="75">
                  <c:v>0.17122860017746599</c:v>
                </c:pt>
                <c:pt idx="76">
                  <c:v>0.159293995493274</c:v>
                </c:pt>
                <c:pt idx="77">
                  <c:v>0.14764132706213201</c:v>
                </c:pt>
                <c:pt idx="78">
                  <c:v>0.136534524764511</c:v>
                </c:pt>
                <c:pt idx="79">
                  <c:v>0.125323124477629</c:v>
                </c:pt>
                <c:pt idx="80">
                  <c:v>0.114678701898472</c:v>
                </c:pt>
                <c:pt idx="81">
                  <c:v>0.106080134218351</c:v>
                </c:pt>
                <c:pt idx="82">
                  <c:v>9.8095583456781904E-2</c:v>
                </c:pt>
                <c:pt idx="83">
                  <c:v>9.0671838203017205E-2</c:v>
                </c:pt>
                <c:pt idx="84">
                  <c:v>8.3683201190482503E-2</c:v>
                </c:pt>
                <c:pt idx="85">
                  <c:v>7.6438349554820401E-2</c:v>
                </c:pt>
                <c:pt idx="86">
                  <c:v>6.8253783261809794E-2</c:v>
                </c:pt>
                <c:pt idx="87">
                  <c:v>6.1190857617265303E-2</c:v>
                </c:pt>
                <c:pt idx="88">
                  <c:v>5.2614540482838902E-2</c:v>
                </c:pt>
                <c:pt idx="89">
                  <c:v>4.2034751619759003E-2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A2-4C47-8E40-7055D51D3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724056"/>
        <c:axId val="641721760"/>
      </c:lineChart>
      <c:catAx>
        <c:axId val="641724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721760"/>
        <c:crosses val="autoZero"/>
        <c:auto val="1"/>
        <c:lblAlgn val="ctr"/>
        <c:lblOffset val="100"/>
        <c:noMultiLvlLbl val="0"/>
      </c:catAx>
      <c:valAx>
        <c:axId val="64172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724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Tabelle4!$A$1:$A$60</c:f>
              <c:numCache>
                <c:formatCode>General</c:formatCode>
                <c:ptCount val="60"/>
                <c:pt idx="0" formatCode="0.00E+00">
                  <c:v>2.0230061660248699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E5-4370-973F-83EAA7DFE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402648"/>
        <c:axId val="646397728"/>
      </c:lineChart>
      <c:catAx>
        <c:axId val="646402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397728"/>
        <c:crosses val="autoZero"/>
        <c:auto val="1"/>
        <c:lblAlgn val="ctr"/>
        <c:lblOffset val="100"/>
        <c:noMultiLvlLbl val="0"/>
      </c:catAx>
      <c:valAx>
        <c:axId val="64639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402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Tabelle4!$E$1</c:f>
              <c:strCache>
                <c:ptCount val="1"/>
                <c:pt idx="0">
                  <c:v>0.401631638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Tabelle4!$G$2:$G$61</c:f>
              <c:numCache>
                <c:formatCode>General</c:formatCode>
                <c:ptCount val="60"/>
                <c:pt idx="0">
                  <c:v>1.6307193857758699</c:v>
                </c:pt>
                <c:pt idx="1">
                  <c:v>1.6345356140034899</c:v>
                </c:pt>
                <c:pt idx="2">
                  <c:v>1.63934039931695</c:v>
                </c:pt>
                <c:pt idx="3">
                  <c:v>1.64512483186424</c:v>
                </c:pt>
                <c:pt idx="4">
                  <c:v>1.65187843435404</c:v>
                </c:pt>
                <c:pt idx="5">
                  <c:v>1.65958925224724</c:v>
                </c:pt>
                <c:pt idx="6">
                  <c:v>1.66824395300216</c:v>
                </c:pt>
                <c:pt idx="7">
                  <c:v>1.6778279325887899</c:v>
                </c:pt>
                <c:pt idx="8">
                  <c:v>1.6883254274638</c:v>
                </c:pt>
                <c:pt idx="9">
                  <c:v>1.69971963022295</c:v>
                </c:pt>
                <c:pt idx="10">
                  <c:v>1.67875126359185</c:v>
                </c:pt>
                <c:pt idx="11">
                  <c:v>1.65975870842919</c:v>
                </c:pt>
                <c:pt idx="12">
                  <c:v>1.6428092167151001</c:v>
                </c:pt>
                <c:pt idx="13">
                  <c:v>1.6279656034915599</c:v>
                </c:pt>
                <c:pt idx="14">
                  <c:v>1.61528526731337</c:v>
                </c:pt>
                <c:pt idx="15">
                  <c:v>1.60481922909563</c:v>
                </c:pt>
                <c:pt idx="16">
                  <c:v>1.5966112208107099</c:v>
                </c:pt>
                <c:pt idx="17">
                  <c:v>1.5906968569638</c:v>
                </c:pt>
                <c:pt idx="18">
                  <c:v>1.5871029214779899</c:v>
                </c:pt>
                <c:pt idx="19">
                  <c:v>1.5858468003196</c:v>
                </c:pt>
                <c:pt idx="20">
                  <c:v>1.54907546015681</c:v>
                </c:pt>
                <c:pt idx="21">
                  <c:v>1.51255711097419</c:v>
                </c:pt>
                <c:pt idx="22">
                  <c:v>1.4763103582878001</c:v>
                </c:pt>
                <c:pt idx="23">
                  <c:v>1.4403555614899299</c:v>
                </c:pt>
                <c:pt idx="24">
                  <c:v>1.4047150303812499</c:v>
                </c:pt>
                <c:pt idx="25">
                  <c:v>1.36941324626382</c:v>
                </c:pt>
                <c:pt idx="26">
                  <c:v>1.3344771107443301</c:v>
                </c:pt>
                <c:pt idx="27">
                  <c:v>1.2999362257327201</c:v>
                </c:pt>
                <c:pt idx="28">
                  <c:v>1.26582320844703</c:v>
                </c:pt>
                <c:pt idx="29">
                  <c:v>1.23217404552154</c:v>
                </c:pt>
                <c:pt idx="30">
                  <c:v>1.1955549570631601</c:v>
                </c:pt>
                <c:pt idx="31">
                  <c:v>1.1593110105286599</c:v>
                </c:pt>
                <c:pt idx="32">
                  <c:v>1.12347832464581</c:v>
                </c:pt>
                <c:pt idx="33">
                  <c:v>1.08809735667848</c:v>
                </c:pt>
                <c:pt idx="34">
                  <c:v>1.0532134856767901</c:v>
                </c:pt>
                <c:pt idx="35">
                  <c:v>1.0188776703500499</c:v>
                </c:pt>
                <c:pt idx="36">
                  <c:v>0.985147185852287</c:v>
                </c:pt>
                <c:pt idx="37">
                  <c:v>0.95208644079433302</c:v>
                </c:pt>
                <c:pt idx="38">
                  <c:v>0.91976787073752897</c:v>
                </c:pt>
                <c:pt idx="39">
                  <c:v>0.888272896357024</c:v>
                </c:pt>
                <c:pt idx="40">
                  <c:v>0.84915998849079799</c:v>
                </c:pt>
                <c:pt idx="41">
                  <c:v>0.81069407766759904</c:v>
                </c:pt>
                <c:pt idx="42">
                  <c:v>0.772971567301454</c:v>
                </c:pt>
                <c:pt idx="43">
                  <c:v>0.736106552706703</c:v>
                </c:pt>
                <c:pt idx="44">
                  <c:v>0.70023428645325503</c:v>
                </c:pt>
                <c:pt idx="45">
                  <c:v>0.66551516878901695</c:v>
                </c:pt>
                <c:pt idx="46">
                  <c:v>0.63213918155507398</c:v>
                </c:pt>
                <c:pt idx="47">
                  <c:v>0.60033052838635304</c:v>
                </c:pt>
                <c:pt idx="48">
                  <c:v>0.57035198179504198</c:v>
                </c:pt>
                <c:pt idx="49">
                  <c:v>0.54250803299523598</c:v>
                </c:pt>
                <c:pt idx="50">
                  <c:v>0.488257229695712</c:v>
                </c:pt>
                <c:pt idx="51">
                  <c:v>0.43400642639618803</c:v>
                </c:pt>
                <c:pt idx="52">
                  <c:v>0.379755623096664</c:v>
                </c:pt>
                <c:pt idx="53">
                  <c:v>0.32550481979714102</c:v>
                </c:pt>
                <c:pt idx="54">
                  <c:v>0.27125401649761799</c:v>
                </c:pt>
                <c:pt idx="55">
                  <c:v>0.21700321319809401</c:v>
                </c:pt>
                <c:pt idx="56">
                  <c:v>0.16275240989857001</c:v>
                </c:pt>
                <c:pt idx="57">
                  <c:v>0.10850160659904599</c:v>
                </c:pt>
                <c:pt idx="58">
                  <c:v>5.4250803299523399E-2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08-4E4D-AF35-36C5FEA0B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2000856"/>
        <c:axId val="722001184"/>
      </c:lineChart>
      <c:catAx>
        <c:axId val="722000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001184"/>
        <c:crosses val="autoZero"/>
        <c:auto val="1"/>
        <c:lblAlgn val="ctr"/>
        <c:lblOffset val="100"/>
        <c:noMultiLvlLbl val="0"/>
      </c:catAx>
      <c:valAx>
        <c:axId val="72200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000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Tabelle5!$B$1:$B$110</c:f>
              <c:numCache>
                <c:formatCode>General</c:formatCode>
                <c:ptCount val="110"/>
                <c:pt idx="0">
                  <c:v>0.89491592777137596</c:v>
                </c:pt>
                <c:pt idx="1">
                  <c:v>0.88955440906349603</c:v>
                </c:pt>
                <c:pt idx="2">
                  <c:v>0.87994375479530695</c:v>
                </c:pt>
                <c:pt idx="3">
                  <c:v>0.87410784627177196</c:v>
                </c:pt>
                <c:pt idx="4">
                  <c:v>0.86701909854222903</c:v>
                </c:pt>
                <c:pt idx="5">
                  <c:v>0.85884291522053902</c:v>
                </c:pt>
                <c:pt idx="6">
                  <c:v>0.85968956362956594</c:v>
                </c:pt>
                <c:pt idx="7">
                  <c:v>0.85657308878453098</c:v>
                </c:pt>
                <c:pt idx="8">
                  <c:v>0.86249548713009905</c:v>
                </c:pt>
                <c:pt idx="9">
                  <c:v>0.85180292826229698</c:v>
                </c:pt>
                <c:pt idx="10">
                  <c:v>0.83700265794996398</c:v>
                </c:pt>
                <c:pt idx="11">
                  <c:v>0.83850260281046796</c:v>
                </c:pt>
                <c:pt idx="12">
                  <c:v>0.83422740594233502</c:v>
                </c:pt>
                <c:pt idx="13">
                  <c:v>0.82419736628795803</c:v>
                </c:pt>
                <c:pt idx="14">
                  <c:v>0.81550939323265803</c:v>
                </c:pt>
                <c:pt idx="15">
                  <c:v>0.79671640139093602</c:v>
                </c:pt>
                <c:pt idx="16">
                  <c:v>0.79368197874903401</c:v>
                </c:pt>
                <c:pt idx="17">
                  <c:v>0.79606505285872997</c:v>
                </c:pt>
                <c:pt idx="18">
                  <c:v>0.79341743256211605</c:v>
                </c:pt>
                <c:pt idx="19">
                  <c:v>0.77289480093255603</c:v>
                </c:pt>
                <c:pt idx="20">
                  <c:v>0.47500019521958398</c:v>
                </c:pt>
                <c:pt idx="21">
                  <c:v>0.46888414931494499</c:v>
                </c:pt>
                <c:pt idx="22">
                  <c:v>0.46880379831934799</c:v>
                </c:pt>
                <c:pt idx="23">
                  <c:v>0.46350025843533399</c:v>
                </c:pt>
                <c:pt idx="24">
                  <c:v>0.44882412277696598</c:v>
                </c:pt>
                <c:pt idx="25">
                  <c:v>0.42495628596555901</c:v>
                </c:pt>
                <c:pt idx="26">
                  <c:v>0.42842256727706401</c:v>
                </c:pt>
                <c:pt idx="27">
                  <c:v>0.43373942534207799</c:v>
                </c:pt>
                <c:pt idx="28">
                  <c:v>0.42267687519581298</c:v>
                </c:pt>
                <c:pt idx="29">
                  <c:v>0.40245192272237401</c:v>
                </c:pt>
                <c:pt idx="30">
                  <c:v>0.38453994191373497</c:v>
                </c:pt>
                <c:pt idx="31">
                  <c:v>0.38462637805161498</c:v>
                </c:pt>
                <c:pt idx="32">
                  <c:v>0.38574132213268503</c:v>
                </c:pt>
                <c:pt idx="33">
                  <c:v>0.38552448396151501</c:v>
                </c:pt>
                <c:pt idx="34">
                  <c:v>0.36921357142158101</c:v>
                </c:pt>
                <c:pt idx="35">
                  <c:v>0.37158365733076498</c:v>
                </c:pt>
                <c:pt idx="36">
                  <c:v>0.37170502092972602</c:v>
                </c:pt>
                <c:pt idx="37">
                  <c:v>0.38203191277717602</c:v>
                </c:pt>
                <c:pt idx="38">
                  <c:v>0.367662226115202</c:v>
                </c:pt>
                <c:pt idx="39">
                  <c:v>0.33896573287846099</c:v>
                </c:pt>
                <c:pt idx="40">
                  <c:v>0.25835323219300899</c:v>
                </c:pt>
                <c:pt idx="41">
                  <c:v>0.25957524332132997</c:v>
                </c:pt>
                <c:pt idx="42">
                  <c:v>0.25988848873140502</c:v>
                </c:pt>
                <c:pt idx="43">
                  <c:v>0.25769831423903899</c:v>
                </c:pt>
                <c:pt idx="44">
                  <c:v>0.23119470384583099</c:v>
                </c:pt>
                <c:pt idx="45">
                  <c:v>0.20767670066655</c:v>
                </c:pt>
                <c:pt idx="46">
                  <c:v>0.21311847648788201</c:v>
                </c:pt>
                <c:pt idx="47">
                  <c:v>0.22450887140298301</c:v>
                </c:pt>
                <c:pt idx="48">
                  <c:v>0.20760952647016201</c:v>
                </c:pt>
                <c:pt idx="49">
                  <c:v>0.18320439542695099</c:v>
                </c:pt>
                <c:pt idx="50">
                  <c:v>0.153616608314462</c:v>
                </c:pt>
                <c:pt idx="51">
                  <c:v>0.15679605989737899</c:v>
                </c:pt>
                <c:pt idx="52">
                  <c:v>0.15773351519818499</c:v>
                </c:pt>
                <c:pt idx="53">
                  <c:v>0.16791581465892799</c:v>
                </c:pt>
                <c:pt idx="54">
                  <c:v>0.123556049118608</c:v>
                </c:pt>
                <c:pt idx="55">
                  <c:v>8.4685052862336602E-2</c:v>
                </c:pt>
                <c:pt idx="56">
                  <c:v>9.7542447496227203E-2</c:v>
                </c:pt>
                <c:pt idx="57">
                  <c:v>0.13874759011735699</c:v>
                </c:pt>
                <c:pt idx="58">
                  <c:v>9.24959113975692E-2</c:v>
                </c:pt>
                <c:pt idx="59">
                  <c:v>2.4317874194721201E-2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4D-49A6-A523-608F5A7C7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4810752"/>
        <c:axId val="764809440"/>
      </c:lineChart>
      <c:catAx>
        <c:axId val="764810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809440"/>
        <c:crosses val="autoZero"/>
        <c:auto val="1"/>
        <c:lblAlgn val="ctr"/>
        <c:lblOffset val="100"/>
        <c:noMultiLvlLbl val="0"/>
      </c:catAx>
      <c:valAx>
        <c:axId val="76480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81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423454</xdr:colOff>
      <xdr:row>1</xdr:row>
      <xdr:rowOff>152400</xdr:rowOff>
    </xdr:from>
    <xdr:to>
      <xdr:col>13</xdr:col>
      <xdr:colOff>518159</xdr:colOff>
      <xdr:row>20</xdr:row>
      <xdr:rowOff>113211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23DE0D6-37C6-4701-8BA7-2562DDE7DB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464820</xdr:colOff>
      <xdr:row>8</xdr:row>
      <xdr:rowOff>140970</xdr:rowOff>
    </xdr:from>
    <xdr:to>
      <xdr:col>10</xdr:col>
      <xdr:colOff>281940</xdr:colOff>
      <xdr:row>23</xdr:row>
      <xdr:rowOff>140970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40A182D-2472-4151-BEEC-07225F6660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289560</xdr:colOff>
      <xdr:row>1</xdr:row>
      <xdr:rowOff>118110</xdr:rowOff>
    </xdr:from>
    <xdr:to>
      <xdr:col>10</xdr:col>
      <xdr:colOff>586740</xdr:colOff>
      <xdr:row>20</xdr:row>
      <xdr:rowOff>45720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C2C91FE-3912-448D-8C87-775B469C8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304800</xdr:colOff>
      <xdr:row>20</xdr:row>
      <xdr:rowOff>152400</xdr:rowOff>
    </xdr:from>
    <xdr:to>
      <xdr:col>11</xdr:col>
      <xdr:colOff>15240</xdr:colOff>
      <xdr:row>40</xdr:row>
      <xdr:rowOff>133350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D512DF8-CD6B-49B2-8C78-6AF43502E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548640</xdr:colOff>
      <xdr:row>7</xdr:row>
      <xdr:rowOff>110490</xdr:rowOff>
    </xdr:from>
    <xdr:to>
      <xdr:col>29</xdr:col>
      <xdr:colOff>365760</xdr:colOff>
      <xdr:row>22</xdr:row>
      <xdr:rowOff>110490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D13DDA7-756A-40A3-9819-8A1D279C8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8</xdr:row>
      <xdr:rowOff>3810</xdr:rowOff>
    </xdr:from>
    <xdr:to>
      <xdr:col>11</xdr:col>
      <xdr:colOff>655320</xdr:colOff>
      <xdr:row>23</xdr:row>
      <xdr:rowOff>3810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2F33E62-A8DF-4E7E-B002-77CB63F85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144780</xdr:colOff>
      <xdr:row>8</xdr:row>
      <xdr:rowOff>171450</xdr:rowOff>
    </xdr:from>
    <xdr:to>
      <xdr:col>13</xdr:col>
      <xdr:colOff>754380</xdr:colOff>
      <xdr:row>23</xdr:row>
      <xdr:rowOff>171450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ED2B8C1-5F38-426B-A294-6863E9728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297180</xdr:colOff>
      <xdr:row>1</xdr:row>
      <xdr:rowOff>163830</xdr:rowOff>
    </xdr:from>
    <xdr:to>
      <xdr:col>14</xdr:col>
      <xdr:colOff>114300</xdr:colOff>
      <xdr:row>16</xdr:row>
      <xdr:rowOff>163830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94A4824-8E52-4FF7-B2CE-F67CB2848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8</xdr:row>
      <xdr:rowOff>3810</xdr:rowOff>
    </xdr:from>
    <xdr:to>
      <xdr:col>10</xdr:col>
      <xdr:colOff>91440</xdr:colOff>
      <xdr:row>23</xdr:row>
      <xdr:rowOff>3810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66AB015-D1F1-4C38-B5C0-7FB303D1A3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Startup" Target="Obba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obAddAllJars"/>
      <definedName name="obAddClasses"/>
      <definedName name="obcall"/>
      <definedName name="obControlPanelSetVisible"/>
      <definedName name="obget"/>
      <definedName name="obGetProperty"/>
      <definedName name="obMake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S285"/>
  <sheetViews>
    <sheetView topLeftCell="A4" zoomScale="85" zoomScaleNormal="85" workbookViewId="0">
      <selection activeCell="Q20" sqref="Q20"/>
    </sheetView>
  </sheetViews>
  <sheetFormatPr baseColWidth="10" defaultColWidth="14.44140625" defaultRowHeight="11.85" customHeight="1" x14ac:dyDescent="0.3"/>
  <cols>
    <col min="1" max="1" width="5.109375" style="10" customWidth="1"/>
    <col min="2" max="2" width="17.5546875" style="10" customWidth="1"/>
    <col min="3" max="3" width="14.44140625" style="10"/>
    <col min="4" max="4" width="7.44140625" style="10" customWidth="1"/>
    <col min="5" max="5" width="8.5546875" style="10" customWidth="1"/>
    <col min="6" max="6" width="8.109375" style="10" customWidth="1"/>
    <col min="7" max="11" width="8.77734375" style="10" customWidth="1"/>
    <col min="12" max="12" width="14.77734375" style="10" customWidth="1"/>
    <col min="13" max="13" width="14.44140625" style="10"/>
    <col min="14" max="14" width="11" style="10" customWidth="1"/>
    <col min="15" max="15" width="1.88671875" style="10" customWidth="1"/>
    <col min="16" max="16" width="14.44140625" style="10"/>
    <col min="17" max="17" width="11" style="10" customWidth="1"/>
    <col min="18" max="18" width="6.21875" style="10" customWidth="1"/>
    <col min="19" max="19" width="5.77734375" style="12" customWidth="1"/>
    <col min="20" max="20" width="6" style="10" customWidth="1"/>
    <col min="21" max="21" width="6.33203125" style="10" customWidth="1"/>
    <col min="22" max="22" width="5.5546875" style="10" customWidth="1"/>
    <col min="23" max="23" width="6" style="10" customWidth="1"/>
    <col min="24" max="24" width="5" style="10" customWidth="1"/>
    <col min="25" max="25" width="5.77734375" style="10" customWidth="1"/>
    <col min="26" max="27" width="6" style="10" customWidth="1"/>
    <col min="28" max="253" width="14.44140625" style="10"/>
    <col min="254" max="254" width="14.44140625" style="6"/>
    <col min="255" max="255" width="5.109375" style="6" customWidth="1"/>
    <col min="256" max="257" width="14.44140625" style="6"/>
    <col min="258" max="258" width="5.109375" style="6" customWidth="1"/>
    <col min="259" max="259" width="18.33203125" style="6" customWidth="1"/>
    <col min="260" max="260" width="14.44140625" style="6"/>
    <col min="261" max="261" width="5.109375" style="6" customWidth="1"/>
    <col min="262" max="510" width="14.44140625" style="6"/>
    <col min="511" max="511" width="5.109375" style="6" customWidth="1"/>
    <col min="512" max="513" width="14.44140625" style="6"/>
    <col min="514" max="514" width="5.109375" style="6" customWidth="1"/>
    <col min="515" max="515" width="18.33203125" style="6" customWidth="1"/>
    <col min="516" max="516" width="14.44140625" style="6"/>
    <col min="517" max="517" width="5.109375" style="6" customWidth="1"/>
    <col min="518" max="766" width="14.44140625" style="6"/>
    <col min="767" max="767" width="5.109375" style="6" customWidth="1"/>
    <col min="768" max="769" width="14.44140625" style="6"/>
    <col min="770" max="770" width="5.109375" style="6" customWidth="1"/>
    <col min="771" max="771" width="18.33203125" style="6" customWidth="1"/>
    <col min="772" max="772" width="14.44140625" style="6"/>
    <col min="773" max="773" width="5.109375" style="6" customWidth="1"/>
    <col min="774" max="1022" width="14.44140625" style="6"/>
    <col min="1023" max="1023" width="5.109375" style="6" customWidth="1"/>
    <col min="1024" max="1025" width="14.44140625" style="6"/>
    <col min="1026" max="1026" width="5.109375" style="6" customWidth="1"/>
    <col min="1027" max="1027" width="18.33203125" style="6" customWidth="1"/>
    <col min="1028" max="1028" width="14.44140625" style="6"/>
    <col min="1029" max="1029" width="5.109375" style="6" customWidth="1"/>
    <col min="1030" max="1278" width="14.44140625" style="6"/>
    <col min="1279" max="1279" width="5.109375" style="6" customWidth="1"/>
    <col min="1280" max="1281" width="14.44140625" style="6"/>
    <col min="1282" max="1282" width="5.109375" style="6" customWidth="1"/>
    <col min="1283" max="1283" width="18.33203125" style="6" customWidth="1"/>
    <col min="1284" max="1284" width="14.44140625" style="6"/>
    <col min="1285" max="1285" width="5.109375" style="6" customWidth="1"/>
    <col min="1286" max="1534" width="14.44140625" style="6"/>
    <col min="1535" max="1535" width="5.109375" style="6" customWidth="1"/>
    <col min="1536" max="1537" width="14.44140625" style="6"/>
    <col min="1538" max="1538" width="5.109375" style="6" customWidth="1"/>
    <col min="1539" max="1539" width="18.33203125" style="6" customWidth="1"/>
    <col min="1540" max="1540" width="14.44140625" style="6"/>
    <col min="1541" max="1541" width="5.109375" style="6" customWidth="1"/>
    <col min="1542" max="1790" width="14.44140625" style="6"/>
    <col min="1791" max="1791" width="5.109375" style="6" customWidth="1"/>
    <col min="1792" max="1793" width="14.44140625" style="6"/>
    <col min="1794" max="1794" width="5.109375" style="6" customWidth="1"/>
    <col min="1795" max="1795" width="18.33203125" style="6" customWidth="1"/>
    <col min="1796" max="1796" width="14.44140625" style="6"/>
    <col min="1797" max="1797" width="5.109375" style="6" customWidth="1"/>
    <col min="1798" max="2046" width="14.44140625" style="6"/>
    <col min="2047" max="2047" width="5.109375" style="6" customWidth="1"/>
    <col min="2048" max="2049" width="14.44140625" style="6"/>
    <col min="2050" max="2050" width="5.109375" style="6" customWidth="1"/>
    <col min="2051" max="2051" width="18.33203125" style="6" customWidth="1"/>
    <col min="2052" max="2052" width="14.44140625" style="6"/>
    <col min="2053" max="2053" width="5.109375" style="6" customWidth="1"/>
    <col min="2054" max="2302" width="14.44140625" style="6"/>
    <col min="2303" max="2303" width="5.109375" style="6" customWidth="1"/>
    <col min="2304" max="2305" width="14.44140625" style="6"/>
    <col min="2306" max="2306" width="5.109375" style="6" customWidth="1"/>
    <col min="2307" max="2307" width="18.33203125" style="6" customWidth="1"/>
    <col min="2308" max="2308" width="14.44140625" style="6"/>
    <col min="2309" max="2309" width="5.109375" style="6" customWidth="1"/>
    <col min="2310" max="2558" width="14.44140625" style="6"/>
    <col min="2559" max="2559" width="5.109375" style="6" customWidth="1"/>
    <col min="2560" max="2561" width="14.44140625" style="6"/>
    <col min="2562" max="2562" width="5.109375" style="6" customWidth="1"/>
    <col min="2563" max="2563" width="18.33203125" style="6" customWidth="1"/>
    <col min="2564" max="2564" width="14.44140625" style="6"/>
    <col min="2565" max="2565" width="5.109375" style="6" customWidth="1"/>
    <col min="2566" max="2814" width="14.44140625" style="6"/>
    <col min="2815" max="2815" width="5.109375" style="6" customWidth="1"/>
    <col min="2816" max="2817" width="14.44140625" style="6"/>
    <col min="2818" max="2818" width="5.109375" style="6" customWidth="1"/>
    <col min="2819" max="2819" width="18.33203125" style="6" customWidth="1"/>
    <col min="2820" max="2820" width="14.44140625" style="6"/>
    <col min="2821" max="2821" width="5.109375" style="6" customWidth="1"/>
    <col min="2822" max="3070" width="14.44140625" style="6"/>
    <col min="3071" max="3071" width="5.109375" style="6" customWidth="1"/>
    <col min="3072" max="3073" width="14.44140625" style="6"/>
    <col min="3074" max="3074" width="5.109375" style="6" customWidth="1"/>
    <col min="3075" max="3075" width="18.33203125" style="6" customWidth="1"/>
    <col min="3076" max="3076" width="14.44140625" style="6"/>
    <col min="3077" max="3077" width="5.109375" style="6" customWidth="1"/>
    <col min="3078" max="3326" width="14.44140625" style="6"/>
    <col min="3327" max="3327" width="5.109375" style="6" customWidth="1"/>
    <col min="3328" max="3329" width="14.44140625" style="6"/>
    <col min="3330" max="3330" width="5.109375" style="6" customWidth="1"/>
    <col min="3331" max="3331" width="18.33203125" style="6" customWidth="1"/>
    <col min="3332" max="3332" width="14.44140625" style="6"/>
    <col min="3333" max="3333" width="5.109375" style="6" customWidth="1"/>
    <col min="3334" max="3582" width="14.44140625" style="6"/>
    <col min="3583" max="3583" width="5.109375" style="6" customWidth="1"/>
    <col min="3584" max="3585" width="14.44140625" style="6"/>
    <col min="3586" max="3586" width="5.109375" style="6" customWidth="1"/>
    <col min="3587" max="3587" width="18.33203125" style="6" customWidth="1"/>
    <col min="3588" max="3588" width="14.44140625" style="6"/>
    <col min="3589" max="3589" width="5.109375" style="6" customWidth="1"/>
    <col min="3590" max="3838" width="14.44140625" style="6"/>
    <col min="3839" max="3839" width="5.109375" style="6" customWidth="1"/>
    <col min="3840" max="3841" width="14.44140625" style="6"/>
    <col min="3842" max="3842" width="5.109375" style="6" customWidth="1"/>
    <col min="3843" max="3843" width="18.33203125" style="6" customWidth="1"/>
    <col min="3844" max="3844" width="14.44140625" style="6"/>
    <col min="3845" max="3845" width="5.109375" style="6" customWidth="1"/>
    <col min="3846" max="4094" width="14.44140625" style="6"/>
    <col min="4095" max="4095" width="5.109375" style="6" customWidth="1"/>
    <col min="4096" max="4097" width="14.44140625" style="6"/>
    <col min="4098" max="4098" width="5.109375" style="6" customWidth="1"/>
    <col min="4099" max="4099" width="18.33203125" style="6" customWidth="1"/>
    <col min="4100" max="4100" width="14.44140625" style="6"/>
    <col min="4101" max="4101" width="5.109375" style="6" customWidth="1"/>
    <col min="4102" max="4350" width="14.44140625" style="6"/>
    <col min="4351" max="4351" width="5.109375" style="6" customWidth="1"/>
    <col min="4352" max="4353" width="14.44140625" style="6"/>
    <col min="4354" max="4354" width="5.109375" style="6" customWidth="1"/>
    <col min="4355" max="4355" width="18.33203125" style="6" customWidth="1"/>
    <col min="4356" max="4356" width="14.44140625" style="6"/>
    <col min="4357" max="4357" width="5.109375" style="6" customWidth="1"/>
    <col min="4358" max="4606" width="14.44140625" style="6"/>
    <col min="4607" max="4607" width="5.109375" style="6" customWidth="1"/>
    <col min="4608" max="4609" width="14.44140625" style="6"/>
    <col min="4610" max="4610" width="5.109375" style="6" customWidth="1"/>
    <col min="4611" max="4611" width="18.33203125" style="6" customWidth="1"/>
    <col min="4612" max="4612" width="14.44140625" style="6"/>
    <col min="4613" max="4613" width="5.109375" style="6" customWidth="1"/>
    <col min="4614" max="4862" width="14.44140625" style="6"/>
    <col min="4863" max="4863" width="5.109375" style="6" customWidth="1"/>
    <col min="4864" max="4865" width="14.44140625" style="6"/>
    <col min="4866" max="4866" width="5.109375" style="6" customWidth="1"/>
    <col min="4867" max="4867" width="18.33203125" style="6" customWidth="1"/>
    <col min="4868" max="4868" width="14.44140625" style="6"/>
    <col min="4869" max="4869" width="5.109375" style="6" customWidth="1"/>
    <col min="4870" max="5118" width="14.44140625" style="6"/>
    <col min="5119" max="5119" width="5.109375" style="6" customWidth="1"/>
    <col min="5120" max="5121" width="14.44140625" style="6"/>
    <col min="5122" max="5122" width="5.109375" style="6" customWidth="1"/>
    <col min="5123" max="5123" width="18.33203125" style="6" customWidth="1"/>
    <col min="5124" max="5124" width="14.44140625" style="6"/>
    <col min="5125" max="5125" width="5.109375" style="6" customWidth="1"/>
    <col min="5126" max="5374" width="14.44140625" style="6"/>
    <col min="5375" max="5375" width="5.109375" style="6" customWidth="1"/>
    <col min="5376" max="5377" width="14.44140625" style="6"/>
    <col min="5378" max="5378" width="5.109375" style="6" customWidth="1"/>
    <col min="5379" max="5379" width="18.33203125" style="6" customWidth="1"/>
    <col min="5380" max="5380" width="14.44140625" style="6"/>
    <col min="5381" max="5381" width="5.109375" style="6" customWidth="1"/>
    <col min="5382" max="5630" width="14.44140625" style="6"/>
    <col min="5631" max="5631" width="5.109375" style="6" customWidth="1"/>
    <col min="5632" max="5633" width="14.44140625" style="6"/>
    <col min="5634" max="5634" width="5.109375" style="6" customWidth="1"/>
    <col min="5635" max="5635" width="18.33203125" style="6" customWidth="1"/>
    <col min="5636" max="5636" width="14.44140625" style="6"/>
    <col min="5637" max="5637" width="5.109375" style="6" customWidth="1"/>
    <col min="5638" max="5886" width="14.44140625" style="6"/>
    <col min="5887" max="5887" width="5.109375" style="6" customWidth="1"/>
    <col min="5888" max="5889" width="14.44140625" style="6"/>
    <col min="5890" max="5890" width="5.109375" style="6" customWidth="1"/>
    <col min="5891" max="5891" width="18.33203125" style="6" customWidth="1"/>
    <col min="5892" max="5892" width="14.44140625" style="6"/>
    <col min="5893" max="5893" width="5.109375" style="6" customWidth="1"/>
    <col min="5894" max="6142" width="14.44140625" style="6"/>
    <col min="6143" max="6143" width="5.109375" style="6" customWidth="1"/>
    <col min="6144" max="6145" width="14.44140625" style="6"/>
    <col min="6146" max="6146" width="5.109375" style="6" customWidth="1"/>
    <col min="6147" max="6147" width="18.33203125" style="6" customWidth="1"/>
    <col min="6148" max="6148" width="14.44140625" style="6"/>
    <col min="6149" max="6149" width="5.109375" style="6" customWidth="1"/>
    <col min="6150" max="6398" width="14.44140625" style="6"/>
    <col min="6399" max="6399" width="5.109375" style="6" customWidth="1"/>
    <col min="6400" max="6401" width="14.44140625" style="6"/>
    <col min="6402" max="6402" width="5.109375" style="6" customWidth="1"/>
    <col min="6403" max="6403" width="18.33203125" style="6" customWidth="1"/>
    <col min="6404" max="6404" width="14.44140625" style="6"/>
    <col min="6405" max="6405" width="5.109375" style="6" customWidth="1"/>
    <col min="6406" max="6654" width="14.44140625" style="6"/>
    <col min="6655" max="6655" width="5.109375" style="6" customWidth="1"/>
    <col min="6656" max="6657" width="14.44140625" style="6"/>
    <col min="6658" max="6658" width="5.109375" style="6" customWidth="1"/>
    <col min="6659" max="6659" width="18.33203125" style="6" customWidth="1"/>
    <col min="6660" max="6660" width="14.44140625" style="6"/>
    <col min="6661" max="6661" width="5.109375" style="6" customWidth="1"/>
    <col min="6662" max="6910" width="14.44140625" style="6"/>
    <col min="6911" max="6911" width="5.109375" style="6" customWidth="1"/>
    <col min="6912" max="6913" width="14.44140625" style="6"/>
    <col min="6914" max="6914" width="5.109375" style="6" customWidth="1"/>
    <col min="6915" max="6915" width="18.33203125" style="6" customWidth="1"/>
    <col min="6916" max="6916" width="14.44140625" style="6"/>
    <col min="6917" max="6917" width="5.109375" style="6" customWidth="1"/>
    <col min="6918" max="7166" width="14.44140625" style="6"/>
    <col min="7167" max="7167" width="5.109375" style="6" customWidth="1"/>
    <col min="7168" max="7169" width="14.44140625" style="6"/>
    <col min="7170" max="7170" width="5.109375" style="6" customWidth="1"/>
    <col min="7171" max="7171" width="18.33203125" style="6" customWidth="1"/>
    <col min="7172" max="7172" width="14.44140625" style="6"/>
    <col min="7173" max="7173" width="5.109375" style="6" customWidth="1"/>
    <col min="7174" max="7422" width="14.44140625" style="6"/>
    <col min="7423" max="7423" width="5.109375" style="6" customWidth="1"/>
    <col min="7424" max="7425" width="14.44140625" style="6"/>
    <col min="7426" max="7426" width="5.109375" style="6" customWidth="1"/>
    <col min="7427" max="7427" width="18.33203125" style="6" customWidth="1"/>
    <col min="7428" max="7428" width="14.44140625" style="6"/>
    <col min="7429" max="7429" width="5.109375" style="6" customWidth="1"/>
    <col min="7430" max="7678" width="14.44140625" style="6"/>
    <col min="7679" max="7679" width="5.109375" style="6" customWidth="1"/>
    <col min="7680" max="7681" width="14.44140625" style="6"/>
    <col min="7682" max="7682" width="5.109375" style="6" customWidth="1"/>
    <col min="7683" max="7683" width="18.33203125" style="6" customWidth="1"/>
    <col min="7684" max="7684" width="14.44140625" style="6"/>
    <col min="7685" max="7685" width="5.109375" style="6" customWidth="1"/>
    <col min="7686" max="7934" width="14.44140625" style="6"/>
    <col min="7935" max="7935" width="5.109375" style="6" customWidth="1"/>
    <col min="7936" max="7937" width="14.44140625" style="6"/>
    <col min="7938" max="7938" width="5.109375" style="6" customWidth="1"/>
    <col min="7939" max="7939" width="18.33203125" style="6" customWidth="1"/>
    <col min="7940" max="7940" width="14.44140625" style="6"/>
    <col min="7941" max="7941" width="5.109375" style="6" customWidth="1"/>
    <col min="7942" max="8190" width="14.44140625" style="6"/>
    <col min="8191" max="8191" width="5.109375" style="6" customWidth="1"/>
    <col min="8192" max="8193" width="14.44140625" style="6"/>
    <col min="8194" max="8194" width="5.109375" style="6" customWidth="1"/>
    <col min="8195" max="8195" width="18.33203125" style="6" customWidth="1"/>
    <col min="8196" max="8196" width="14.44140625" style="6"/>
    <col min="8197" max="8197" width="5.109375" style="6" customWidth="1"/>
    <col min="8198" max="8446" width="14.44140625" style="6"/>
    <col min="8447" max="8447" width="5.109375" style="6" customWidth="1"/>
    <col min="8448" max="8449" width="14.44140625" style="6"/>
    <col min="8450" max="8450" width="5.109375" style="6" customWidth="1"/>
    <col min="8451" max="8451" width="18.33203125" style="6" customWidth="1"/>
    <col min="8452" max="8452" width="14.44140625" style="6"/>
    <col min="8453" max="8453" width="5.109375" style="6" customWidth="1"/>
    <col min="8454" max="8702" width="14.44140625" style="6"/>
    <col min="8703" max="8703" width="5.109375" style="6" customWidth="1"/>
    <col min="8704" max="8705" width="14.44140625" style="6"/>
    <col min="8706" max="8706" width="5.109375" style="6" customWidth="1"/>
    <col min="8707" max="8707" width="18.33203125" style="6" customWidth="1"/>
    <col min="8708" max="8708" width="14.44140625" style="6"/>
    <col min="8709" max="8709" width="5.109375" style="6" customWidth="1"/>
    <col min="8710" max="8958" width="14.44140625" style="6"/>
    <col min="8959" max="8959" width="5.109375" style="6" customWidth="1"/>
    <col min="8960" max="8961" width="14.44140625" style="6"/>
    <col min="8962" max="8962" width="5.109375" style="6" customWidth="1"/>
    <col min="8963" max="8963" width="18.33203125" style="6" customWidth="1"/>
    <col min="8964" max="8964" width="14.44140625" style="6"/>
    <col min="8965" max="8965" width="5.109375" style="6" customWidth="1"/>
    <col min="8966" max="9214" width="14.44140625" style="6"/>
    <col min="9215" max="9215" width="5.109375" style="6" customWidth="1"/>
    <col min="9216" max="9217" width="14.44140625" style="6"/>
    <col min="9218" max="9218" width="5.109375" style="6" customWidth="1"/>
    <col min="9219" max="9219" width="18.33203125" style="6" customWidth="1"/>
    <col min="9220" max="9220" width="14.44140625" style="6"/>
    <col min="9221" max="9221" width="5.109375" style="6" customWidth="1"/>
    <col min="9222" max="9470" width="14.44140625" style="6"/>
    <col min="9471" max="9471" width="5.109375" style="6" customWidth="1"/>
    <col min="9472" max="9473" width="14.44140625" style="6"/>
    <col min="9474" max="9474" width="5.109375" style="6" customWidth="1"/>
    <col min="9475" max="9475" width="18.33203125" style="6" customWidth="1"/>
    <col min="9476" max="9476" width="14.44140625" style="6"/>
    <col min="9477" max="9477" width="5.109375" style="6" customWidth="1"/>
    <col min="9478" max="9726" width="14.44140625" style="6"/>
    <col min="9727" max="9727" width="5.109375" style="6" customWidth="1"/>
    <col min="9728" max="9729" width="14.44140625" style="6"/>
    <col min="9730" max="9730" width="5.109375" style="6" customWidth="1"/>
    <col min="9731" max="9731" width="18.33203125" style="6" customWidth="1"/>
    <col min="9732" max="9732" width="14.44140625" style="6"/>
    <col min="9733" max="9733" width="5.109375" style="6" customWidth="1"/>
    <col min="9734" max="9982" width="14.44140625" style="6"/>
    <col min="9983" max="9983" width="5.109375" style="6" customWidth="1"/>
    <col min="9984" max="9985" width="14.44140625" style="6"/>
    <col min="9986" max="9986" width="5.109375" style="6" customWidth="1"/>
    <col min="9987" max="9987" width="18.33203125" style="6" customWidth="1"/>
    <col min="9988" max="9988" width="14.44140625" style="6"/>
    <col min="9989" max="9989" width="5.109375" style="6" customWidth="1"/>
    <col min="9990" max="10238" width="14.44140625" style="6"/>
    <col min="10239" max="10239" width="5.109375" style="6" customWidth="1"/>
    <col min="10240" max="10241" width="14.44140625" style="6"/>
    <col min="10242" max="10242" width="5.109375" style="6" customWidth="1"/>
    <col min="10243" max="10243" width="18.33203125" style="6" customWidth="1"/>
    <col min="10244" max="10244" width="14.44140625" style="6"/>
    <col min="10245" max="10245" width="5.109375" style="6" customWidth="1"/>
    <col min="10246" max="10494" width="14.44140625" style="6"/>
    <col min="10495" max="10495" width="5.109375" style="6" customWidth="1"/>
    <col min="10496" max="10497" width="14.44140625" style="6"/>
    <col min="10498" max="10498" width="5.109375" style="6" customWidth="1"/>
    <col min="10499" max="10499" width="18.33203125" style="6" customWidth="1"/>
    <col min="10500" max="10500" width="14.44140625" style="6"/>
    <col min="10501" max="10501" width="5.109375" style="6" customWidth="1"/>
    <col min="10502" max="10750" width="14.44140625" style="6"/>
    <col min="10751" max="10751" width="5.109375" style="6" customWidth="1"/>
    <col min="10752" max="10753" width="14.44140625" style="6"/>
    <col min="10754" max="10754" width="5.109375" style="6" customWidth="1"/>
    <col min="10755" max="10755" width="18.33203125" style="6" customWidth="1"/>
    <col min="10756" max="10756" width="14.44140625" style="6"/>
    <col min="10757" max="10757" width="5.109375" style="6" customWidth="1"/>
    <col min="10758" max="11006" width="14.44140625" style="6"/>
    <col min="11007" max="11007" width="5.109375" style="6" customWidth="1"/>
    <col min="11008" max="11009" width="14.44140625" style="6"/>
    <col min="11010" max="11010" width="5.109375" style="6" customWidth="1"/>
    <col min="11011" max="11011" width="18.33203125" style="6" customWidth="1"/>
    <col min="11012" max="11012" width="14.44140625" style="6"/>
    <col min="11013" max="11013" width="5.109375" style="6" customWidth="1"/>
    <col min="11014" max="11262" width="14.44140625" style="6"/>
    <col min="11263" max="11263" width="5.109375" style="6" customWidth="1"/>
    <col min="11264" max="11265" width="14.44140625" style="6"/>
    <col min="11266" max="11266" width="5.109375" style="6" customWidth="1"/>
    <col min="11267" max="11267" width="18.33203125" style="6" customWidth="1"/>
    <col min="11268" max="11268" width="14.44140625" style="6"/>
    <col min="11269" max="11269" width="5.109375" style="6" customWidth="1"/>
    <col min="11270" max="11518" width="14.44140625" style="6"/>
    <col min="11519" max="11519" width="5.109375" style="6" customWidth="1"/>
    <col min="11520" max="11521" width="14.44140625" style="6"/>
    <col min="11522" max="11522" width="5.109375" style="6" customWidth="1"/>
    <col min="11523" max="11523" width="18.33203125" style="6" customWidth="1"/>
    <col min="11524" max="11524" width="14.44140625" style="6"/>
    <col min="11525" max="11525" width="5.109375" style="6" customWidth="1"/>
    <col min="11526" max="11774" width="14.44140625" style="6"/>
    <col min="11775" max="11775" width="5.109375" style="6" customWidth="1"/>
    <col min="11776" max="11777" width="14.44140625" style="6"/>
    <col min="11778" max="11778" width="5.109375" style="6" customWidth="1"/>
    <col min="11779" max="11779" width="18.33203125" style="6" customWidth="1"/>
    <col min="11780" max="11780" width="14.44140625" style="6"/>
    <col min="11781" max="11781" width="5.109375" style="6" customWidth="1"/>
    <col min="11782" max="12030" width="14.44140625" style="6"/>
    <col min="12031" max="12031" width="5.109375" style="6" customWidth="1"/>
    <col min="12032" max="12033" width="14.44140625" style="6"/>
    <col min="12034" max="12034" width="5.109375" style="6" customWidth="1"/>
    <col min="12035" max="12035" width="18.33203125" style="6" customWidth="1"/>
    <col min="12036" max="12036" width="14.44140625" style="6"/>
    <col min="12037" max="12037" width="5.109375" style="6" customWidth="1"/>
    <col min="12038" max="12286" width="14.44140625" style="6"/>
    <col min="12287" max="12287" width="5.109375" style="6" customWidth="1"/>
    <col min="12288" max="12289" width="14.44140625" style="6"/>
    <col min="12290" max="12290" width="5.109375" style="6" customWidth="1"/>
    <col min="12291" max="12291" width="18.33203125" style="6" customWidth="1"/>
    <col min="12292" max="12292" width="14.44140625" style="6"/>
    <col min="12293" max="12293" width="5.109375" style="6" customWidth="1"/>
    <col min="12294" max="12542" width="14.44140625" style="6"/>
    <col min="12543" max="12543" width="5.109375" style="6" customWidth="1"/>
    <col min="12544" max="12545" width="14.44140625" style="6"/>
    <col min="12546" max="12546" width="5.109375" style="6" customWidth="1"/>
    <col min="12547" max="12547" width="18.33203125" style="6" customWidth="1"/>
    <col min="12548" max="12548" width="14.44140625" style="6"/>
    <col min="12549" max="12549" width="5.109375" style="6" customWidth="1"/>
    <col min="12550" max="12798" width="14.44140625" style="6"/>
    <col min="12799" max="12799" width="5.109375" style="6" customWidth="1"/>
    <col min="12800" max="12801" width="14.44140625" style="6"/>
    <col min="12802" max="12802" width="5.109375" style="6" customWidth="1"/>
    <col min="12803" max="12803" width="18.33203125" style="6" customWidth="1"/>
    <col min="12804" max="12804" width="14.44140625" style="6"/>
    <col min="12805" max="12805" width="5.109375" style="6" customWidth="1"/>
    <col min="12806" max="13054" width="14.44140625" style="6"/>
    <col min="13055" max="13055" width="5.109375" style="6" customWidth="1"/>
    <col min="13056" max="13057" width="14.44140625" style="6"/>
    <col min="13058" max="13058" width="5.109375" style="6" customWidth="1"/>
    <col min="13059" max="13059" width="18.33203125" style="6" customWidth="1"/>
    <col min="13060" max="13060" width="14.44140625" style="6"/>
    <col min="13061" max="13061" width="5.109375" style="6" customWidth="1"/>
    <col min="13062" max="13310" width="14.44140625" style="6"/>
    <col min="13311" max="13311" width="5.109375" style="6" customWidth="1"/>
    <col min="13312" max="13313" width="14.44140625" style="6"/>
    <col min="13314" max="13314" width="5.109375" style="6" customWidth="1"/>
    <col min="13315" max="13315" width="18.33203125" style="6" customWidth="1"/>
    <col min="13316" max="13316" width="14.44140625" style="6"/>
    <col min="13317" max="13317" width="5.109375" style="6" customWidth="1"/>
    <col min="13318" max="13566" width="14.44140625" style="6"/>
    <col min="13567" max="13567" width="5.109375" style="6" customWidth="1"/>
    <col min="13568" max="13569" width="14.44140625" style="6"/>
    <col min="13570" max="13570" width="5.109375" style="6" customWidth="1"/>
    <col min="13571" max="13571" width="18.33203125" style="6" customWidth="1"/>
    <col min="13572" max="13572" width="14.44140625" style="6"/>
    <col min="13573" max="13573" width="5.109375" style="6" customWidth="1"/>
    <col min="13574" max="13822" width="14.44140625" style="6"/>
    <col min="13823" max="13823" width="5.109375" style="6" customWidth="1"/>
    <col min="13824" max="13825" width="14.44140625" style="6"/>
    <col min="13826" max="13826" width="5.109375" style="6" customWidth="1"/>
    <col min="13827" max="13827" width="18.33203125" style="6" customWidth="1"/>
    <col min="13828" max="13828" width="14.44140625" style="6"/>
    <col min="13829" max="13829" width="5.109375" style="6" customWidth="1"/>
    <col min="13830" max="14078" width="14.44140625" style="6"/>
    <col min="14079" max="14079" width="5.109375" style="6" customWidth="1"/>
    <col min="14080" max="14081" width="14.44140625" style="6"/>
    <col min="14082" max="14082" width="5.109375" style="6" customWidth="1"/>
    <col min="14083" max="14083" width="18.33203125" style="6" customWidth="1"/>
    <col min="14084" max="14084" width="14.44140625" style="6"/>
    <col min="14085" max="14085" width="5.109375" style="6" customWidth="1"/>
    <col min="14086" max="14334" width="14.44140625" style="6"/>
    <col min="14335" max="14335" width="5.109375" style="6" customWidth="1"/>
    <col min="14336" max="14337" width="14.44140625" style="6"/>
    <col min="14338" max="14338" width="5.109375" style="6" customWidth="1"/>
    <col min="14339" max="14339" width="18.33203125" style="6" customWidth="1"/>
    <col min="14340" max="14340" width="14.44140625" style="6"/>
    <col min="14341" max="14341" width="5.109375" style="6" customWidth="1"/>
    <col min="14342" max="14590" width="14.44140625" style="6"/>
    <col min="14591" max="14591" width="5.109375" style="6" customWidth="1"/>
    <col min="14592" max="14593" width="14.44140625" style="6"/>
    <col min="14594" max="14594" width="5.109375" style="6" customWidth="1"/>
    <col min="14595" max="14595" width="18.33203125" style="6" customWidth="1"/>
    <col min="14596" max="14596" width="14.44140625" style="6"/>
    <col min="14597" max="14597" width="5.109375" style="6" customWidth="1"/>
    <col min="14598" max="14846" width="14.44140625" style="6"/>
    <col min="14847" max="14847" width="5.109375" style="6" customWidth="1"/>
    <col min="14848" max="14849" width="14.44140625" style="6"/>
    <col min="14850" max="14850" width="5.109375" style="6" customWidth="1"/>
    <col min="14851" max="14851" width="18.33203125" style="6" customWidth="1"/>
    <col min="14852" max="14852" width="14.44140625" style="6"/>
    <col min="14853" max="14853" width="5.109375" style="6" customWidth="1"/>
    <col min="14854" max="15102" width="14.44140625" style="6"/>
    <col min="15103" max="15103" width="5.109375" style="6" customWidth="1"/>
    <col min="15104" max="15105" width="14.44140625" style="6"/>
    <col min="15106" max="15106" width="5.109375" style="6" customWidth="1"/>
    <col min="15107" max="15107" width="18.33203125" style="6" customWidth="1"/>
    <col min="15108" max="15108" width="14.44140625" style="6"/>
    <col min="15109" max="15109" width="5.109375" style="6" customWidth="1"/>
    <col min="15110" max="15358" width="14.44140625" style="6"/>
    <col min="15359" max="15359" width="5.109375" style="6" customWidth="1"/>
    <col min="15360" max="15361" width="14.44140625" style="6"/>
    <col min="15362" max="15362" width="5.109375" style="6" customWidth="1"/>
    <col min="15363" max="15363" width="18.33203125" style="6" customWidth="1"/>
    <col min="15364" max="15364" width="14.44140625" style="6"/>
    <col min="15365" max="15365" width="5.109375" style="6" customWidth="1"/>
    <col min="15366" max="15614" width="14.44140625" style="6"/>
    <col min="15615" max="15615" width="5.109375" style="6" customWidth="1"/>
    <col min="15616" max="15617" width="14.44140625" style="6"/>
    <col min="15618" max="15618" width="5.109375" style="6" customWidth="1"/>
    <col min="15619" max="15619" width="18.33203125" style="6" customWidth="1"/>
    <col min="15620" max="15620" width="14.44140625" style="6"/>
    <col min="15621" max="15621" width="5.109375" style="6" customWidth="1"/>
    <col min="15622" max="15870" width="14.44140625" style="6"/>
    <col min="15871" max="15871" width="5.109375" style="6" customWidth="1"/>
    <col min="15872" max="15873" width="14.44140625" style="6"/>
    <col min="15874" max="15874" width="5.109375" style="6" customWidth="1"/>
    <col min="15875" max="15875" width="18.33203125" style="6" customWidth="1"/>
    <col min="15876" max="15876" width="14.44140625" style="6"/>
    <col min="15877" max="15877" width="5.109375" style="6" customWidth="1"/>
    <col min="15878" max="16126" width="14.44140625" style="6"/>
    <col min="16127" max="16127" width="5.109375" style="6" customWidth="1"/>
    <col min="16128" max="16129" width="14.44140625" style="6"/>
    <col min="16130" max="16130" width="5.109375" style="6" customWidth="1"/>
    <col min="16131" max="16131" width="18.33203125" style="6" customWidth="1"/>
    <col min="16132" max="16132" width="14.44140625" style="6"/>
    <col min="16133" max="16133" width="5.109375" style="6" customWidth="1"/>
    <col min="16134" max="16384" width="14.44140625" style="6"/>
  </cols>
  <sheetData>
    <row r="2" spans="1:253" s="3" customFormat="1" ht="15" customHeight="1" x14ac:dyDescent="0.3">
      <c r="B2" s="3" t="s">
        <v>46</v>
      </c>
      <c r="I2" s="4"/>
      <c r="M2" s="10"/>
      <c r="N2" s="10"/>
      <c r="O2" s="10"/>
      <c r="P2" s="10"/>
      <c r="S2" s="5"/>
    </row>
    <row r="3" spans="1:253" ht="11.85" customHeight="1" x14ac:dyDescent="0.3">
      <c r="A3" s="6"/>
      <c r="B3" s="7" t="s">
        <v>20</v>
      </c>
      <c r="C3" s="6"/>
      <c r="D3" s="6"/>
      <c r="E3" s="6"/>
      <c r="F3" s="6"/>
      <c r="G3" s="6"/>
      <c r="H3" s="6"/>
      <c r="I3" s="6"/>
      <c r="J3" s="6"/>
      <c r="K3" s="6"/>
      <c r="L3" s="6"/>
      <c r="Q3" s="6"/>
      <c r="R3" s="6"/>
      <c r="S3" s="8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</row>
    <row r="4" spans="1:253" ht="15" customHeight="1" x14ac:dyDescent="0.3">
      <c r="A4" s="6"/>
      <c r="B4" s="62"/>
      <c r="C4" s="62"/>
      <c r="D4" s="62"/>
      <c r="E4" s="62"/>
      <c r="F4" s="62"/>
      <c r="G4" s="62"/>
      <c r="H4" s="62"/>
      <c r="I4" s="62"/>
      <c r="J4" s="62"/>
      <c r="K4" s="62"/>
      <c r="L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</row>
    <row r="5" spans="1:253" ht="15" customHeight="1" x14ac:dyDescent="0.3">
      <c r="A5" s="6"/>
      <c r="B5" s="9"/>
      <c r="C5" s="9"/>
      <c r="D5" s="9"/>
      <c r="E5" s="9"/>
      <c r="F5" s="9"/>
      <c r="G5" s="9"/>
      <c r="K5" s="9"/>
      <c r="L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</row>
    <row r="6" spans="1:253" ht="11.85" customHeight="1" thickBot="1" x14ac:dyDescent="0.35">
      <c r="B6" s="43" t="s">
        <v>18</v>
      </c>
      <c r="C6" s="11"/>
      <c r="K6" s="1"/>
      <c r="L6" s="43" t="s">
        <v>43</v>
      </c>
      <c r="M6" s="11"/>
      <c r="N6" s="11"/>
      <c r="O6" s="11"/>
      <c r="P6" s="11"/>
      <c r="R6" s="11" t="s">
        <v>24</v>
      </c>
      <c r="S6" s="11"/>
      <c r="IQ6" s="6"/>
      <c r="IR6" s="6"/>
      <c r="IS6" s="6"/>
    </row>
    <row r="7" spans="1:253" ht="11.85" customHeight="1" x14ac:dyDescent="0.3">
      <c r="R7" s="1" t="str">
        <f>obLibs&amp;"initialmargin.isdasimm.changedfinmath.products.Swaption"</f>
        <v>initialmargin.isdasimm.changedfinmath.products.Swaption</v>
      </c>
      <c r="S7" s="10"/>
      <c r="IQ7" s="6"/>
      <c r="IR7" s="6"/>
      <c r="IS7" s="6"/>
    </row>
    <row r="8" spans="1:253" ht="11.85" customHeight="1" x14ac:dyDescent="0.3">
      <c r="B8" s="13" t="s">
        <v>2</v>
      </c>
      <c r="C8" s="13"/>
      <c r="L8" s="13" t="s">
        <v>2</v>
      </c>
      <c r="M8" s="13"/>
      <c r="R8" s="1" t="str">
        <f>obLibs&amp;"initialmargin.isdasimm.changedfinmath.products.BermudanSwaption"</f>
        <v>initialmargin.isdasimm.changedfinmath.products.BermudanSwaption</v>
      </c>
      <c r="S8" s="10"/>
      <c r="IQ8" s="6"/>
      <c r="IR8" s="6"/>
      <c r="IS8" s="6"/>
    </row>
    <row r="9" spans="1:253" ht="12" customHeight="1" x14ac:dyDescent="0.3">
      <c r="B9" s="15" t="str">
        <f>[1]!obMake("ExerciseDate"&amp;COLUMN()&amp; ROW(),"double",C9)</f>
        <v>ExerciseDate29 
[3180]</v>
      </c>
      <c r="C9" s="14">
        <v>2</v>
      </c>
      <c r="D9" s="6"/>
      <c r="E9" s="12"/>
      <c r="G9" s="6"/>
      <c r="H9" s="6"/>
      <c r="I9" s="6"/>
      <c r="J9" s="6"/>
      <c r="L9" s="15" t="str">
        <f>[1]!obMake("ProductClass"&amp;ROW(),"String",M9)</f>
        <v>ProductClass9 
[3183]</v>
      </c>
      <c r="M9" s="14" t="s">
        <v>37</v>
      </c>
      <c r="R9" s="1" t="str">
        <f>obLibs&amp;"initialmargin.isdasimm.changedfinmath.products.SimpleSwap"</f>
        <v>initialmargin.isdasimm.changedfinmath.products.SimpleSwap</v>
      </c>
      <c r="S9" s="10"/>
      <c r="IQ9" s="6"/>
      <c r="IR9" s="6"/>
      <c r="IS9" s="6"/>
    </row>
    <row r="10" spans="1:253" ht="11.85" customHeight="1" x14ac:dyDescent="0.3">
      <c r="B10" s="15" t="str">
        <f>[1]!obMake("FixingDates"&amp;COLUMN()&amp;ROW(),"double[]",C10:J10)</f>
        <v>FixingDates210 
[3181]</v>
      </c>
      <c r="C10" s="16">
        <f>C9</f>
        <v>2</v>
      </c>
      <c r="D10" s="14">
        <f t="shared" ref="D10:J11" si="0">C10+0.5</f>
        <v>2.5</v>
      </c>
      <c r="E10" s="14">
        <f t="shared" si="0"/>
        <v>3</v>
      </c>
      <c r="F10" s="14">
        <f t="shared" si="0"/>
        <v>3.5</v>
      </c>
      <c r="G10" s="14">
        <f t="shared" si="0"/>
        <v>4</v>
      </c>
      <c r="H10" s="14">
        <f t="shared" si="0"/>
        <v>4.5</v>
      </c>
      <c r="I10" s="14">
        <f t="shared" si="0"/>
        <v>5</v>
      </c>
      <c r="J10" s="14">
        <f t="shared" si="0"/>
        <v>5.5</v>
      </c>
      <c r="L10" s="15" t="str">
        <f>[1]!obMake("RiskClass"&amp;ROW(),"String[]",M10:M10)</f>
        <v>RiskClass10 
[3184]</v>
      </c>
      <c r="M10" s="14" t="s">
        <v>38</v>
      </c>
      <c r="R10" s="1" t="str">
        <f>obLibs&amp;"initialmargin.isdasimm.SIMMClassifiedProduct"</f>
        <v>initialmargin.isdasimm.SIMMClassifiedProduct</v>
      </c>
      <c r="S10" s="10"/>
      <c r="IQ10" s="6"/>
      <c r="IR10" s="6"/>
      <c r="IS10" s="6"/>
    </row>
    <row r="11" spans="1:253" ht="11.85" customHeight="1" x14ac:dyDescent="0.3">
      <c r="B11" s="15" t="str">
        <f>[1]!obMake("PaymentDates"&amp;COLUMN()&amp;ROW(),"double[]",C11:J11)</f>
        <v>PaymentDates211 
[3179]</v>
      </c>
      <c r="C11" s="14">
        <f>C10+0.5</f>
        <v>2.5</v>
      </c>
      <c r="D11" s="14">
        <f t="shared" si="0"/>
        <v>3</v>
      </c>
      <c r="E11" s="14">
        <f t="shared" si="0"/>
        <v>3.5</v>
      </c>
      <c r="F11" s="14">
        <f t="shared" si="0"/>
        <v>4</v>
      </c>
      <c r="G11" s="14">
        <f t="shared" si="0"/>
        <v>4.5</v>
      </c>
      <c r="H11" s="14">
        <f t="shared" si="0"/>
        <v>5</v>
      </c>
      <c r="I11" s="14">
        <f t="shared" si="0"/>
        <v>5.5</v>
      </c>
      <c r="J11" s="14">
        <f t="shared" si="0"/>
        <v>6</v>
      </c>
      <c r="L11" s="15" t="str">
        <f>[1]!obMake("CurveIndexNames"&amp;ROW(),"String[]",M11:N11)</f>
        <v>CurveIndexNames11 
[3185]</v>
      </c>
      <c r="M11" s="14" t="s">
        <v>39</v>
      </c>
      <c r="N11" s="14" t="s">
        <v>40</v>
      </c>
      <c r="R11" s="1"/>
      <c r="IQ11" s="6"/>
      <c r="IR11" s="6"/>
      <c r="IS11" s="6"/>
    </row>
    <row r="12" spans="1:253" ht="11.85" customHeight="1" x14ac:dyDescent="0.3">
      <c r="B12" s="15" t="str">
        <f>[1]!obMake("SwapRates"&amp;COLUMN()&amp;ROW(),"double[]",C12:J12)</f>
        <v>SwapRates212 
[3178]</v>
      </c>
      <c r="C12" s="14">
        <v>-0.01</v>
      </c>
      <c r="D12" s="14">
        <f t="shared" ref="D12:J12" si="1">C12</f>
        <v>-0.01</v>
      </c>
      <c r="E12" s="14">
        <f t="shared" si="1"/>
        <v>-0.01</v>
      </c>
      <c r="F12" s="14">
        <f t="shared" si="1"/>
        <v>-0.01</v>
      </c>
      <c r="G12" s="14">
        <f t="shared" si="1"/>
        <v>-0.01</v>
      </c>
      <c r="H12" s="14">
        <f t="shared" si="1"/>
        <v>-0.01</v>
      </c>
      <c r="I12" s="14">
        <f t="shared" si="1"/>
        <v>-0.01</v>
      </c>
      <c r="J12" s="14">
        <f t="shared" si="1"/>
        <v>-0.01</v>
      </c>
      <c r="L12" s="15" t="str">
        <f>[1]!obMake("Currency"&amp;ROW(),"String",M12)</f>
        <v>Currency12 
[3175]</v>
      </c>
      <c r="M12" s="14" t="s">
        <v>41</v>
      </c>
      <c r="IQ12" s="6"/>
      <c r="IR12" s="6"/>
      <c r="IS12" s="6"/>
    </row>
    <row r="13" spans="1:253" ht="11.4" customHeight="1" x14ac:dyDescent="0.3">
      <c r="B13" s="15" t="str">
        <f>[1]!obMake("Notional"&amp;COLUMN()&amp;ROW(),"double",C13)</f>
        <v>Notional213 
[3177]</v>
      </c>
      <c r="C13" s="14">
        <v>100</v>
      </c>
      <c r="E13" s="12"/>
      <c r="L13" s="15" t="str">
        <f>[1]!obMake("BucketKey","String",M13)</f>
        <v>BucketKey 
[3174]</v>
      </c>
      <c r="M13" s="14" t="s">
        <v>42</v>
      </c>
      <c r="IQ13" s="6"/>
      <c r="IR13" s="6"/>
      <c r="IS13" s="6"/>
    </row>
    <row r="14" spans="1:253" ht="12" customHeight="1" x14ac:dyDescent="0.3">
      <c r="B14" s="32" t="str">
        <f>[1]!obMake("DeliveryType"&amp;COLUMN()&amp;ROW(),"String",C14)</f>
        <v>DeliveryType214 
[3176]</v>
      </c>
      <c r="C14" s="56" t="s">
        <v>36</v>
      </c>
      <c r="L14" s="15" t="str">
        <f>[1]!obMake("hasOptionality"&amp;ROW(),"boolean",M14)</f>
        <v>hasOptionality14 
[3173]</v>
      </c>
      <c r="M14" s="14" t="b">
        <f>TRUE</f>
        <v>1</v>
      </c>
      <c r="IQ14" s="6"/>
      <c r="IR14" s="6"/>
      <c r="IS14" s="6"/>
    </row>
    <row r="15" spans="1:253" ht="12" customHeight="1" x14ac:dyDescent="0.3">
      <c r="L15" s="15" t="str">
        <f>[1]!obMake("isCancelable"&amp;ROW(),"boolean",M15)</f>
        <v>isCancelable15 
[3172]</v>
      </c>
      <c r="M15" s="14" t="b">
        <f>FALSE</f>
        <v>0</v>
      </c>
      <c r="IQ15" s="6"/>
      <c r="IR15" s="6"/>
      <c r="IS15" s="6"/>
    </row>
    <row r="16" spans="1:253" ht="11.85" customHeight="1" x14ac:dyDescent="0.3">
      <c r="B16" s="13" t="s">
        <v>35</v>
      </c>
      <c r="C16" s="13"/>
      <c r="IQ16" s="6"/>
      <c r="IR16" s="6"/>
      <c r="IS16" s="6"/>
    </row>
    <row r="17" spans="2:253" ht="11.85" customHeight="1" x14ac:dyDescent="0.3">
      <c r="B17" s="32" t="str">
        <f>[1]!obMake("SwaptionDetailed",R7,B9:B14)</f>
        <v>SwaptionDetailed 
[3182]</v>
      </c>
      <c r="L17" s="13" t="s">
        <v>15</v>
      </c>
      <c r="M17" s="13"/>
      <c r="IQ17" s="6"/>
      <c r="IR17" s="6"/>
      <c r="IS17" s="6"/>
    </row>
    <row r="18" spans="2:253" ht="11.85" customHeight="1" x14ac:dyDescent="0.3">
      <c r="L18" s="10" t="str">
        <f>[1]!obMake("SwaptionClassified",R10&amp;"[]",[1]!obMake("",R10,B17,L9:L15))</f>
        <v>SwaptionClassified 
[3187]</v>
      </c>
      <c r="IO18" s="6"/>
      <c r="IP18" s="6"/>
      <c r="IQ18" s="6"/>
      <c r="IR18" s="6"/>
      <c r="IS18" s="6"/>
    </row>
    <row r="19" spans="2:253" s="10" customFormat="1" ht="11.85" customHeight="1" x14ac:dyDescent="0.3">
      <c r="L19" s="1"/>
    </row>
    <row r="20" spans="2:253" ht="11.85" customHeight="1" thickBot="1" x14ac:dyDescent="0.35">
      <c r="B20" s="43" t="s">
        <v>34</v>
      </c>
      <c r="C20" s="11"/>
      <c r="L20" s="43" t="s">
        <v>44</v>
      </c>
      <c r="M20" s="11"/>
      <c r="N20" s="11"/>
      <c r="IQ20" s="6"/>
      <c r="IR20" s="6"/>
      <c r="IS20" s="6"/>
    </row>
    <row r="21" spans="2:253" ht="11.85" customHeight="1" x14ac:dyDescent="0.3">
      <c r="IQ21" s="6"/>
      <c r="IR21" s="6"/>
      <c r="IS21" s="6"/>
    </row>
    <row r="22" spans="2:253" ht="11.85" customHeight="1" x14ac:dyDescent="0.3">
      <c r="B22" s="2" t="s">
        <v>2</v>
      </c>
      <c r="C22" s="13"/>
      <c r="L22" s="13" t="s">
        <v>2</v>
      </c>
      <c r="M22" s="13"/>
      <c r="IQ22" s="6"/>
      <c r="IR22" s="6"/>
      <c r="IS22" s="6"/>
    </row>
    <row r="23" spans="2:253" ht="13.8" customHeight="1" x14ac:dyDescent="0.3">
      <c r="B23" s="15" t="str">
        <f>[1]!obMake("IsPeriodStartDateExerciseDate"&amp;COLUMN()&amp; ROW(),"boolean[]",C23:J23)</f>
        <v>IsPeriodStartDateExerciseDate223 
[3218]</v>
      </c>
      <c r="C23" s="14" t="b">
        <f>TRUE</f>
        <v>1</v>
      </c>
      <c r="D23" s="14" t="b">
        <f>FALSE</f>
        <v>0</v>
      </c>
      <c r="E23" s="14" t="b">
        <f>FALSE</f>
        <v>0</v>
      </c>
      <c r="F23" s="14" t="b">
        <f>FALSE</f>
        <v>0</v>
      </c>
      <c r="G23" s="14" t="b">
        <f>FALSE</f>
        <v>0</v>
      </c>
      <c r="H23" s="14" t="b">
        <f>FALSE</f>
        <v>0</v>
      </c>
      <c r="I23" s="14" t="b">
        <f>FALSE</f>
        <v>0</v>
      </c>
      <c r="J23" s="14" t="b">
        <f>FALSE</f>
        <v>0</v>
      </c>
      <c r="L23" s="15" t="str">
        <f>[1]!obMake("ProductClass"&amp;ROW(),"String",M23)</f>
        <v>ProductClass23 
[3227]</v>
      </c>
      <c r="M23" s="14" t="s">
        <v>37</v>
      </c>
      <c r="IQ23" s="6"/>
      <c r="IR23" s="6"/>
      <c r="IS23" s="6"/>
    </row>
    <row r="24" spans="2:253" ht="11.85" customHeight="1" x14ac:dyDescent="0.3">
      <c r="B24" s="15" t="str">
        <f>[1]!obMake("FixingDates"&amp;COLUMN()&amp;ROW(),"double[]",C24:J24)</f>
        <v>FixingDates224 
[3219]</v>
      </c>
      <c r="C24" s="16">
        <v>2</v>
      </c>
      <c r="D24" s="14">
        <v>2.5</v>
      </c>
      <c r="E24" s="14">
        <v>3</v>
      </c>
      <c r="F24" s="14">
        <v>3.5</v>
      </c>
      <c r="G24" s="14">
        <v>4</v>
      </c>
      <c r="H24" s="14">
        <v>4.5</v>
      </c>
      <c r="I24" s="14">
        <v>5</v>
      </c>
      <c r="J24" s="14">
        <v>5.5</v>
      </c>
      <c r="L24" s="15" t="str">
        <f>[1]!obMake("RiskClass"&amp;ROW(),"String[]",M24:M24)</f>
        <v>RiskClass24 
[3228]</v>
      </c>
      <c r="M24" s="14" t="s">
        <v>38</v>
      </c>
      <c r="IQ24" s="6"/>
      <c r="IR24" s="6"/>
      <c r="IS24" s="6"/>
    </row>
    <row r="25" spans="2:253" ht="11.85" customHeight="1" x14ac:dyDescent="0.3">
      <c r="B25" s="15" t="str">
        <f>[1]!obMake("PeriodLengths"&amp;COLUMN()&amp;ROW(),"double[]",C25:J25)</f>
        <v>PeriodLengths225 
[3217]</v>
      </c>
      <c r="C25" s="16">
        <v>0.5</v>
      </c>
      <c r="D25" s="14">
        <f t="shared" ref="D25:J25" si="2">C25</f>
        <v>0.5</v>
      </c>
      <c r="E25" s="14">
        <f t="shared" si="2"/>
        <v>0.5</v>
      </c>
      <c r="F25" s="14">
        <f t="shared" si="2"/>
        <v>0.5</v>
      </c>
      <c r="G25" s="14">
        <f t="shared" si="2"/>
        <v>0.5</v>
      </c>
      <c r="H25" s="14">
        <f t="shared" si="2"/>
        <v>0.5</v>
      </c>
      <c r="I25" s="14">
        <f t="shared" si="2"/>
        <v>0.5</v>
      </c>
      <c r="J25" s="14">
        <f t="shared" si="2"/>
        <v>0.5</v>
      </c>
      <c r="L25" s="15" t="str">
        <f>[1]!obMake("CurveIndexNames"&amp;ROW(),"String[]",M25:N25)</f>
        <v>CurveIndexNames25 
[3229]</v>
      </c>
      <c r="M25" s="14" t="s">
        <v>39</v>
      </c>
      <c r="N25" s="14" t="s">
        <v>40</v>
      </c>
      <c r="IQ25" s="6"/>
      <c r="IR25" s="6"/>
      <c r="IS25" s="6"/>
    </row>
    <row r="26" spans="2:253" ht="11.85" customHeight="1" x14ac:dyDescent="0.3">
      <c r="B26" s="15" t="str">
        <f>[1]!obMake("PaymentDates"&amp;COLUMN()&amp;ROW(),"double[]",C26:J26)</f>
        <v>PaymentDates226 
[3216]</v>
      </c>
      <c r="C26" s="14">
        <v>2.5</v>
      </c>
      <c r="D26" s="14">
        <v>3</v>
      </c>
      <c r="E26" s="14">
        <v>3.5</v>
      </c>
      <c r="F26" s="14">
        <v>4</v>
      </c>
      <c r="G26" s="14">
        <v>4.5</v>
      </c>
      <c r="H26" s="14">
        <v>5</v>
      </c>
      <c r="I26" s="14">
        <v>5.5</v>
      </c>
      <c r="J26" s="14">
        <v>6</v>
      </c>
      <c r="L26" s="15" t="str">
        <f>[1]!obMake("Currency"&amp;ROW(),"String",M26)</f>
        <v>Currency26 
[3226]</v>
      </c>
      <c r="M26" s="14" t="s">
        <v>41</v>
      </c>
      <c r="IQ26" s="6"/>
      <c r="IR26" s="6"/>
      <c r="IS26" s="6"/>
    </row>
    <row r="27" spans="2:253" ht="11.85" customHeight="1" x14ac:dyDescent="0.3">
      <c r="B27" s="15" t="str">
        <f>[1]!obMake("SwapRates"&amp;COLUMN()&amp;ROW(),"double[]",C27:J27)</f>
        <v>SwapRates227 
[3214]</v>
      </c>
      <c r="C27" s="14">
        <v>0.02</v>
      </c>
      <c r="D27" s="14">
        <f t="shared" ref="D27:J28" si="3">C27</f>
        <v>0.02</v>
      </c>
      <c r="E27" s="14">
        <f t="shared" si="3"/>
        <v>0.02</v>
      </c>
      <c r="F27" s="14">
        <f t="shared" si="3"/>
        <v>0.02</v>
      </c>
      <c r="G27" s="14">
        <f t="shared" si="3"/>
        <v>0.02</v>
      </c>
      <c r="H27" s="14">
        <f t="shared" si="3"/>
        <v>0.02</v>
      </c>
      <c r="I27" s="14">
        <f t="shared" si="3"/>
        <v>0.02</v>
      </c>
      <c r="J27" s="14">
        <f t="shared" si="3"/>
        <v>0.02</v>
      </c>
      <c r="L27" s="15" t="str">
        <f>[1]!obMake("BucketKey","String",M27)</f>
        <v>BucketKey 
[3225]</v>
      </c>
      <c r="M27" s="14" t="s">
        <v>42</v>
      </c>
      <c r="IQ27" s="6"/>
      <c r="IR27" s="6"/>
      <c r="IS27" s="6"/>
    </row>
    <row r="28" spans="2:253" ht="11.85" customHeight="1" x14ac:dyDescent="0.3">
      <c r="B28" s="15" t="str">
        <f>[1]!obMake("PeriodNotionals"&amp;COLUMN()&amp;ROW(),"double[]",C28:J28)</f>
        <v>PeriodNotionals228 
[3215]</v>
      </c>
      <c r="C28" s="14">
        <v>100</v>
      </c>
      <c r="D28" s="14">
        <f t="shared" si="3"/>
        <v>100</v>
      </c>
      <c r="E28" s="14">
        <f t="shared" si="3"/>
        <v>100</v>
      </c>
      <c r="F28" s="14">
        <f t="shared" si="3"/>
        <v>100</v>
      </c>
      <c r="G28" s="14">
        <f t="shared" si="3"/>
        <v>100</v>
      </c>
      <c r="H28" s="14">
        <f t="shared" si="3"/>
        <v>100</v>
      </c>
      <c r="I28" s="14">
        <f t="shared" si="3"/>
        <v>100</v>
      </c>
      <c r="J28" s="14">
        <f t="shared" si="3"/>
        <v>100</v>
      </c>
      <c r="L28" s="15" t="str">
        <f>[1]!obMake("hasOptionality"&amp;ROW(),"boolean",M28)</f>
        <v>hasOptionality28 
[3224]</v>
      </c>
      <c r="M28" s="14" t="b">
        <f>TRUE</f>
        <v>1</v>
      </c>
      <c r="IQ28" s="6"/>
      <c r="IR28" s="6"/>
      <c r="IS28" s="6"/>
    </row>
    <row r="29" spans="2:253" ht="11.85" customHeight="1" x14ac:dyDescent="0.3">
      <c r="B29" s="15" t="str">
        <f>[1]!obMake("isCallable","boolean",C29)</f>
        <v>isCallable 
[3232]</v>
      </c>
      <c r="C29" s="14" t="b">
        <f>TRUE</f>
        <v>1</v>
      </c>
      <c r="L29" s="15" t="str">
        <f>[1]!obMake("isCancelable"&amp;ROW(),"boolean",M29)</f>
        <v>isCancelable29 
[3223]</v>
      </c>
      <c r="M29" s="14" t="b">
        <f>FALSE</f>
        <v>0</v>
      </c>
      <c r="IQ29" s="6"/>
      <c r="IR29" s="6"/>
      <c r="IS29" s="6"/>
    </row>
    <row r="30" spans="2:253" ht="11.4" customHeight="1" x14ac:dyDescent="0.3">
      <c r="IQ30" s="6"/>
      <c r="IR30" s="6"/>
      <c r="IS30" s="6"/>
    </row>
    <row r="31" spans="2:253" ht="11.85" customHeight="1" x14ac:dyDescent="0.3">
      <c r="B31" s="13" t="s">
        <v>35</v>
      </c>
      <c r="C31" s="13"/>
      <c r="L31" s="13" t="s">
        <v>15</v>
      </c>
      <c r="M31" s="13"/>
      <c r="IQ31" s="6"/>
      <c r="IR31" s="6"/>
      <c r="IS31" s="6"/>
    </row>
    <row r="32" spans="2:253" ht="11.85" customHeight="1" x14ac:dyDescent="0.3">
      <c r="B32" s="32" t="str">
        <f>[1]!obMake("Bermudan",R8,B23:B26,B28,B27)</f>
        <v>Bermudan 
[3220]</v>
      </c>
      <c r="E32" s="10" t="e">
        <f>[1]!obcall("",B32,"getValue",[1]!obMake("","double",0),LIBORMarketModel!J15)</f>
        <v>#VALUE!</v>
      </c>
      <c r="L32" s="10" t="str">
        <f>[1]!obMake("BermudanClassified",R10&amp;"[]",[1]!obMake("",R10,B32,L23:L29))</f>
        <v>BermudanClassified 
[3231]</v>
      </c>
      <c r="IQ32" s="6"/>
      <c r="IR32" s="6"/>
      <c r="IS32" s="6"/>
    </row>
    <row r="33" spans="1:253" ht="11.4" customHeight="1" x14ac:dyDescent="0.3">
      <c r="E33" s="10" t="e">
        <f>[1]!obcall("",E32,"get",[1]!obMake("","int",1))</f>
        <v>#VALUE!</v>
      </c>
      <c r="IQ33" s="6"/>
      <c r="IR33" s="6"/>
      <c r="IS33" s="6"/>
    </row>
    <row r="34" spans="1:253" ht="13.8" customHeight="1" x14ac:dyDescent="0.3">
      <c r="E34" s="10" t="e">
        <f>[1]!obget(E33)</f>
        <v>#VALUE!</v>
      </c>
      <c r="IQ34" s="6"/>
      <c r="IR34" s="6"/>
      <c r="IS34" s="6"/>
    </row>
    <row r="35" spans="1:253" ht="13.2" customHeight="1" thickBot="1" x14ac:dyDescent="0.35">
      <c r="B35" s="43" t="s">
        <v>17</v>
      </c>
      <c r="C35" s="11"/>
      <c r="L35" s="43" t="s">
        <v>45</v>
      </c>
      <c r="M35" s="11"/>
      <c r="N35" s="11"/>
      <c r="IQ35" s="6"/>
      <c r="IR35" s="6"/>
      <c r="IS35" s="6"/>
    </row>
    <row r="36" spans="1:253" ht="11.85" customHeight="1" x14ac:dyDescent="0.3">
      <c r="IQ36" s="6"/>
      <c r="IR36" s="6"/>
      <c r="IS36" s="6"/>
    </row>
    <row r="37" spans="1:253" ht="11.85" customHeight="1" x14ac:dyDescent="0.3">
      <c r="B37" s="13" t="s">
        <v>2</v>
      </c>
      <c r="C37" s="13"/>
      <c r="L37" s="13" t="s">
        <v>2</v>
      </c>
      <c r="M37" s="13"/>
      <c r="IQ37" s="6"/>
      <c r="IR37" s="6"/>
      <c r="IS37" s="6"/>
    </row>
    <row r="38" spans="1:253" ht="11.85" customHeight="1" x14ac:dyDescent="0.3">
      <c r="B38" s="15" t="str">
        <f>[1]!obMake("FixingDates"&amp;COLUMN()&amp;ROW(),"double[]",C38:J38)</f>
        <v>FixingDates238 
[3207]</v>
      </c>
      <c r="C38" s="16">
        <v>2</v>
      </c>
      <c r="D38" s="14">
        <v>2.5</v>
      </c>
      <c r="E38" s="14">
        <v>3</v>
      </c>
      <c r="F38" s="14">
        <v>3.5</v>
      </c>
      <c r="G38" s="14">
        <v>4</v>
      </c>
      <c r="H38" s="14">
        <v>4.5</v>
      </c>
      <c r="I38" s="14">
        <v>5</v>
      </c>
      <c r="J38" s="14">
        <v>5.5</v>
      </c>
      <c r="L38" s="15" t="str">
        <f>[1]!obMake("ProductClass"&amp;ROW(),"String",M38)</f>
        <v>ProductClass38 
[3209]</v>
      </c>
      <c r="M38" s="14" t="s">
        <v>37</v>
      </c>
      <c r="IQ38" s="6"/>
      <c r="IR38" s="6"/>
      <c r="IS38" s="6"/>
    </row>
    <row r="39" spans="1:253" s="34" customFormat="1" ht="12" customHeight="1" x14ac:dyDescent="0.3">
      <c r="A39" s="10"/>
      <c r="B39" s="15" t="str">
        <f>[1]!obMake("PaymentDates"&amp;COLUMN()&amp;ROW(),"double[]",C39:J39)</f>
        <v>PaymentDates239 
[3206]</v>
      </c>
      <c r="C39" s="14">
        <v>2.5</v>
      </c>
      <c r="D39" s="14">
        <v>3</v>
      </c>
      <c r="E39" s="14">
        <v>3.5</v>
      </c>
      <c r="F39" s="14">
        <v>4</v>
      </c>
      <c r="G39" s="14">
        <v>4.5</v>
      </c>
      <c r="H39" s="14">
        <v>5</v>
      </c>
      <c r="I39" s="14">
        <v>5.5</v>
      </c>
      <c r="J39" s="14">
        <v>6</v>
      </c>
      <c r="K39" s="10"/>
      <c r="L39" s="15" t="str">
        <f>[1]!obMake("RiskClass"&amp;ROW(),"String[]",M39:M39)</f>
        <v>RiskClass39 
[3210]</v>
      </c>
      <c r="M39" s="14" t="s">
        <v>38</v>
      </c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  <c r="DH39" s="10"/>
      <c r="DI39" s="10"/>
      <c r="DJ39" s="10"/>
      <c r="DK39" s="10"/>
      <c r="DL39" s="10"/>
      <c r="DM39" s="10"/>
      <c r="DN39" s="10"/>
      <c r="DO39" s="10"/>
      <c r="DP39" s="10"/>
      <c r="DQ39" s="10"/>
      <c r="DR39" s="10"/>
      <c r="DS39" s="10"/>
      <c r="DT39" s="10"/>
      <c r="DU39" s="10"/>
      <c r="DV39" s="10"/>
      <c r="DW39" s="10"/>
      <c r="DX39" s="10"/>
      <c r="DY39" s="10"/>
      <c r="DZ39" s="10"/>
      <c r="EA39" s="10"/>
      <c r="EB39" s="10"/>
      <c r="EC39" s="10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3"/>
      <c r="FJ39" s="33"/>
      <c r="FK39" s="33"/>
      <c r="FL39" s="33"/>
      <c r="FM39" s="33"/>
      <c r="FN39" s="33"/>
      <c r="FO39" s="33"/>
      <c r="FP39" s="33"/>
      <c r="FQ39" s="33"/>
      <c r="FR39" s="33"/>
      <c r="FS39" s="33"/>
      <c r="FT39" s="33"/>
      <c r="FU39" s="33"/>
      <c r="FV39" s="33"/>
      <c r="FW39" s="33"/>
      <c r="FX39" s="33"/>
      <c r="FY39" s="33"/>
      <c r="FZ39" s="33"/>
      <c r="GA39" s="33"/>
      <c r="GB39" s="33"/>
      <c r="GC39" s="33"/>
      <c r="GD39" s="33"/>
      <c r="GE39" s="33"/>
      <c r="GF39" s="33"/>
      <c r="GG39" s="33"/>
      <c r="GH39" s="33"/>
      <c r="GI39" s="33"/>
      <c r="GJ39" s="33"/>
      <c r="GK39" s="33"/>
      <c r="GL39" s="33"/>
      <c r="GM39" s="33"/>
      <c r="GN39" s="33"/>
      <c r="GO39" s="33"/>
      <c r="GP39" s="33"/>
      <c r="GQ39" s="33"/>
      <c r="GR39" s="33"/>
      <c r="GS39" s="33"/>
      <c r="GT39" s="33"/>
      <c r="GU39" s="33"/>
      <c r="GV39" s="33"/>
      <c r="GW39" s="33"/>
      <c r="GX39" s="33"/>
      <c r="GY39" s="33"/>
      <c r="GZ39" s="33"/>
      <c r="HA39" s="33"/>
      <c r="HB39" s="33"/>
      <c r="HC39" s="33"/>
      <c r="HD39" s="33"/>
      <c r="HE39" s="33"/>
      <c r="HF39" s="33"/>
      <c r="HG39" s="33"/>
      <c r="HH39" s="33"/>
      <c r="HI39" s="33"/>
      <c r="HJ39" s="33"/>
      <c r="HK39" s="33"/>
      <c r="HL39" s="33"/>
      <c r="HM39" s="33"/>
      <c r="HN39" s="33"/>
      <c r="HO39" s="33"/>
      <c r="HP39" s="33"/>
      <c r="HQ39" s="33"/>
      <c r="HR39" s="33"/>
      <c r="HS39" s="33"/>
      <c r="HT39" s="33"/>
      <c r="HU39" s="33"/>
      <c r="HV39" s="33"/>
      <c r="HW39" s="33"/>
      <c r="HX39" s="33"/>
      <c r="HY39" s="33"/>
      <c r="HZ39" s="33"/>
      <c r="IA39" s="33"/>
      <c r="IB39" s="33"/>
      <c r="IC39" s="33"/>
      <c r="ID39" s="33"/>
      <c r="IE39" s="33"/>
      <c r="IF39" s="33"/>
      <c r="IG39" s="33"/>
      <c r="IH39" s="33"/>
      <c r="II39" s="33"/>
      <c r="IJ39" s="33"/>
      <c r="IK39" s="33"/>
      <c r="IL39" s="33"/>
      <c r="IM39" s="33"/>
      <c r="IN39" s="33"/>
      <c r="IO39" s="33"/>
      <c r="IP39" s="33"/>
      <c r="IQ39" s="33"/>
    </row>
    <row r="40" spans="1:253" ht="11.85" customHeight="1" x14ac:dyDescent="0.3">
      <c r="B40" s="15" t="str">
        <f>[1]!obMake("SwapRates"&amp;COLUMN()&amp;ROW(),"double[]",C40:J40)</f>
        <v>SwapRates240 
[3205]</v>
      </c>
      <c r="C40" s="14">
        <v>-0.01</v>
      </c>
      <c r="D40" s="14">
        <v>-0.01</v>
      </c>
      <c r="E40" s="14">
        <v>-0.01</v>
      </c>
      <c r="F40" s="14">
        <v>-0.01</v>
      </c>
      <c r="G40" s="14">
        <v>-0.01</v>
      </c>
      <c r="H40" s="14">
        <v>-0.01</v>
      </c>
      <c r="I40" s="14">
        <v>-0.01</v>
      </c>
      <c r="J40" s="14">
        <v>-0.01</v>
      </c>
      <c r="L40" s="15" t="str">
        <f>[1]!obMake("CurveIndexNames"&amp;ROW(),"String[]",M40:N40)</f>
        <v>CurveIndexNames40 
[3211]</v>
      </c>
      <c r="M40" s="14" t="s">
        <v>39</v>
      </c>
      <c r="N40" s="14" t="s">
        <v>40</v>
      </c>
      <c r="S40" s="10"/>
      <c r="IR40" s="6"/>
      <c r="IS40" s="6"/>
    </row>
    <row r="41" spans="1:253" ht="11.4" customHeight="1" x14ac:dyDescent="0.3">
      <c r="B41" s="15" t="str">
        <f>[1]!obMake("Notional"&amp;COLUMN()&amp;ROW(),"double",C41)</f>
        <v>Notional241 
[3204]</v>
      </c>
      <c r="C41" s="14">
        <v>100</v>
      </c>
      <c r="E41" s="12"/>
      <c r="L41" s="15" t="str">
        <f>[1]!obMake("Currency"&amp;ROW(),"String",M41)</f>
        <v>Currency41 
[3203]</v>
      </c>
      <c r="M41" s="14" t="s">
        <v>41</v>
      </c>
      <c r="IR41" s="6"/>
      <c r="IS41" s="6"/>
    </row>
    <row r="42" spans="1:253" ht="11.85" customHeight="1" x14ac:dyDescent="0.3">
      <c r="L42" s="15" t="str">
        <f>[1]!obMake("BucketKey","String",M42)</f>
        <v>BucketKey 
[3202]</v>
      </c>
      <c r="M42" s="14" t="s">
        <v>42</v>
      </c>
      <c r="IR42" s="6"/>
      <c r="IS42" s="6"/>
    </row>
    <row r="43" spans="1:253" ht="11.85" customHeight="1" x14ac:dyDescent="0.3">
      <c r="L43" s="15" t="str">
        <f>[1]!obMake("hasOptionality"&amp;ROW(),"boolean",M43)</f>
        <v>hasOptionality43 
[3201]</v>
      </c>
      <c r="M43" s="14" t="b">
        <f>FALSE</f>
        <v>0</v>
      </c>
      <c r="IR43" s="6"/>
      <c r="IS43" s="6"/>
    </row>
    <row r="44" spans="1:253" ht="11.85" customHeight="1" x14ac:dyDescent="0.3">
      <c r="B44" s="13" t="s">
        <v>35</v>
      </c>
      <c r="C44" s="13"/>
      <c r="L44" s="15" t="str">
        <f>[1]!obMake("isCancelable"&amp;ROW(),"boolean",M44)</f>
        <v>isCancelable44 
[3200]</v>
      </c>
      <c r="M44" s="14" t="b">
        <f>FALSE</f>
        <v>0</v>
      </c>
      <c r="IR44" s="6"/>
      <c r="IS44" s="6"/>
    </row>
    <row r="45" spans="1:253" ht="11.85" customHeight="1" x14ac:dyDescent="0.3">
      <c r="B45" s="32" t="str">
        <f>[1]!obMake("SimpleSwap",R9,B38:B41)</f>
        <v>SimpleSwap 
[3208]</v>
      </c>
      <c r="K45" s="6"/>
    </row>
    <row r="46" spans="1:253" ht="11.85" customHeight="1" x14ac:dyDescent="0.3">
      <c r="L46" s="13" t="s">
        <v>15</v>
      </c>
      <c r="M46" s="13"/>
    </row>
    <row r="47" spans="1:253" ht="11.85" customHeight="1" x14ac:dyDescent="0.3">
      <c r="L47" s="10" t="str">
        <f>[1]!obMake("SwapClassified",R10&amp;"[]",[1]!obMake("",R10,B45,L38:L44))</f>
        <v>SwapClassified 
[3213]</v>
      </c>
    </row>
    <row r="49" spans="2:10" ht="11.85" customHeight="1" x14ac:dyDescent="0.3"/>
    <row r="51" spans="2:10" ht="11.85" customHeight="1" x14ac:dyDescent="0.3">
      <c r="I51" s="12"/>
    </row>
    <row r="52" spans="2:10" ht="11.85" customHeight="1" x14ac:dyDescent="0.3">
      <c r="H52" s="17"/>
      <c r="I52" s="12"/>
    </row>
    <row r="53" spans="2:10" ht="11.85" customHeight="1" x14ac:dyDescent="0.3">
      <c r="H53" s="17"/>
      <c r="I53" s="12"/>
    </row>
    <row r="54" spans="2:10" ht="11.85" customHeight="1" x14ac:dyDescent="0.3">
      <c r="H54" s="17"/>
    </row>
    <row r="56" spans="2:10" ht="11.85" customHeight="1" x14ac:dyDescent="0.3">
      <c r="H56" s="6"/>
      <c r="I56" s="6"/>
      <c r="J56" s="6"/>
    </row>
    <row r="57" spans="2:10" ht="11.85" customHeight="1" x14ac:dyDescent="0.3">
      <c r="B57" s="6"/>
      <c r="C57" s="6"/>
      <c r="D57" s="6"/>
      <c r="E57" s="6"/>
      <c r="F57" s="6"/>
      <c r="G57" s="6"/>
      <c r="H57" s="6"/>
      <c r="I57" s="6"/>
      <c r="J57" s="6"/>
    </row>
    <row r="58" spans="2:10" ht="11.85" customHeight="1" x14ac:dyDescent="0.3">
      <c r="B58" s="6"/>
      <c r="C58" s="6"/>
      <c r="D58" s="6"/>
      <c r="E58" s="6"/>
      <c r="F58" s="6"/>
      <c r="G58" s="6"/>
      <c r="H58" s="6"/>
      <c r="I58" s="6"/>
      <c r="J58" s="6"/>
    </row>
    <row r="59" spans="2:10" ht="11.85" customHeight="1" x14ac:dyDescent="0.3">
      <c r="B59" s="6"/>
      <c r="C59" s="6"/>
      <c r="D59" s="6"/>
      <c r="E59" s="6"/>
      <c r="F59" s="6"/>
      <c r="G59" s="6"/>
      <c r="H59" s="6"/>
      <c r="I59" s="6"/>
      <c r="J59" s="6"/>
    </row>
    <row r="60" spans="2:10" ht="11.85" customHeight="1" x14ac:dyDescent="0.3">
      <c r="B60" s="6"/>
      <c r="C60" s="6"/>
      <c r="D60" s="6"/>
      <c r="E60" s="6"/>
      <c r="F60" s="6"/>
      <c r="G60" s="6"/>
      <c r="H60" s="6"/>
      <c r="I60" s="6"/>
      <c r="J60" s="6"/>
    </row>
    <row r="61" spans="2:10" ht="11.85" customHeight="1" x14ac:dyDescent="0.3">
      <c r="B61" s="6"/>
      <c r="C61" s="6"/>
      <c r="D61" s="6"/>
      <c r="E61" s="6"/>
      <c r="F61" s="6"/>
      <c r="G61" s="6"/>
      <c r="H61" s="6"/>
      <c r="I61" s="6"/>
      <c r="J61" s="6"/>
    </row>
    <row r="62" spans="2:10" ht="11.85" customHeight="1" x14ac:dyDescent="0.3">
      <c r="B62" s="6"/>
      <c r="C62" s="6"/>
      <c r="D62" s="6"/>
      <c r="E62" s="6"/>
      <c r="F62" s="6"/>
      <c r="G62" s="6"/>
      <c r="H62" s="6"/>
      <c r="I62" s="6"/>
      <c r="J62" s="6"/>
    </row>
    <row r="63" spans="2:10" ht="11.85" customHeight="1" x14ac:dyDescent="0.3">
      <c r="B63" s="6"/>
      <c r="C63" s="6"/>
      <c r="D63" s="6"/>
      <c r="E63" s="6"/>
      <c r="F63" s="6"/>
      <c r="G63" s="6"/>
      <c r="H63" s="6"/>
      <c r="I63" s="6"/>
      <c r="J63" s="6"/>
    </row>
    <row r="64" spans="2:10" ht="11.85" customHeight="1" x14ac:dyDescent="0.3">
      <c r="B64" s="6"/>
      <c r="C64" s="6"/>
      <c r="D64" s="6"/>
      <c r="E64" s="6"/>
      <c r="F64" s="6"/>
      <c r="G64" s="6"/>
      <c r="H64" s="6"/>
      <c r="I64" s="6"/>
      <c r="J64" s="6"/>
    </row>
    <row r="65" spans="2:10" ht="11.85" customHeight="1" x14ac:dyDescent="0.3">
      <c r="B65" s="6"/>
      <c r="C65" s="6"/>
      <c r="D65" s="6"/>
      <c r="E65" s="6"/>
      <c r="F65" s="6"/>
      <c r="G65" s="6"/>
      <c r="H65" s="6"/>
      <c r="I65" s="6"/>
      <c r="J65" s="6"/>
    </row>
    <row r="66" spans="2:10" ht="11.85" customHeight="1" x14ac:dyDescent="0.3">
      <c r="B66" s="18"/>
      <c r="C66" s="18"/>
      <c r="D66" s="17"/>
      <c r="F66" s="6"/>
      <c r="G66" s="6"/>
      <c r="H66" s="6"/>
      <c r="I66" s="6"/>
      <c r="J66" s="6"/>
    </row>
    <row r="67" spans="2:10" ht="11.85" customHeight="1" x14ac:dyDescent="0.3">
      <c r="B67" s="18"/>
      <c r="C67" s="18"/>
      <c r="D67" s="17"/>
    </row>
    <row r="68" spans="2:10" ht="11.85" customHeight="1" x14ac:dyDescent="0.3">
      <c r="B68" s="18"/>
      <c r="C68" s="18"/>
      <c r="D68" s="17"/>
    </row>
    <row r="69" spans="2:10" ht="11.85" customHeight="1" x14ac:dyDescent="0.3">
      <c r="B69" s="18"/>
      <c r="C69" s="18"/>
      <c r="D69" s="17"/>
    </row>
    <row r="70" spans="2:10" ht="11.85" customHeight="1" x14ac:dyDescent="0.3">
      <c r="B70" s="18"/>
      <c r="C70" s="18"/>
      <c r="D70" s="17"/>
    </row>
    <row r="71" spans="2:10" ht="11.85" customHeight="1" x14ac:dyDescent="0.3">
      <c r="B71" s="18"/>
      <c r="C71" s="18"/>
      <c r="D71" s="17"/>
    </row>
    <row r="72" spans="2:10" ht="11.85" customHeight="1" x14ac:dyDescent="0.3">
      <c r="B72" s="18"/>
      <c r="C72" s="18"/>
      <c r="D72" s="17"/>
    </row>
    <row r="73" spans="2:10" ht="11.85" customHeight="1" x14ac:dyDescent="0.3">
      <c r="B73" s="18"/>
      <c r="C73" s="18"/>
      <c r="D73" s="17"/>
    </row>
    <row r="74" spans="2:10" ht="11.85" customHeight="1" x14ac:dyDescent="0.3">
      <c r="B74" s="18"/>
      <c r="C74" s="18"/>
      <c r="D74" s="17"/>
    </row>
    <row r="75" spans="2:10" ht="11.85" customHeight="1" x14ac:dyDescent="0.3">
      <c r="B75" s="18"/>
      <c r="C75" s="18"/>
      <c r="D75" s="17"/>
    </row>
    <row r="76" spans="2:10" ht="11.85" customHeight="1" x14ac:dyDescent="0.3">
      <c r="B76" s="18"/>
      <c r="C76" s="18"/>
      <c r="D76" s="17"/>
    </row>
    <row r="77" spans="2:10" ht="11.85" customHeight="1" x14ac:dyDescent="0.3">
      <c r="B77" s="18"/>
      <c r="C77" s="18"/>
      <c r="D77" s="17"/>
    </row>
    <row r="78" spans="2:10" ht="11.85" customHeight="1" x14ac:dyDescent="0.3">
      <c r="B78" s="18"/>
      <c r="C78" s="18"/>
      <c r="D78" s="17"/>
    </row>
    <row r="79" spans="2:10" ht="11.85" customHeight="1" x14ac:dyDescent="0.3">
      <c r="B79" s="18"/>
      <c r="C79" s="18"/>
      <c r="D79" s="17"/>
    </row>
    <row r="80" spans="2:10" ht="11.85" customHeight="1" x14ac:dyDescent="0.3">
      <c r="B80" s="18"/>
      <c r="C80" s="18"/>
      <c r="D80" s="17"/>
    </row>
    <row r="81" spans="2:4" ht="11.85" customHeight="1" x14ac:dyDescent="0.3">
      <c r="B81" s="18"/>
      <c r="C81" s="18"/>
      <c r="D81" s="17"/>
    </row>
    <row r="82" spans="2:4" ht="11.85" customHeight="1" x14ac:dyDescent="0.3">
      <c r="B82" s="18"/>
      <c r="C82" s="18"/>
      <c r="D82" s="17"/>
    </row>
    <row r="83" spans="2:4" ht="11.85" customHeight="1" x14ac:dyDescent="0.3">
      <c r="B83" s="18"/>
      <c r="C83" s="18"/>
      <c r="D83" s="17"/>
    </row>
    <row r="84" spans="2:4" ht="11.85" customHeight="1" x14ac:dyDescent="0.3">
      <c r="B84" s="18"/>
      <c r="C84" s="18"/>
      <c r="D84" s="17"/>
    </row>
    <row r="85" spans="2:4" ht="11.85" customHeight="1" x14ac:dyDescent="0.3">
      <c r="B85" s="18"/>
      <c r="C85" s="18"/>
      <c r="D85" s="17"/>
    </row>
    <row r="86" spans="2:4" ht="11.85" customHeight="1" x14ac:dyDescent="0.3">
      <c r="B86" s="18"/>
      <c r="C86" s="18"/>
      <c r="D86" s="17"/>
    </row>
    <row r="87" spans="2:4" ht="11.85" customHeight="1" x14ac:dyDescent="0.3">
      <c r="B87" s="18"/>
      <c r="C87" s="18"/>
      <c r="D87" s="17"/>
    </row>
    <row r="88" spans="2:4" ht="11.85" customHeight="1" x14ac:dyDescent="0.3">
      <c r="B88" s="18"/>
      <c r="C88" s="18"/>
      <c r="D88" s="17"/>
    </row>
    <row r="89" spans="2:4" ht="11.85" customHeight="1" x14ac:dyDescent="0.3">
      <c r="B89" s="18"/>
      <c r="C89" s="18"/>
      <c r="D89" s="17"/>
    </row>
    <row r="90" spans="2:4" ht="11.85" customHeight="1" x14ac:dyDescent="0.3">
      <c r="B90" s="18"/>
      <c r="C90" s="18"/>
      <c r="D90" s="17"/>
    </row>
    <row r="91" spans="2:4" ht="11.85" customHeight="1" x14ac:dyDescent="0.3">
      <c r="B91" s="18"/>
      <c r="C91" s="18"/>
      <c r="D91" s="17"/>
    </row>
    <row r="92" spans="2:4" ht="11.85" customHeight="1" x14ac:dyDescent="0.3">
      <c r="B92" s="18"/>
      <c r="C92" s="18"/>
      <c r="D92" s="17"/>
    </row>
    <row r="93" spans="2:4" ht="11.85" customHeight="1" x14ac:dyDescent="0.3">
      <c r="B93" s="18"/>
      <c r="C93" s="18"/>
      <c r="D93" s="17"/>
    </row>
    <row r="94" spans="2:4" ht="11.85" customHeight="1" x14ac:dyDescent="0.3">
      <c r="B94" s="18"/>
      <c r="C94" s="18"/>
      <c r="D94" s="17"/>
    </row>
    <row r="95" spans="2:4" ht="11.85" customHeight="1" x14ac:dyDescent="0.3">
      <c r="B95" s="18"/>
      <c r="C95" s="18"/>
      <c r="D95" s="17"/>
    </row>
    <row r="96" spans="2:4" ht="11.85" customHeight="1" x14ac:dyDescent="0.3">
      <c r="B96" s="18"/>
      <c r="C96" s="18"/>
      <c r="D96" s="17"/>
    </row>
    <row r="97" spans="2:4" ht="11.85" customHeight="1" x14ac:dyDescent="0.3">
      <c r="B97" s="18"/>
      <c r="C97" s="18"/>
      <c r="D97" s="17"/>
    </row>
    <row r="98" spans="2:4" ht="11.85" customHeight="1" x14ac:dyDescent="0.3">
      <c r="B98" s="18"/>
      <c r="C98" s="18"/>
      <c r="D98" s="17"/>
    </row>
    <row r="99" spans="2:4" ht="11.85" customHeight="1" x14ac:dyDescent="0.3">
      <c r="B99" s="18"/>
      <c r="C99" s="18"/>
      <c r="D99" s="17"/>
    </row>
    <row r="100" spans="2:4" ht="11.85" customHeight="1" x14ac:dyDescent="0.3">
      <c r="B100" s="18"/>
      <c r="C100" s="18"/>
      <c r="D100" s="17"/>
    </row>
    <row r="101" spans="2:4" ht="11.85" customHeight="1" x14ac:dyDescent="0.3">
      <c r="B101" s="18"/>
      <c r="C101" s="18"/>
      <c r="D101" s="17"/>
    </row>
    <row r="102" spans="2:4" ht="11.85" customHeight="1" x14ac:dyDescent="0.3">
      <c r="B102" s="18"/>
      <c r="C102" s="18"/>
      <c r="D102" s="17"/>
    </row>
    <row r="103" spans="2:4" ht="11.85" customHeight="1" x14ac:dyDescent="0.3">
      <c r="B103" s="18"/>
      <c r="C103" s="18"/>
      <c r="D103" s="17"/>
    </row>
    <row r="104" spans="2:4" ht="11.85" customHeight="1" x14ac:dyDescent="0.3">
      <c r="B104" s="18"/>
      <c r="C104" s="18"/>
      <c r="D104" s="17"/>
    </row>
    <row r="105" spans="2:4" ht="11.85" customHeight="1" x14ac:dyDescent="0.3">
      <c r="B105" s="18"/>
      <c r="C105" s="18"/>
      <c r="D105" s="17"/>
    </row>
    <row r="106" spans="2:4" ht="11.85" customHeight="1" x14ac:dyDescent="0.3">
      <c r="B106" s="18"/>
      <c r="C106" s="18"/>
      <c r="D106" s="17"/>
    </row>
    <row r="107" spans="2:4" ht="11.85" customHeight="1" x14ac:dyDescent="0.3">
      <c r="B107" s="18"/>
      <c r="C107" s="18"/>
      <c r="D107" s="17"/>
    </row>
    <row r="108" spans="2:4" ht="11.85" customHeight="1" x14ac:dyDescent="0.3">
      <c r="B108" s="18"/>
      <c r="C108" s="18"/>
      <c r="D108" s="17"/>
    </row>
    <row r="109" spans="2:4" ht="11.85" customHeight="1" x14ac:dyDescent="0.3">
      <c r="B109" s="18"/>
      <c r="C109" s="18"/>
      <c r="D109" s="17"/>
    </row>
    <row r="110" spans="2:4" ht="11.85" customHeight="1" x14ac:dyDescent="0.3">
      <c r="B110" s="18"/>
      <c r="C110" s="18"/>
      <c r="D110" s="17"/>
    </row>
    <row r="111" spans="2:4" ht="11.85" customHeight="1" x14ac:dyDescent="0.3">
      <c r="B111" s="18"/>
      <c r="C111" s="18"/>
      <c r="D111" s="17"/>
    </row>
    <row r="112" spans="2:4" ht="11.85" customHeight="1" x14ac:dyDescent="0.3">
      <c r="B112" s="18"/>
      <c r="C112" s="18"/>
      <c r="D112" s="17"/>
    </row>
    <row r="113" spans="2:4" ht="11.85" customHeight="1" x14ac:dyDescent="0.3">
      <c r="B113" s="18"/>
      <c r="C113" s="18"/>
      <c r="D113" s="17"/>
    </row>
    <row r="114" spans="2:4" ht="11.85" customHeight="1" x14ac:dyDescent="0.3">
      <c r="B114" s="18"/>
      <c r="C114" s="18"/>
      <c r="D114" s="17"/>
    </row>
    <row r="115" spans="2:4" ht="11.85" customHeight="1" x14ac:dyDescent="0.3">
      <c r="B115" s="18"/>
      <c r="C115" s="18"/>
      <c r="D115" s="17"/>
    </row>
    <row r="116" spans="2:4" ht="11.85" customHeight="1" x14ac:dyDescent="0.3">
      <c r="B116" s="18"/>
      <c r="C116" s="18"/>
      <c r="D116" s="17"/>
    </row>
    <row r="117" spans="2:4" ht="11.85" customHeight="1" x14ac:dyDescent="0.3">
      <c r="B117" s="18"/>
      <c r="C117" s="18"/>
      <c r="D117" s="17"/>
    </row>
    <row r="118" spans="2:4" ht="11.85" customHeight="1" x14ac:dyDescent="0.3">
      <c r="B118" s="18"/>
      <c r="C118" s="18"/>
      <c r="D118" s="17"/>
    </row>
    <row r="119" spans="2:4" ht="11.85" customHeight="1" x14ac:dyDescent="0.3">
      <c r="B119" s="18"/>
      <c r="C119" s="18"/>
      <c r="D119" s="17"/>
    </row>
    <row r="120" spans="2:4" ht="11.85" customHeight="1" x14ac:dyDescent="0.3">
      <c r="B120" s="18"/>
      <c r="C120" s="18"/>
      <c r="D120" s="17"/>
    </row>
    <row r="121" spans="2:4" ht="11.85" customHeight="1" x14ac:dyDescent="0.3">
      <c r="B121" s="18"/>
      <c r="C121" s="18"/>
      <c r="D121" s="17"/>
    </row>
    <row r="122" spans="2:4" ht="11.85" customHeight="1" x14ac:dyDescent="0.3">
      <c r="B122" s="18"/>
      <c r="C122" s="18"/>
      <c r="D122" s="17"/>
    </row>
    <row r="123" spans="2:4" ht="11.85" customHeight="1" x14ac:dyDescent="0.3">
      <c r="B123" s="18"/>
      <c r="C123" s="18"/>
      <c r="D123" s="17"/>
    </row>
    <row r="124" spans="2:4" ht="11.85" customHeight="1" x14ac:dyDescent="0.3">
      <c r="B124" s="18"/>
      <c r="C124" s="18"/>
      <c r="D124" s="17"/>
    </row>
    <row r="125" spans="2:4" ht="11.85" customHeight="1" x14ac:dyDescent="0.3">
      <c r="B125" s="18"/>
      <c r="C125" s="18"/>
      <c r="D125" s="17"/>
    </row>
    <row r="126" spans="2:4" ht="11.85" customHeight="1" x14ac:dyDescent="0.3">
      <c r="B126" s="18"/>
      <c r="C126" s="18"/>
      <c r="D126" s="17"/>
    </row>
    <row r="127" spans="2:4" ht="11.85" customHeight="1" x14ac:dyDescent="0.3">
      <c r="B127" s="18"/>
      <c r="C127" s="18"/>
      <c r="D127" s="17"/>
    </row>
    <row r="128" spans="2:4" ht="11.85" customHeight="1" x14ac:dyDescent="0.3">
      <c r="B128" s="18"/>
      <c r="C128" s="18"/>
      <c r="D128" s="17"/>
    </row>
    <row r="129" spans="2:4" ht="11.85" customHeight="1" x14ac:dyDescent="0.3">
      <c r="B129" s="18"/>
      <c r="C129" s="18"/>
      <c r="D129" s="17"/>
    </row>
    <row r="130" spans="2:4" ht="11.85" customHeight="1" x14ac:dyDescent="0.3">
      <c r="B130" s="18"/>
      <c r="C130" s="18"/>
      <c r="D130" s="17"/>
    </row>
    <row r="131" spans="2:4" ht="11.85" customHeight="1" x14ac:dyDescent="0.3">
      <c r="B131" s="18"/>
      <c r="C131" s="18"/>
      <c r="D131" s="17"/>
    </row>
    <row r="132" spans="2:4" ht="11.85" customHeight="1" x14ac:dyDescent="0.3">
      <c r="B132" s="18"/>
      <c r="C132" s="18"/>
      <c r="D132" s="17"/>
    </row>
    <row r="133" spans="2:4" ht="11.85" customHeight="1" x14ac:dyDescent="0.3">
      <c r="B133" s="18"/>
      <c r="C133" s="18"/>
      <c r="D133" s="17"/>
    </row>
    <row r="134" spans="2:4" ht="11.85" customHeight="1" x14ac:dyDescent="0.3">
      <c r="B134" s="18"/>
      <c r="C134" s="18"/>
      <c r="D134" s="17"/>
    </row>
    <row r="135" spans="2:4" ht="11.85" customHeight="1" x14ac:dyDescent="0.3">
      <c r="B135" s="18"/>
      <c r="C135" s="18"/>
      <c r="D135" s="17"/>
    </row>
    <row r="136" spans="2:4" ht="11.85" customHeight="1" x14ac:dyDescent="0.3">
      <c r="B136" s="18"/>
      <c r="C136" s="18"/>
      <c r="D136" s="17"/>
    </row>
    <row r="137" spans="2:4" ht="11.85" customHeight="1" x14ac:dyDescent="0.3">
      <c r="B137" s="18"/>
      <c r="C137" s="18"/>
      <c r="D137" s="17"/>
    </row>
    <row r="138" spans="2:4" ht="11.85" customHeight="1" x14ac:dyDescent="0.3">
      <c r="B138" s="18"/>
      <c r="C138" s="18"/>
      <c r="D138" s="17"/>
    </row>
    <row r="139" spans="2:4" ht="11.85" customHeight="1" x14ac:dyDescent="0.3">
      <c r="B139" s="18"/>
      <c r="C139" s="18"/>
      <c r="D139" s="17"/>
    </row>
    <row r="140" spans="2:4" ht="11.85" customHeight="1" x14ac:dyDescent="0.3">
      <c r="B140" s="18"/>
      <c r="C140" s="18"/>
      <c r="D140" s="17"/>
    </row>
    <row r="141" spans="2:4" ht="11.85" customHeight="1" x14ac:dyDescent="0.3">
      <c r="B141" s="18"/>
      <c r="C141" s="18"/>
      <c r="D141" s="17"/>
    </row>
    <row r="142" spans="2:4" ht="11.85" customHeight="1" x14ac:dyDescent="0.3">
      <c r="B142" s="18"/>
      <c r="C142" s="18"/>
      <c r="D142" s="17"/>
    </row>
    <row r="143" spans="2:4" ht="11.85" customHeight="1" x14ac:dyDescent="0.3">
      <c r="B143" s="18"/>
      <c r="C143" s="18"/>
      <c r="D143" s="17"/>
    </row>
    <row r="144" spans="2:4" ht="11.85" customHeight="1" x14ac:dyDescent="0.3">
      <c r="B144" s="18"/>
      <c r="C144" s="18"/>
      <c r="D144" s="17"/>
    </row>
    <row r="145" spans="2:4" ht="11.85" customHeight="1" x14ac:dyDescent="0.3">
      <c r="B145" s="18"/>
      <c r="C145" s="18"/>
      <c r="D145" s="17"/>
    </row>
    <row r="146" spans="2:4" ht="11.85" customHeight="1" x14ac:dyDescent="0.3">
      <c r="B146" s="18"/>
      <c r="C146" s="18"/>
      <c r="D146" s="17"/>
    </row>
    <row r="147" spans="2:4" ht="11.85" customHeight="1" x14ac:dyDescent="0.3">
      <c r="B147" s="18"/>
      <c r="C147" s="18"/>
      <c r="D147" s="17"/>
    </row>
    <row r="148" spans="2:4" ht="11.85" customHeight="1" x14ac:dyDescent="0.3">
      <c r="B148" s="18"/>
      <c r="C148" s="18"/>
      <c r="D148" s="17"/>
    </row>
    <row r="149" spans="2:4" ht="11.85" customHeight="1" x14ac:dyDescent="0.3">
      <c r="B149" s="18"/>
      <c r="C149" s="18"/>
      <c r="D149" s="17"/>
    </row>
    <row r="150" spans="2:4" ht="11.85" customHeight="1" x14ac:dyDescent="0.3">
      <c r="B150" s="18"/>
      <c r="C150" s="18"/>
      <c r="D150" s="17"/>
    </row>
    <row r="151" spans="2:4" ht="11.85" customHeight="1" x14ac:dyDescent="0.3">
      <c r="B151" s="18"/>
      <c r="C151" s="18"/>
      <c r="D151" s="17"/>
    </row>
    <row r="152" spans="2:4" ht="11.85" customHeight="1" x14ac:dyDescent="0.3">
      <c r="B152" s="18"/>
      <c r="C152" s="18"/>
      <c r="D152" s="17"/>
    </row>
    <row r="153" spans="2:4" ht="11.85" customHeight="1" x14ac:dyDescent="0.3">
      <c r="B153" s="18"/>
      <c r="C153" s="18"/>
      <c r="D153" s="17"/>
    </row>
    <row r="154" spans="2:4" ht="11.85" customHeight="1" x14ac:dyDescent="0.3">
      <c r="B154" s="18"/>
      <c r="C154" s="18"/>
      <c r="D154" s="17"/>
    </row>
    <row r="155" spans="2:4" ht="11.85" customHeight="1" x14ac:dyDescent="0.3">
      <c r="B155" s="18"/>
      <c r="C155" s="18"/>
      <c r="D155" s="17"/>
    </row>
    <row r="156" spans="2:4" ht="11.85" customHeight="1" x14ac:dyDescent="0.3">
      <c r="B156" s="18"/>
      <c r="C156" s="18"/>
      <c r="D156" s="17"/>
    </row>
    <row r="157" spans="2:4" ht="11.85" customHeight="1" x14ac:dyDescent="0.3">
      <c r="B157" s="18"/>
      <c r="C157" s="18"/>
      <c r="D157" s="17"/>
    </row>
    <row r="158" spans="2:4" ht="11.85" customHeight="1" x14ac:dyDescent="0.3">
      <c r="B158" s="18"/>
      <c r="C158" s="18"/>
      <c r="D158" s="17"/>
    </row>
    <row r="159" spans="2:4" ht="11.85" customHeight="1" x14ac:dyDescent="0.3">
      <c r="B159" s="18"/>
      <c r="C159" s="18"/>
      <c r="D159" s="17"/>
    </row>
    <row r="160" spans="2:4" ht="11.85" customHeight="1" x14ac:dyDescent="0.3">
      <c r="B160" s="18"/>
      <c r="C160" s="18"/>
      <c r="D160" s="17"/>
    </row>
    <row r="161" spans="2:4" ht="11.85" customHeight="1" x14ac:dyDescent="0.3">
      <c r="B161" s="18"/>
      <c r="C161" s="18"/>
      <c r="D161" s="17"/>
    </row>
    <row r="162" spans="2:4" ht="11.85" customHeight="1" x14ac:dyDescent="0.3">
      <c r="B162" s="18"/>
      <c r="C162" s="18"/>
      <c r="D162" s="17"/>
    </row>
    <row r="163" spans="2:4" ht="11.85" customHeight="1" x14ac:dyDescent="0.3">
      <c r="B163" s="18"/>
      <c r="C163" s="18"/>
      <c r="D163" s="17"/>
    </row>
    <row r="164" spans="2:4" ht="11.85" customHeight="1" x14ac:dyDescent="0.3">
      <c r="B164" s="18"/>
      <c r="C164" s="18"/>
      <c r="D164" s="17"/>
    </row>
    <row r="165" spans="2:4" ht="11.85" customHeight="1" x14ac:dyDescent="0.3">
      <c r="B165" s="18"/>
      <c r="C165" s="18"/>
      <c r="D165" s="17"/>
    </row>
    <row r="166" spans="2:4" ht="11.85" customHeight="1" x14ac:dyDescent="0.3">
      <c r="B166" s="18"/>
      <c r="C166" s="18"/>
      <c r="D166" s="17"/>
    </row>
    <row r="167" spans="2:4" ht="11.85" customHeight="1" x14ac:dyDescent="0.3">
      <c r="B167" s="18"/>
      <c r="C167" s="18"/>
      <c r="D167" s="17"/>
    </row>
    <row r="168" spans="2:4" ht="11.85" customHeight="1" x14ac:dyDescent="0.3">
      <c r="B168" s="18"/>
      <c r="C168" s="18"/>
      <c r="D168" s="17"/>
    </row>
    <row r="169" spans="2:4" ht="11.85" customHeight="1" x14ac:dyDescent="0.3">
      <c r="B169" s="18"/>
      <c r="C169" s="18"/>
      <c r="D169" s="17"/>
    </row>
    <row r="170" spans="2:4" ht="11.85" customHeight="1" x14ac:dyDescent="0.3">
      <c r="B170" s="18"/>
      <c r="C170" s="18"/>
      <c r="D170" s="17"/>
    </row>
    <row r="171" spans="2:4" ht="11.85" customHeight="1" x14ac:dyDescent="0.3">
      <c r="B171" s="18"/>
      <c r="C171" s="18"/>
      <c r="D171" s="17"/>
    </row>
    <row r="172" spans="2:4" ht="11.85" customHeight="1" x14ac:dyDescent="0.3">
      <c r="B172" s="18"/>
      <c r="C172" s="18"/>
      <c r="D172" s="17"/>
    </row>
    <row r="173" spans="2:4" ht="11.85" customHeight="1" x14ac:dyDescent="0.3">
      <c r="B173" s="18"/>
      <c r="C173" s="18"/>
      <c r="D173" s="17"/>
    </row>
    <row r="174" spans="2:4" ht="11.85" customHeight="1" x14ac:dyDescent="0.3">
      <c r="B174" s="18"/>
      <c r="C174" s="18"/>
      <c r="D174" s="17"/>
    </row>
    <row r="175" spans="2:4" ht="11.85" customHeight="1" x14ac:dyDescent="0.3">
      <c r="B175" s="18"/>
      <c r="C175" s="18"/>
      <c r="D175" s="17"/>
    </row>
    <row r="176" spans="2:4" ht="11.85" customHeight="1" x14ac:dyDescent="0.3">
      <c r="B176" s="18"/>
      <c r="C176" s="18"/>
      <c r="D176" s="17"/>
    </row>
    <row r="177" spans="2:4" ht="11.85" customHeight="1" x14ac:dyDescent="0.3">
      <c r="B177" s="18"/>
      <c r="C177" s="18"/>
      <c r="D177" s="17"/>
    </row>
    <row r="178" spans="2:4" ht="11.85" customHeight="1" x14ac:dyDescent="0.3">
      <c r="B178" s="18"/>
      <c r="C178" s="18"/>
      <c r="D178" s="17"/>
    </row>
    <row r="179" spans="2:4" ht="11.85" customHeight="1" x14ac:dyDescent="0.3">
      <c r="B179" s="18"/>
      <c r="C179" s="18"/>
      <c r="D179" s="17"/>
    </row>
    <row r="180" spans="2:4" ht="11.85" customHeight="1" x14ac:dyDescent="0.3">
      <c r="B180" s="18"/>
      <c r="C180" s="18"/>
      <c r="D180" s="17"/>
    </row>
    <row r="181" spans="2:4" ht="11.85" customHeight="1" x14ac:dyDescent="0.3">
      <c r="B181" s="18"/>
      <c r="C181" s="18"/>
      <c r="D181" s="17"/>
    </row>
    <row r="182" spans="2:4" ht="11.85" customHeight="1" x14ac:dyDescent="0.3">
      <c r="B182" s="18"/>
      <c r="C182" s="18"/>
      <c r="D182" s="17"/>
    </row>
    <row r="183" spans="2:4" ht="11.85" customHeight="1" x14ac:dyDescent="0.3">
      <c r="B183" s="18"/>
      <c r="C183" s="18"/>
      <c r="D183" s="17"/>
    </row>
    <row r="184" spans="2:4" ht="11.85" customHeight="1" x14ac:dyDescent="0.3">
      <c r="B184" s="18"/>
      <c r="C184" s="18"/>
      <c r="D184" s="17"/>
    </row>
    <row r="185" spans="2:4" ht="11.85" customHeight="1" x14ac:dyDescent="0.3">
      <c r="B185" s="18"/>
      <c r="C185" s="18"/>
      <c r="D185" s="17"/>
    </row>
    <row r="186" spans="2:4" ht="11.85" customHeight="1" x14ac:dyDescent="0.3">
      <c r="B186" s="18"/>
      <c r="C186" s="18"/>
      <c r="D186" s="17"/>
    </row>
    <row r="187" spans="2:4" ht="11.85" customHeight="1" x14ac:dyDescent="0.3">
      <c r="B187" s="18"/>
      <c r="C187" s="18"/>
      <c r="D187" s="17"/>
    </row>
    <row r="188" spans="2:4" ht="11.85" customHeight="1" x14ac:dyDescent="0.3">
      <c r="B188" s="18"/>
      <c r="C188" s="18"/>
      <c r="D188" s="17"/>
    </row>
    <row r="189" spans="2:4" ht="11.85" customHeight="1" x14ac:dyDescent="0.3">
      <c r="B189" s="18"/>
      <c r="C189" s="18"/>
      <c r="D189" s="17"/>
    </row>
    <row r="190" spans="2:4" ht="11.85" customHeight="1" x14ac:dyDescent="0.3">
      <c r="B190" s="18"/>
      <c r="C190" s="18"/>
      <c r="D190" s="17"/>
    </row>
    <row r="191" spans="2:4" ht="11.85" customHeight="1" x14ac:dyDescent="0.3">
      <c r="B191" s="18"/>
      <c r="C191" s="18"/>
      <c r="D191" s="17"/>
    </row>
    <row r="192" spans="2:4" ht="11.85" customHeight="1" x14ac:dyDescent="0.3">
      <c r="B192" s="18"/>
      <c r="C192" s="18"/>
      <c r="D192" s="17"/>
    </row>
    <row r="193" spans="2:4" ht="11.85" customHeight="1" x14ac:dyDescent="0.3">
      <c r="B193" s="18"/>
      <c r="C193" s="18"/>
      <c r="D193" s="17"/>
    </row>
    <row r="194" spans="2:4" ht="11.85" customHeight="1" x14ac:dyDescent="0.3">
      <c r="B194" s="18"/>
      <c r="C194" s="18"/>
      <c r="D194" s="17"/>
    </row>
    <row r="195" spans="2:4" ht="11.85" customHeight="1" x14ac:dyDescent="0.3">
      <c r="B195" s="18"/>
      <c r="C195" s="18"/>
      <c r="D195" s="17"/>
    </row>
    <row r="196" spans="2:4" ht="11.85" customHeight="1" x14ac:dyDescent="0.3">
      <c r="B196" s="18"/>
      <c r="C196" s="18"/>
      <c r="D196" s="17"/>
    </row>
    <row r="197" spans="2:4" ht="11.85" customHeight="1" x14ac:dyDescent="0.3">
      <c r="B197" s="18"/>
      <c r="C197" s="18"/>
      <c r="D197" s="17"/>
    </row>
    <row r="198" spans="2:4" ht="11.85" customHeight="1" x14ac:dyDescent="0.3">
      <c r="B198" s="18"/>
      <c r="C198" s="18"/>
      <c r="D198" s="17"/>
    </row>
    <row r="199" spans="2:4" ht="11.85" customHeight="1" x14ac:dyDescent="0.3">
      <c r="B199" s="18"/>
      <c r="C199" s="18"/>
      <c r="D199" s="17"/>
    </row>
    <row r="200" spans="2:4" ht="11.85" customHeight="1" x14ac:dyDescent="0.3">
      <c r="B200" s="18"/>
      <c r="C200" s="18"/>
      <c r="D200" s="17"/>
    </row>
    <row r="201" spans="2:4" ht="11.85" customHeight="1" x14ac:dyDescent="0.3">
      <c r="B201" s="18"/>
      <c r="C201" s="18"/>
      <c r="D201" s="17"/>
    </row>
    <row r="202" spans="2:4" ht="11.85" customHeight="1" x14ac:dyDescent="0.3">
      <c r="B202" s="18"/>
      <c r="C202" s="18"/>
      <c r="D202" s="17"/>
    </row>
    <row r="203" spans="2:4" ht="11.85" customHeight="1" x14ac:dyDescent="0.3">
      <c r="B203" s="18"/>
      <c r="C203" s="18"/>
      <c r="D203" s="17"/>
    </row>
    <row r="204" spans="2:4" ht="11.85" customHeight="1" x14ac:dyDescent="0.3">
      <c r="B204" s="18"/>
      <c r="C204" s="18"/>
      <c r="D204" s="17"/>
    </row>
    <row r="205" spans="2:4" ht="11.85" customHeight="1" x14ac:dyDescent="0.3">
      <c r="B205" s="18"/>
      <c r="C205" s="18"/>
      <c r="D205" s="17"/>
    </row>
    <row r="206" spans="2:4" ht="11.85" customHeight="1" x14ac:dyDescent="0.3">
      <c r="B206" s="18"/>
      <c r="C206" s="18"/>
      <c r="D206" s="17"/>
    </row>
    <row r="207" spans="2:4" ht="11.85" customHeight="1" x14ac:dyDescent="0.3">
      <c r="B207" s="18"/>
      <c r="C207" s="18"/>
      <c r="D207" s="17"/>
    </row>
    <row r="208" spans="2:4" ht="11.85" customHeight="1" x14ac:dyDescent="0.3">
      <c r="B208" s="18"/>
      <c r="C208" s="18"/>
      <c r="D208" s="17"/>
    </row>
    <row r="209" spans="2:4" ht="11.85" customHeight="1" x14ac:dyDescent="0.3">
      <c r="B209" s="18"/>
      <c r="C209" s="18"/>
      <c r="D209" s="17"/>
    </row>
    <row r="210" spans="2:4" ht="11.85" customHeight="1" x14ac:dyDescent="0.3">
      <c r="B210" s="18"/>
      <c r="C210" s="18"/>
      <c r="D210" s="17"/>
    </row>
    <row r="211" spans="2:4" ht="11.85" customHeight="1" x14ac:dyDescent="0.3">
      <c r="B211" s="18"/>
      <c r="C211" s="18"/>
      <c r="D211" s="17"/>
    </row>
    <row r="212" spans="2:4" ht="11.85" customHeight="1" x14ac:dyDescent="0.3">
      <c r="B212" s="18"/>
      <c r="C212" s="18"/>
      <c r="D212" s="17"/>
    </row>
    <row r="213" spans="2:4" ht="11.85" customHeight="1" x14ac:dyDescent="0.3">
      <c r="B213" s="18"/>
      <c r="C213" s="18"/>
      <c r="D213" s="17"/>
    </row>
    <row r="214" spans="2:4" ht="11.85" customHeight="1" x14ac:dyDescent="0.3">
      <c r="B214" s="18"/>
      <c r="C214" s="18"/>
      <c r="D214" s="17"/>
    </row>
    <row r="215" spans="2:4" ht="11.85" customHeight="1" x14ac:dyDescent="0.3">
      <c r="B215" s="18"/>
      <c r="C215" s="18"/>
      <c r="D215" s="17"/>
    </row>
    <row r="216" spans="2:4" ht="11.85" customHeight="1" x14ac:dyDescent="0.3">
      <c r="B216" s="18"/>
      <c r="C216" s="18"/>
      <c r="D216" s="17"/>
    </row>
    <row r="217" spans="2:4" ht="11.85" customHeight="1" x14ac:dyDescent="0.3">
      <c r="B217" s="18"/>
      <c r="C217" s="18"/>
      <c r="D217" s="17"/>
    </row>
    <row r="218" spans="2:4" ht="11.85" customHeight="1" x14ac:dyDescent="0.3">
      <c r="B218" s="18"/>
      <c r="C218" s="18"/>
      <c r="D218" s="17"/>
    </row>
    <row r="219" spans="2:4" ht="11.85" customHeight="1" x14ac:dyDescent="0.3">
      <c r="B219" s="18"/>
      <c r="C219" s="18"/>
      <c r="D219" s="17"/>
    </row>
    <row r="220" spans="2:4" ht="11.85" customHeight="1" x14ac:dyDescent="0.3">
      <c r="B220" s="18"/>
      <c r="C220" s="18"/>
      <c r="D220" s="17"/>
    </row>
    <row r="221" spans="2:4" ht="11.85" customHeight="1" x14ac:dyDescent="0.3">
      <c r="B221" s="18"/>
      <c r="C221" s="18"/>
      <c r="D221" s="17"/>
    </row>
    <row r="222" spans="2:4" ht="11.85" customHeight="1" x14ac:dyDescent="0.3">
      <c r="B222" s="18"/>
      <c r="C222" s="18"/>
      <c r="D222" s="17"/>
    </row>
    <row r="223" spans="2:4" ht="11.85" customHeight="1" x14ac:dyDescent="0.3">
      <c r="B223" s="18"/>
      <c r="C223" s="18"/>
      <c r="D223" s="17"/>
    </row>
    <row r="224" spans="2:4" ht="11.85" customHeight="1" x14ac:dyDescent="0.3">
      <c r="B224" s="18"/>
      <c r="C224" s="18"/>
      <c r="D224" s="17"/>
    </row>
    <row r="225" spans="2:4" ht="11.85" customHeight="1" x14ac:dyDescent="0.3">
      <c r="B225" s="18"/>
      <c r="C225" s="18"/>
      <c r="D225" s="17"/>
    </row>
    <row r="226" spans="2:4" ht="11.85" customHeight="1" x14ac:dyDescent="0.3">
      <c r="B226" s="18"/>
      <c r="C226" s="18"/>
      <c r="D226" s="17"/>
    </row>
    <row r="227" spans="2:4" ht="11.85" customHeight="1" x14ac:dyDescent="0.3">
      <c r="B227" s="18"/>
      <c r="C227" s="18"/>
      <c r="D227" s="17"/>
    </row>
    <row r="228" spans="2:4" ht="11.85" customHeight="1" x14ac:dyDescent="0.3">
      <c r="B228" s="18"/>
      <c r="C228" s="18"/>
      <c r="D228" s="17"/>
    </row>
    <row r="229" spans="2:4" ht="11.85" customHeight="1" x14ac:dyDescent="0.3">
      <c r="B229" s="18"/>
      <c r="C229" s="18"/>
      <c r="D229" s="17"/>
    </row>
    <row r="230" spans="2:4" ht="11.85" customHeight="1" x14ac:dyDescent="0.3">
      <c r="B230" s="18"/>
      <c r="C230" s="18"/>
      <c r="D230" s="17"/>
    </row>
    <row r="231" spans="2:4" ht="11.85" customHeight="1" x14ac:dyDescent="0.3">
      <c r="B231" s="18"/>
      <c r="C231" s="18"/>
      <c r="D231" s="17"/>
    </row>
    <row r="232" spans="2:4" ht="11.85" customHeight="1" x14ac:dyDescent="0.3">
      <c r="B232" s="18"/>
      <c r="C232" s="18"/>
      <c r="D232" s="17"/>
    </row>
    <row r="233" spans="2:4" ht="11.85" customHeight="1" x14ac:dyDescent="0.3">
      <c r="B233" s="18"/>
      <c r="C233" s="18"/>
      <c r="D233" s="17"/>
    </row>
    <row r="234" spans="2:4" ht="11.85" customHeight="1" x14ac:dyDescent="0.3">
      <c r="B234" s="18"/>
      <c r="C234" s="18"/>
      <c r="D234" s="17"/>
    </row>
    <row r="235" spans="2:4" ht="11.85" customHeight="1" x14ac:dyDescent="0.3">
      <c r="B235" s="18"/>
      <c r="C235" s="18"/>
      <c r="D235" s="17"/>
    </row>
    <row r="236" spans="2:4" ht="11.85" customHeight="1" x14ac:dyDescent="0.3">
      <c r="B236" s="18"/>
      <c r="C236" s="18"/>
      <c r="D236" s="17"/>
    </row>
    <row r="237" spans="2:4" ht="11.85" customHeight="1" x14ac:dyDescent="0.3">
      <c r="B237" s="18"/>
      <c r="C237" s="18"/>
      <c r="D237" s="17"/>
    </row>
    <row r="238" spans="2:4" ht="11.85" customHeight="1" x14ac:dyDescent="0.3">
      <c r="B238" s="18"/>
      <c r="C238" s="18"/>
      <c r="D238" s="17"/>
    </row>
    <row r="239" spans="2:4" ht="11.85" customHeight="1" x14ac:dyDescent="0.3">
      <c r="B239" s="18"/>
      <c r="C239" s="18"/>
      <c r="D239" s="17"/>
    </row>
    <row r="240" spans="2:4" ht="11.85" customHeight="1" x14ac:dyDescent="0.3">
      <c r="B240" s="18"/>
      <c r="C240" s="18"/>
      <c r="D240" s="17"/>
    </row>
    <row r="241" spans="2:4" ht="11.85" customHeight="1" x14ac:dyDescent="0.3">
      <c r="B241" s="18"/>
      <c r="C241" s="18"/>
      <c r="D241" s="17"/>
    </row>
    <row r="242" spans="2:4" ht="11.85" customHeight="1" x14ac:dyDescent="0.3">
      <c r="B242" s="18"/>
      <c r="C242" s="18"/>
      <c r="D242" s="17"/>
    </row>
    <row r="243" spans="2:4" ht="11.85" customHeight="1" x14ac:dyDescent="0.3">
      <c r="B243" s="18"/>
      <c r="C243" s="18"/>
      <c r="D243" s="17"/>
    </row>
    <row r="244" spans="2:4" ht="11.85" customHeight="1" x14ac:dyDescent="0.3">
      <c r="B244" s="18"/>
      <c r="C244" s="18"/>
      <c r="D244" s="17"/>
    </row>
    <row r="245" spans="2:4" ht="11.85" customHeight="1" x14ac:dyDescent="0.3">
      <c r="B245" s="18"/>
      <c r="C245" s="18"/>
      <c r="D245" s="17"/>
    </row>
    <row r="246" spans="2:4" ht="11.85" customHeight="1" x14ac:dyDescent="0.3">
      <c r="B246" s="18"/>
      <c r="C246" s="18"/>
      <c r="D246" s="17"/>
    </row>
    <row r="247" spans="2:4" ht="11.85" customHeight="1" x14ac:dyDescent="0.3">
      <c r="B247" s="18"/>
      <c r="C247" s="18"/>
      <c r="D247" s="17"/>
    </row>
    <row r="248" spans="2:4" ht="11.85" customHeight="1" x14ac:dyDescent="0.3">
      <c r="B248" s="18"/>
      <c r="C248" s="18"/>
      <c r="D248" s="17"/>
    </row>
    <row r="249" spans="2:4" ht="11.85" customHeight="1" x14ac:dyDescent="0.3">
      <c r="B249" s="18"/>
      <c r="C249" s="18"/>
      <c r="D249" s="17"/>
    </row>
    <row r="250" spans="2:4" ht="11.85" customHeight="1" x14ac:dyDescent="0.3">
      <c r="B250" s="18"/>
      <c r="C250" s="18"/>
      <c r="D250" s="17"/>
    </row>
    <row r="251" spans="2:4" ht="11.85" customHeight="1" x14ac:dyDescent="0.3">
      <c r="B251" s="18"/>
      <c r="C251" s="18"/>
      <c r="D251" s="17"/>
    </row>
    <row r="252" spans="2:4" ht="11.85" customHeight="1" x14ac:dyDescent="0.3">
      <c r="B252" s="18"/>
      <c r="C252" s="18"/>
      <c r="D252" s="17"/>
    </row>
    <row r="253" spans="2:4" ht="11.85" customHeight="1" x14ac:dyDescent="0.3">
      <c r="B253" s="18"/>
      <c r="C253" s="18"/>
      <c r="D253" s="17"/>
    </row>
    <row r="254" spans="2:4" ht="11.85" customHeight="1" x14ac:dyDescent="0.3">
      <c r="B254" s="18"/>
      <c r="C254" s="18"/>
      <c r="D254" s="17"/>
    </row>
    <row r="255" spans="2:4" ht="11.85" customHeight="1" x14ac:dyDescent="0.3">
      <c r="B255" s="18"/>
      <c r="C255" s="18"/>
      <c r="D255" s="17"/>
    </row>
    <row r="256" spans="2:4" ht="11.85" customHeight="1" x14ac:dyDescent="0.3">
      <c r="B256" s="18"/>
      <c r="C256" s="18"/>
      <c r="D256" s="17"/>
    </row>
    <row r="257" spans="2:4" ht="11.85" customHeight="1" x14ac:dyDescent="0.3">
      <c r="B257" s="18"/>
      <c r="C257" s="18"/>
      <c r="D257" s="17"/>
    </row>
    <row r="258" spans="2:4" ht="11.85" customHeight="1" x14ac:dyDescent="0.3">
      <c r="B258" s="18"/>
      <c r="C258" s="18"/>
      <c r="D258" s="17"/>
    </row>
    <row r="259" spans="2:4" ht="11.85" customHeight="1" x14ac:dyDescent="0.3">
      <c r="B259" s="18"/>
      <c r="C259" s="18"/>
      <c r="D259" s="17"/>
    </row>
    <row r="260" spans="2:4" ht="11.85" customHeight="1" x14ac:dyDescent="0.3">
      <c r="B260" s="18"/>
      <c r="C260" s="18"/>
      <c r="D260" s="17"/>
    </row>
    <row r="261" spans="2:4" ht="11.85" customHeight="1" x14ac:dyDescent="0.3">
      <c r="B261" s="18"/>
      <c r="C261" s="18"/>
      <c r="D261" s="17"/>
    </row>
    <row r="262" spans="2:4" ht="11.85" customHeight="1" x14ac:dyDescent="0.3">
      <c r="B262" s="18"/>
      <c r="C262" s="18"/>
      <c r="D262" s="17"/>
    </row>
    <row r="263" spans="2:4" ht="11.85" customHeight="1" x14ac:dyDescent="0.3">
      <c r="B263" s="18"/>
      <c r="C263" s="18"/>
      <c r="D263" s="17"/>
    </row>
    <row r="264" spans="2:4" ht="11.85" customHeight="1" x14ac:dyDescent="0.3">
      <c r="B264" s="18"/>
      <c r="C264" s="18"/>
      <c r="D264" s="17"/>
    </row>
    <row r="265" spans="2:4" ht="11.85" customHeight="1" x14ac:dyDescent="0.3">
      <c r="B265" s="18"/>
      <c r="C265" s="18"/>
      <c r="D265" s="17"/>
    </row>
    <row r="266" spans="2:4" ht="11.85" customHeight="1" x14ac:dyDescent="0.3">
      <c r="B266" s="18"/>
      <c r="C266" s="18"/>
      <c r="D266" s="17"/>
    </row>
    <row r="267" spans="2:4" ht="11.85" customHeight="1" x14ac:dyDescent="0.3">
      <c r="B267" s="18"/>
      <c r="C267" s="18"/>
      <c r="D267" s="17"/>
    </row>
    <row r="268" spans="2:4" ht="11.85" customHeight="1" x14ac:dyDescent="0.3">
      <c r="B268" s="18"/>
      <c r="C268" s="18"/>
      <c r="D268" s="17"/>
    </row>
    <row r="269" spans="2:4" ht="11.85" customHeight="1" x14ac:dyDescent="0.3">
      <c r="B269" s="18"/>
      <c r="C269" s="18"/>
      <c r="D269" s="17"/>
    </row>
    <row r="270" spans="2:4" ht="11.85" customHeight="1" x14ac:dyDescent="0.3">
      <c r="B270" s="18"/>
      <c r="C270" s="18"/>
      <c r="D270" s="17"/>
    </row>
    <row r="271" spans="2:4" ht="11.85" customHeight="1" x14ac:dyDescent="0.3">
      <c r="B271" s="18"/>
      <c r="C271" s="18"/>
      <c r="D271" s="17"/>
    </row>
    <row r="272" spans="2:4" ht="11.85" customHeight="1" x14ac:dyDescent="0.3">
      <c r="B272" s="18"/>
      <c r="C272" s="18"/>
      <c r="D272" s="17"/>
    </row>
    <row r="273" spans="2:4" ht="11.85" customHeight="1" x14ac:dyDescent="0.3">
      <c r="B273" s="18"/>
      <c r="C273" s="18"/>
      <c r="D273" s="17"/>
    </row>
    <row r="274" spans="2:4" ht="11.85" customHeight="1" x14ac:dyDescent="0.3">
      <c r="B274" s="18"/>
      <c r="C274" s="18"/>
      <c r="D274" s="17"/>
    </row>
    <row r="275" spans="2:4" ht="11.85" customHeight="1" x14ac:dyDescent="0.3">
      <c r="B275" s="18"/>
      <c r="C275" s="18"/>
      <c r="D275" s="17"/>
    </row>
    <row r="276" spans="2:4" ht="11.85" customHeight="1" x14ac:dyDescent="0.3">
      <c r="B276" s="18"/>
      <c r="C276" s="18"/>
      <c r="D276" s="17"/>
    </row>
    <row r="277" spans="2:4" ht="11.85" customHeight="1" x14ac:dyDescent="0.3">
      <c r="B277" s="18"/>
      <c r="C277" s="18"/>
      <c r="D277" s="17"/>
    </row>
    <row r="278" spans="2:4" ht="11.85" customHeight="1" x14ac:dyDescent="0.3">
      <c r="B278" s="18"/>
      <c r="C278" s="18"/>
      <c r="D278" s="17"/>
    </row>
    <row r="279" spans="2:4" ht="11.85" customHeight="1" x14ac:dyDescent="0.3">
      <c r="B279" s="18"/>
      <c r="C279" s="18"/>
      <c r="D279" s="17"/>
    </row>
    <row r="280" spans="2:4" ht="11.85" customHeight="1" x14ac:dyDescent="0.3">
      <c r="B280" s="18"/>
      <c r="D280" s="17"/>
    </row>
    <row r="281" spans="2:4" ht="11.85" customHeight="1" x14ac:dyDescent="0.3">
      <c r="B281" s="18"/>
    </row>
    <row r="282" spans="2:4" ht="11.85" customHeight="1" x14ac:dyDescent="0.3">
      <c r="B282" s="18"/>
    </row>
    <row r="283" spans="2:4" ht="11.85" customHeight="1" x14ac:dyDescent="0.3">
      <c r="B283" s="18"/>
    </row>
    <row r="284" spans="2:4" ht="11.85" customHeight="1" x14ac:dyDescent="0.3">
      <c r="B284" s="18"/>
    </row>
    <row r="285" spans="2:4" ht="11.85" customHeight="1" x14ac:dyDescent="0.3">
      <c r="B285" s="18"/>
    </row>
  </sheetData>
  <mergeCells count="1">
    <mergeCell ref="B4:K4"/>
  </mergeCells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912BC-CF37-4487-A1CD-6F3323ADBC03}">
  <dimension ref="A2:IV571"/>
  <sheetViews>
    <sheetView topLeftCell="C4" zoomScaleNormal="100" workbookViewId="0">
      <selection activeCell="P8" sqref="P8"/>
    </sheetView>
  </sheetViews>
  <sheetFormatPr baseColWidth="10" defaultColWidth="14.44140625" defaultRowHeight="15" x14ac:dyDescent="0.3"/>
  <cols>
    <col min="1" max="1" width="5.109375" style="23" customWidth="1"/>
    <col min="2" max="2" width="12.77734375" style="23" customWidth="1"/>
    <col min="3" max="3" width="17.6640625" style="23" customWidth="1"/>
    <col min="4" max="4" width="8.77734375" style="23" customWidth="1"/>
    <col min="5" max="14" width="8.77734375" style="19" customWidth="1"/>
    <col min="15" max="15" width="6.21875" style="19" customWidth="1"/>
    <col min="16" max="16" width="77.33203125" style="19" customWidth="1"/>
    <col min="17" max="18" width="12.77734375" style="19" customWidth="1"/>
    <col min="19" max="19" width="8.77734375" style="19" customWidth="1"/>
    <col min="20" max="33" width="18.33203125" style="19" customWidth="1"/>
    <col min="34" max="256" width="14.44140625" style="23"/>
    <col min="257" max="257" width="14.44140625" style="20"/>
    <col min="258" max="258" width="5.109375" style="20" customWidth="1"/>
    <col min="259" max="260" width="14.44140625" style="20"/>
    <col min="261" max="261" width="5.109375" style="20" customWidth="1"/>
    <col min="262" max="262" width="18.33203125" style="20" customWidth="1"/>
    <col min="263" max="263" width="14.44140625" style="20"/>
    <col min="264" max="264" width="5.109375" style="20" customWidth="1"/>
    <col min="265" max="513" width="14.44140625" style="20"/>
    <col min="514" max="514" width="5.109375" style="20" customWidth="1"/>
    <col min="515" max="516" width="14.44140625" style="20"/>
    <col min="517" max="517" width="5.109375" style="20" customWidth="1"/>
    <col min="518" max="518" width="18.33203125" style="20" customWidth="1"/>
    <col min="519" max="519" width="14.44140625" style="20"/>
    <col min="520" max="520" width="5.109375" style="20" customWidth="1"/>
    <col min="521" max="769" width="14.44140625" style="20"/>
    <col min="770" max="770" width="5.109375" style="20" customWidth="1"/>
    <col min="771" max="772" width="14.44140625" style="20"/>
    <col min="773" max="773" width="5.109375" style="20" customWidth="1"/>
    <col min="774" max="774" width="18.33203125" style="20" customWidth="1"/>
    <col min="775" max="775" width="14.44140625" style="20"/>
    <col min="776" max="776" width="5.109375" style="20" customWidth="1"/>
    <col min="777" max="1025" width="14.44140625" style="20"/>
    <col min="1026" max="1026" width="5.109375" style="20" customWidth="1"/>
    <col min="1027" max="1028" width="14.44140625" style="20"/>
    <col min="1029" max="1029" width="5.109375" style="20" customWidth="1"/>
    <col min="1030" max="1030" width="18.33203125" style="20" customWidth="1"/>
    <col min="1031" max="1031" width="14.44140625" style="20"/>
    <col min="1032" max="1032" width="5.109375" style="20" customWidth="1"/>
    <col min="1033" max="1281" width="14.44140625" style="20"/>
    <col min="1282" max="1282" width="5.109375" style="20" customWidth="1"/>
    <col min="1283" max="1284" width="14.44140625" style="20"/>
    <col min="1285" max="1285" width="5.109375" style="20" customWidth="1"/>
    <col min="1286" max="1286" width="18.33203125" style="20" customWidth="1"/>
    <col min="1287" max="1287" width="14.44140625" style="20"/>
    <col min="1288" max="1288" width="5.109375" style="20" customWidth="1"/>
    <col min="1289" max="1537" width="14.44140625" style="20"/>
    <col min="1538" max="1538" width="5.109375" style="20" customWidth="1"/>
    <col min="1539" max="1540" width="14.44140625" style="20"/>
    <col min="1541" max="1541" width="5.109375" style="20" customWidth="1"/>
    <col min="1542" max="1542" width="18.33203125" style="20" customWidth="1"/>
    <col min="1543" max="1543" width="14.44140625" style="20"/>
    <col min="1544" max="1544" width="5.109375" style="20" customWidth="1"/>
    <col min="1545" max="1793" width="14.44140625" style="20"/>
    <col min="1794" max="1794" width="5.109375" style="20" customWidth="1"/>
    <col min="1795" max="1796" width="14.44140625" style="20"/>
    <col min="1797" max="1797" width="5.109375" style="20" customWidth="1"/>
    <col min="1798" max="1798" width="18.33203125" style="20" customWidth="1"/>
    <col min="1799" max="1799" width="14.44140625" style="20"/>
    <col min="1800" max="1800" width="5.109375" style="20" customWidth="1"/>
    <col min="1801" max="2049" width="14.44140625" style="20"/>
    <col min="2050" max="2050" width="5.109375" style="20" customWidth="1"/>
    <col min="2051" max="2052" width="14.44140625" style="20"/>
    <col min="2053" max="2053" width="5.109375" style="20" customWidth="1"/>
    <col min="2054" max="2054" width="18.33203125" style="20" customWidth="1"/>
    <col min="2055" max="2055" width="14.44140625" style="20"/>
    <col min="2056" max="2056" width="5.109375" style="20" customWidth="1"/>
    <col min="2057" max="2305" width="14.44140625" style="20"/>
    <col min="2306" max="2306" width="5.109375" style="20" customWidth="1"/>
    <col min="2307" max="2308" width="14.44140625" style="20"/>
    <col min="2309" max="2309" width="5.109375" style="20" customWidth="1"/>
    <col min="2310" max="2310" width="18.33203125" style="20" customWidth="1"/>
    <col min="2311" max="2311" width="14.44140625" style="20"/>
    <col min="2312" max="2312" width="5.109375" style="20" customWidth="1"/>
    <col min="2313" max="2561" width="14.44140625" style="20"/>
    <col min="2562" max="2562" width="5.109375" style="20" customWidth="1"/>
    <col min="2563" max="2564" width="14.44140625" style="20"/>
    <col min="2565" max="2565" width="5.109375" style="20" customWidth="1"/>
    <col min="2566" max="2566" width="18.33203125" style="20" customWidth="1"/>
    <col min="2567" max="2567" width="14.44140625" style="20"/>
    <col min="2568" max="2568" width="5.109375" style="20" customWidth="1"/>
    <col min="2569" max="2817" width="14.44140625" style="20"/>
    <col min="2818" max="2818" width="5.109375" style="20" customWidth="1"/>
    <col min="2819" max="2820" width="14.44140625" style="20"/>
    <col min="2821" max="2821" width="5.109375" style="20" customWidth="1"/>
    <col min="2822" max="2822" width="18.33203125" style="20" customWidth="1"/>
    <col min="2823" max="2823" width="14.44140625" style="20"/>
    <col min="2824" max="2824" width="5.109375" style="20" customWidth="1"/>
    <col min="2825" max="3073" width="14.44140625" style="20"/>
    <col min="3074" max="3074" width="5.109375" style="20" customWidth="1"/>
    <col min="3075" max="3076" width="14.44140625" style="20"/>
    <col min="3077" max="3077" width="5.109375" style="20" customWidth="1"/>
    <col min="3078" max="3078" width="18.33203125" style="20" customWidth="1"/>
    <col min="3079" max="3079" width="14.44140625" style="20"/>
    <col min="3080" max="3080" width="5.109375" style="20" customWidth="1"/>
    <col min="3081" max="3329" width="14.44140625" style="20"/>
    <col min="3330" max="3330" width="5.109375" style="20" customWidth="1"/>
    <col min="3331" max="3332" width="14.44140625" style="20"/>
    <col min="3333" max="3333" width="5.109375" style="20" customWidth="1"/>
    <col min="3334" max="3334" width="18.33203125" style="20" customWidth="1"/>
    <col min="3335" max="3335" width="14.44140625" style="20"/>
    <col min="3336" max="3336" width="5.109375" style="20" customWidth="1"/>
    <col min="3337" max="3585" width="14.44140625" style="20"/>
    <col min="3586" max="3586" width="5.109375" style="20" customWidth="1"/>
    <col min="3587" max="3588" width="14.44140625" style="20"/>
    <col min="3589" max="3589" width="5.109375" style="20" customWidth="1"/>
    <col min="3590" max="3590" width="18.33203125" style="20" customWidth="1"/>
    <col min="3591" max="3591" width="14.44140625" style="20"/>
    <col min="3592" max="3592" width="5.109375" style="20" customWidth="1"/>
    <col min="3593" max="3841" width="14.44140625" style="20"/>
    <col min="3842" max="3842" width="5.109375" style="20" customWidth="1"/>
    <col min="3843" max="3844" width="14.44140625" style="20"/>
    <col min="3845" max="3845" width="5.109375" style="20" customWidth="1"/>
    <col min="3846" max="3846" width="18.33203125" style="20" customWidth="1"/>
    <col min="3847" max="3847" width="14.44140625" style="20"/>
    <col min="3848" max="3848" width="5.109375" style="20" customWidth="1"/>
    <col min="3849" max="4097" width="14.44140625" style="20"/>
    <col min="4098" max="4098" width="5.109375" style="20" customWidth="1"/>
    <col min="4099" max="4100" width="14.44140625" style="20"/>
    <col min="4101" max="4101" width="5.109375" style="20" customWidth="1"/>
    <col min="4102" max="4102" width="18.33203125" style="20" customWidth="1"/>
    <col min="4103" max="4103" width="14.44140625" style="20"/>
    <col min="4104" max="4104" width="5.109375" style="20" customWidth="1"/>
    <col min="4105" max="4353" width="14.44140625" style="20"/>
    <col min="4354" max="4354" width="5.109375" style="20" customWidth="1"/>
    <col min="4355" max="4356" width="14.44140625" style="20"/>
    <col min="4357" max="4357" width="5.109375" style="20" customWidth="1"/>
    <col min="4358" max="4358" width="18.33203125" style="20" customWidth="1"/>
    <col min="4359" max="4359" width="14.44140625" style="20"/>
    <col min="4360" max="4360" width="5.109375" style="20" customWidth="1"/>
    <col min="4361" max="4609" width="14.44140625" style="20"/>
    <col min="4610" max="4610" width="5.109375" style="20" customWidth="1"/>
    <col min="4611" max="4612" width="14.44140625" style="20"/>
    <col min="4613" max="4613" width="5.109375" style="20" customWidth="1"/>
    <col min="4614" max="4614" width="18.33203125" style="20" customWidth="1"/>
    <col min="4615" max="4615" width="14.44140625" style="20"/>
    <col min="4616" max="4616" width="5.109375" style="20" customWidth="1"/>
    <col min="4617" max="4865" width="14.44140625" style="20"/>
    <col min="4866" max="4866" width="5.109375" style="20" customWidth="1"/>
    <col min="4867" max="4868" width="14.44140625" style="20"/>
    <col min="4869" max="4869" width="5.109375" style="20" customWidth="1"/>
    <col min="4870" max="4870" width="18.33203125" style="20" customWidth="1"/>
    <col min="4871" max="4871" width="14.44140625" style="20"/>
    <col min="4872" max="4872" width="5.109375" style="20" customWidth="1"/>
    <col min="4873" max="5121" width="14.44140625" style="20"/>
    <col min="5122" max="5122" width="5.109375" style="20" customWidth="1"/>
    <col min="5123" max="5124" width="14.44140625" style="20"/>
    <col min="5125" max="5125" width="5.109375" style="20" customWidth="1"/>
    <col min="5126" max="5126" width="18.33203125" style="20" customWidth="1"/>
    <col min="5127" max="5127" width="14.44140625" style="20"/>
    <col min="5128" max="5128" width="5.109375" style="20" customWidth="1"/>
    <col min="5129" max="5377" width="14.44140625" style="20"/>
    <col min="5378" max="5378" width="5.109375" style="20" customWidth="1"/>
    <col min="5379" max="5380" width="14.44140625" style="20"/>
    <col min="5381" max="5381" width="5.109375" style="20" customWidth="1"/>
    <col min="5382" max="5382" width="18.33203125" style="20" customWidth="1"/>
    <col min="5383" max="5383" width="14.44140625" style="20"/>
    <col min="5384" max="5384" width="5.109375" style="20" customWidth="1"/>
    <col min="5385" max="5633" width="14.44140625" style="20"/>
    <col min="5634" max="5634" width="5.109375" style="20" customWidth="1"/>
    <col min="5635" max="5636" width="14.44140625" style="20"/>
    <col min="5637" max="5637" width="5.109375" style="20" customWidth="1"/>
    <col min="5638" max="5638" width="18.33203125" style="20" customWidth="1"/>
    <col min="5639" max="5639" width="14.44140625" style="20"/>
    <col min="5640" max="5640" width="5.109375" style="20" customWidth="1"/>
    <col min="5641" max="5889" width="14.44140625" style="20"/>
    <col min="5890" max="5890" width="5.109375" style="20" customWidth="1"/>
    <col min="5891" max="5892" width="14.44140625" style="20"/>
    <col min="5893" max="5893" width="5.109375" style="20" customWidth="1"/>
    <col min="5894" max="5894" width="18.33203125" style="20" customWidth="1"/>
    <col min="5895" max="5895" width="14.44140625" style="20"/>
    <col min="5896" max="5896" width="5.109375" style="20" customWidth="1"/>
    <col min="5897" max="6145" width="14.44140625" style="20"/>
    <col min="6146" max="6146" width="5.109375" style="20" customWidth="1"/>
    <col min="6147" max="6148" width="14.44140625" style="20"/>
    <col min="6149" max="6149" width="5.109375" style="20" customWidth="1"/>
    <col min="6150" max="6150" width="18.33203125" style="20" customWidth="1"/>
    <col min="6151" max="6151" width="14.44140625" style="20"/>
    <col min="6152" max="6152" width="5.109375" style="20" customWidth="1"/>
    <col min="6153" max="6401" width="14.44140625" style="20"/>
    <col min="6402" max="6402" width="5.109375" style="20" customWidth="1"/>
    <col min="6403" max="6404" width="14.44140625" style="20"/>
    <col min="6405" max="6405" width="5.109375" style="20" customWidth="1"/>
    <col min="6406" max="6406" width="18.33203125" style="20" customWidth="1"/>
    <col min="6407" max="6407" width="14.44140625" style="20"/>
    <col min="6408" max="6408" width="5.109375" style="20" customWidth="1"/>
    <col min="6409" max="6657" width="14.44140625" style="20"/>
    <col min="6658" max="6658" width="5.109375" style="20" customWidth="1"/>
    <col min="6659" max="6660" width="14.44140625" style="20"/>
    <col min="6661" max="6661" width="5.109375" style="20" customWidth="1"/>
    <col min="6662" max="6662" width="18.33203125" style="20" customWidth="1"/>
    <col min="6663" max="6663" width="14.44140625" style="20"/>
    <col min="6664" max="6664" width="5.109375" style="20" customWidth="1"/>
    <col min="6665" max="6913" width="14.44140625" style="20"/>
    <col min="6914" max="6914" width="5.109375" style="20" customWidth="1"/>
    <col min="6915" max="6916" width="14.44140625" style="20"/>
    <col min="6917" max="6917" width="5.109375" style="20" customWidth="1"/>
    <col min="6918" max="6918" width="18.33203125" style="20" customWidth="1"/>
    <col min="6919" max="6919" width="14.44140625" style="20"/>
    <col min="6920" max="6920" width="5.109375" style="20" customWidth="1"/>
    <col min="6921" max="7169" width="14.44140625" style="20"/>
    <col min="7170" max="7170" width="5.109375" style="20" customWidth="1"/>
    <col min="7171" max="7172" width="14.44140625" style="20"/>
    <col min="7173" max="7173" width="5.109375" style="20" customWidth="1"/>
    <col min="7174" max="7174" width="18.33203125" style="20" customWidth="1"/>
    <col min="7175" max="7175" width="14.44140625" style="20"/>
    <col min="7176" max="7176" width="5.109375" style="20" customWidth="1"/>
    <col min="7177" max="7425" width="14.44140625" style="20"/>
    <col min="7426" max="7426" width="5.109375" style="20" customWidth="1"/>
    <col min="7427" max="7428" width="14.44140625" style="20"/>
    <col min="7429" max="7429" width="5.109375" style="20" customWidth="1"/>
    <col min="7430" max="7430" width="18.33203125" style="20" customWidth="1"/>
    <col min="7431" max="7431" width="14.44140625" style="20"/>
    <col min="7432" max="7432" width="5.109375" style="20" customWidth="1"/>
    <col min="7433" max="7681" width="14.44140625" style="20"/>
    <col min="7682" max="7682" width="5.109375" style="20" customWidth="1"/>
    <col min="7683" max="7684" width="14.44140625" style="20"/>
    <col min="7685" max="7685" width="5.109375" style="20" customWidth="1"/>
    <col min="7686" max="7686" width="18.33203125" style="20" customWidth="1"/>
    <col min="7687" max="7687" width="14.44140625" style="20"/>
    <col min="7688" max="7688" width="5.109375" style="20" customWidth="1"/>
    <col min="7689" max="7937" width="14.44140625" style="20"/>
    <col min="7938" max="7938" width="5.109375" style="20" customWidth="1"/>
    <col min="7939" max="7940" width="14.44140625" style="20"/>
    <col min="7941" max="7941" width="5.109375" style="20" customWidth="1"/>
    <col min="7942" max="7942" width="18.33203125" style="20" customWidth="1"/>
    <col min="7943" max="7943" width="14.44140625" style="20"/>
    <col min="7944" max="7944" width="5.109375" style="20" customWidth="1"/>
    <col min="7945" max="8193" width="14.44140625" style="20"/>
    <col min="8194" max="8194" width="5.109375" style="20" customWidth="1"/>
    <col min="8195" max="8196" width="14.44140625" style="20"/>
    <col min="8197" max="8197" width="5.109375" style="20" customWidth="1"/>
    <col min="8198" max="8198" width="18.33203125" style="20" customWidth="1"/>
    <col min="8199" max="8199" width="14.44140625" style="20"/>
    <col min="8200" max="8200" width="5.109375" style="20" customWidth="1"/>
    <col min="8201" max="8449" width="14.44140625" style="20"/>
    <col min="8450" max="8450" width="5.109375" style="20" customWidth="1"/>
    <col min="8451" max="8452" width="14.44140625" style="20"/>
    <col min="8453" max="8453" width="5.109375" style="20" customWidth="1"/>
    <col min="8454" max="8454" width="18.33203125" style="20" customWidth="1"/>
    <col min="8455" max="8455" width="14.44140625" style="20"/>
    <col min="8456" max="8456" width="5.109375" style="20" customWidth="1"/>
    <col min="8457" max="8705" width="14.44140625" style="20"/>
    <col min="8706" max="8706" width="5.109375" style="20" customWidth="1"/>
    <col min="8707" max="8708" width="14.44140625" style="20"/>
    <col min="8709" max="8709" width="5.109375" style="20" customWidth="1"/>
    <col min="8710" max="8710" width="18.33203125" style="20" customWidth="1"/>
    <col min="8711" max="8711" width="14.44140625" style="20"/>
    <col min="8712" max="8712" width="5.109375" style="20" customWidth="1"/>
    <col min="8713" max="8961" width="14.44140625" style="20"/>
    <col min="8962" max="8962" width="5.109375" style="20" customWidth="1"/>
    <col min="8963" max="8964" width="14.44140625" style="20"/>
    <col min="8965" max="8965" width="5.109375" style="20" customWidth="1"/>
    <col min="8966" max="8966" width="18.33203125" style="20" customWidth="1"/>
    <col min="8967" max="8967" width="14.44140625" style="20"/>
    <col min="8968" max="8968" width="5.109375" style="20" customWidth="1"/>
    <col min="8969" max="9217" width="14.44140625" style="20"/>
    <col min="9218" max="9218" width="5.109375" style="20" customWidth="1"/>
    <col min="9219" max="9220" width="14.44140625" style="20"/>
    <col min="9221" max="9221" width="5.109375" style="20" customWidth="1"/>
    <col min="9222" max="9222" width="18.33203125" style="20" customWidth="1"/>
    <col min="9223" max="9223" width="14.44140625" style="20"/>
    <col min="9224" max="9224" width="5.109375" style="20" customWidth="1"/>
    <col min="9225" max="9473" width="14.44140625" style="20"/>
    <col min="9474" max="9474" width="5.109375" style="20" customWidth="1"/>
    <col min="9475" max="9476" width="14.44140625" style="20"/>
    <col min="9477" max="9477" width="5.109375" style="20" customWidth="1"/>
    <col min="9478" max="9478" width="18.33203125" style="20" customWidth="1"/>
    <col min="9479" max="9479" width="14.44140625" style="20"/>
    <col min="9480" max="9480" width="5.109375" style="20" customWidth="1"/>
    <col min="9481" max="9729" width="14.44140625" style="20"/>
    <col min="9730" max="9730" width="5.109375" style="20" customWidth="1"/>
    <col min="9731" max="9732" width="14.44140625" style="20"/>
    <col min="9733" max="9733" width="5.109375" style="20" customWidth="1"/>
    <col min="9734" max="9734" width="18.33203125" style="20" customWidth="1"/>
    <col min="9735" max="9735" width="14.44140625" style="20"/>
    <col min="9736" max="9736" width="5.109375" style="20" customWidth="1"/>
    <col min="9737" max="9985" width="14.44140625" style="20"/>
    <col min="9986" max="9986" width="5.109375" style="20" customWidth="1"/>
    <col min="9987" max="9988" width="14.44140625" style="20"/>
    <col min="9989" max="9989" width="5.109375" style="20" customWidth="1"/>
    <col min="9990" max="9990" width="18.33203125" style="20" customWidth="1"/>
    <col min="9991" max="9991" width="14.44140625" style="20"/>
    <col min="9992" max="9992" width="5.109375" style="20" customWidth="1"/>
    <col min="9993" max="10241" width="14.44140625" style="20"/>
    <col min="10242" max="10242" width="5.109375" style="20" customWidth="1"/>
    <col min="10243" max="10244" width="14.44140625" style="20"/>
    <col min="10245" max="10245" width="5.109375" style="20" customWidth="1"/>
    <col min="10246" max="10246" width="18.33203125" style="20" customWidth="1"/>
    <col min="10247" max="10247" width="14.44140625" style="20"/>
    <col min="10248" max="10248" width="5.109375" style="20" customWidth="1"/>
    <col min="10249" max="10497" width="14.44140625" style="20"/>
    <col min="10498" max="10498" width="5.109375" style="20" customWidth="1"/>
    <col min="10499" max="10500" width="14.44140625" style="20"/>
    <col min="10501" max="10501" width="5.109375" style="20" customWidth="1"/>
    <col min="10502" max="10502" width="18.33203125" style="20" customWidth="1"/>
    <col min="10503" max="10503" width="14.44140625" style="20"/>
    <col min="10504" max="10504" width="5.109375" style="20" customWidth="1"/>
    <col min="10505" max="10753" width="14.44140625" style="20"/>
    <col min="10754" max="10754" width="5.109375" style="20" customWidth="1"/>
    <col min="10755" max="10756" width="14.44140625" style="20"/>
    <col min="10757" max="10757" width="5.109375" style="20" customWidth="1"/>
    <col min="10758" max="10758" width="18.33203125" style="20" customWidth="1"/>
    <col min="10759" max="10759" width="14.44140625" style="20"/>
    <col min="10760" max="10760" width="5.109375" style="20" customWidth="1"/>
    <col min="10761" max="11009" width="14.44140625" style="20"/>
    <col min="11010" max="11010" width="5.109375" style="20" customWidth="1"/>
    <col min="11011" max="11012" width="14.44140625" style="20"/>
    <col min="11013" max="11013" width="5.109375" style="20" customWidth="1"/>
    <col min="11014" max="11014" width="18.33203125" style="20" customWidth="1"/>
    <col min="11015" max="11015" width="14.44140625" style="20"/>
    <col min="11016" max="11016" width="5.109375" style="20" customWidth="1"/>
    <col min="11017" max="11265" width="14.44140625" style="20"/>
    <col min="11266" max="11266" width="5.109375" style="20" customWidth="1"/>
    <col min="11267" max="11268" width="14.44140625" style="20"/>
    <col min="11269" max="11269" width="5.109375" style="20" customWidth="1"/>
    <col min="11270" max="11270" width="18.33203125" style="20" customWidth="1"/>
    <col min="11271" max="11271" width="14.44140625" style="20"/>
    <col min="11272" max="11272" width="5.109375" style="20" customWidth="1"/>
    <col min="11273" max="11521" width="14.44140625" style="20"/>
    <col min="11522" max="11522" width="5.109375" style="20" customWidth="1"/>
    <col min="11523" max="11524" width="14.44140625" style="20"/>
    <col min="11525" max="11525" width="5.109375" style="20" customWidth="1"/>
    <col min="11526" max="11526" width="18.33203125" style="20" customWidth="1"/>
    <col min="11527" max="11527" width="14.44140625" style="20"/>
    <col min="11528" max="11528" width="5.109375" style="20" customWidth="1"/>
    <col min="11529" max="11777" width="14.44140625" style="20"/>
    <col min="11778" max="11778" width="5.109375" style="20" customWidth="1"/>
    <col min="11779" max="11780" width="14.44140625" style="20"/>
    <col min="11781" max="11781" width="5.109375" style="20" customWidth="1"/>
    <col min="11782" max="11782" width="18.33203125" style="20" customWidth="1"/>
    <col min="11783" max="11783" width="14.44140625" style="20"/>
    <col min="11784" max="11784" width="5.109375" style="20" customWidth="1"/>
    <col min="11785" max="12033" width="14.44140625" style="20"/>
    <col min="12034" max="12034" width="5.109375" style="20" customWidth="1"/>
    <col min="12035" max="12036" width="14.44140625" style="20"/>
    <col min="12037" max="12037" width="5.109375" style="20" customWidth="1"/>
    <col min="12038" max="12038" width="18.33203125" style="20" customWidth="1"/>
    <col min="12039" max="12039" width="14.44140625" style="20"/>
    <col min="12040" max="12040" width="5.109375" style="20" customWidth="1"/>
    <col min="12041" max="12289" width="14.44140625" style="20"/>
    <col min="12290" max="12290" width="5.109375" style="20" customWidth="1"/>
    <col min="12291" max="12292" width="14.44140625" style="20"/>
    <col min="12293" max="12293" width="5.109375" style="20" customWidth="1"/>
    <col min="12294" max="12294" width="18.33203125" style="20" customWidth="1"/>
    <col min="12295" max="12295" width="14.44140625" style="20"/>
    <col min="12296" max="12296" width="5.109375" style="20" customWidth="1"/>
    <col min="12297" max="12545" width="14.44140625" style="20"/>
    <col min="12546" max="12546" width="5.109375" style="20" customWidth="1"/>
    <col min="12547" max="12548" width="14.44140625" style="20"/>
    <col min="12549" max="12549" width="5.109375" style="20" customWidth="1"/>
    <col min="12550" max="12550" width="18.33203125" style="20" customWidth="1"/>
    <col min="12551" max="12551" width="14.44140625" style="20"/>
    <col min="12552" max="12552" width="5.109375" style="20" customWidth="1"/>
    <col min="12553" max="12801" width="14.44140625" style="20"/>
    <col min="12802" max="12802" width="5.109375" style="20" customWidth="1"/>
    <col min="12803" max="12804" width="14.44140625" style="20"/>
    <col min="12805" max="12805" width="5.109375" style="20" customWidth="1"/>
    <col min="12806" max="12806" width="18.33203125" style="20" customWidth="1"/>
    <col min="12807" max="12807" width="14.44140625" style="20"/>
    <col min="12808" max="12808" width="5.109375" style="20" customWidth="1"/>
    <col min="12809" max="13057" width="14.44140625" style="20"/>
    <col min="13058" max="13058" width="5.109375" style="20" customWidth="1"/>
    <col min="13059" max="13060" width="14.44140625" style="20"/>
    <col min="13061" max="13061" width="5.109375" style="20" customWidth="1"/>
    <col min="13062" max="13062" width="18.33203125" style="20" customWidth="1"/>
    <col min="13063" max="13063" width="14.44140625" style="20"/>
    <col min="13064" max="13064" width="5.109375" style="20" customWidth="1"/>
    <col min="13065" max="13313" width="14.44140625" style="20"/>
    <col min="13314" max="13314" width="5.109375" style="20" customWidth="1"/>
    <col min="13315" max="13316" width="14.44140625" style="20"/>
    <col min="13317" max="13317" width="5.109375" style="20" customWidth="1"/>
    <col min="13318" max="13318" width="18.33203125" style="20" customWidth="1"/>
    <col min="13319" max="13319" width="14.44140625" style="20"/>
    <col min="13320" max="13320" width="5.109375" style="20" customWidth="1"/>
    <col min="13321" max="13569" width="14.44140625" style="20"/>
    <col min="13570" max="13570" width="5.109375" style="20" customWidth="1"/>
    <col min="13571" max="13572" width="14.44140625" style="20"/>
    <col min="13573" max="13573" width="5.109375" style="20" customWidth="1"/>
    <col min="13574" max="13574" width="18.33203125" style="20" customWidth="1"/>
    <col min="13575" max="13575" width="14.44140625" style="20"/>
    <col min="13576" max="13576" width="5.109375" style="20" customWidth="1"/>
    <col min="13577" max="13825" width="14.44140625" style="20"/>
    <col min="13826" max="13826" width="5.109375" style="20" customWidth="1"/>
    <col min="13827" max="13828" width="14.44140625" style="20"/>
    <col min="13829" max="13829" width="5.109375" style="20" customWidth="1"/>
    <col min="13830" max="13830" width="18.33203125" style="20" customWidth="1"/>
    <col min="13831" max="13831" width="14.44140625" style="20"/>
    <col min="13832" max="13832" width="5.109375" style="20" customWidth="1"/>
    <col min="13833" max="14081" width="14.44140625" style="20"/>
    <col min="14082" max="14082" width="5.109375" style="20" customWidth="1"/>
    <col min="14083" max="14084" width="14.44140625" style="20"/>
    <col min="14085" max="14085" width="5.109375" style="20" customWidth="1"/>
    <col min="14086" max="14086" width="18.33203125" style="20" customWidth="1"/>
    <col min="14087" max="14087" width="14.44140625" style="20"/>
    <col min="14088" max="14088" width="5.109375" style="20" customWidth="1"/>
    <col min="14089" max="14337" width="14.44140625" style="20"/>
    <col min="14338" max="14338" width="5.109375" style="20" customWidth="1"/>
    <col min="14339" max="14340" width="14.44140625" style="20"/>
    <col min="14341" max="14341" width="5.109375" style="20" customWidth="1"/>
    <col min="14342" max="14342" width="18.33203125" style="20" customWidth="1"/>
    <col min="14343" max="14343" width="14.44140625" style="20"/>
    <col min="14344" max="14344" width="5.109375" style="20" customWidth="1"/>
    <col min="14345" max="14593" width="14.44140625" style="20"/>
    <col min="14594" max="14594" width="5.109375" style="20" customWidth="1"/>
    <col min="14595" max="14596" width="14.44140625" style="20"/>
    <col min="14597" max="14597" width="5.109375" style="20" customWidth="1"/>
    <col min="14598" max="14598" width="18.33203125" style="20" customWidth="1"/>
    <col min="14599" max="14599" width="14.44140625" style="20"/>
    <col min="14600" max="14600" width="5.109375" style="20" customWidth="1"/>
    <col min="14601" max="14849" width="14.44140625" style="20"/>
    <col min="14850" max="14850" width="5.109375" style="20" customWidth="1"/>
    <col min="14851" max="14852" width="14.44140625" style="20"/>
    <col min="14853" max="14853" width="5.109375" style="20" customWidth="1"/>
    <col min="14854" max="14854" width="18.33203125" style="20" customWidth="1"/>
    <col min="14855" max="14855" width="14.44140625" style="20"/>
    <col min="14856" max="14856" width="5.109375" style="20" customWidth="1"/>
    <col min="14857" max="15105" width="14.44140625" style="20"/>
    <col min="15106" max="15106" width="5.109375" style="20" customWidth="1"/>
    <col min="15107" max="15108" width="14.44140625" style="20"/>
    <col min="15109" max="15109" width="5.109375" style="20" customWidth="1"/>
    <col min="15110" max="15110" width="18.33203125" style="20" customWidth="1"/>
    <col min="15111" max="15111" width="14.44140625" style="20"/>
    <col min="15112" max="15112" width="5.109375" style="20" customWidth="1"/>
    <col min="15113" max="15361" width="14.44140625" style="20"/>
    <col min="15362" max="15362" width="5.109375" style="20" customWidth="1"/>
    <col min="15363" max="15364" width="14.44140625" style="20"/>
    <col min="15365" max="15365" width="5.109375" style="20" customWidth="1"/>
    <col min="15366" max="15366" width="18.33203125" style="20" customWidth="1"/>
    <col min="15367" max="15367" width="14.44140625" style="20"/>
    <col min="15368" max="15368" width="5.109375" style="20" customWidth="1"/>
    <col min="15369" max="15617" width="14.44140625" style="20"/>
    <col min="15618" max="15618" width="5.109375" style="20" customWidth="1"/>
    <col min="15619" max="15620" width="14.44140625" style="20"/>
    <col min="15621" max="15621" width="5.109375" style="20" customWidth="1"/>
    <col min="15622" max="15622" width="18.33203125" style="20" customWidth="1"/>
    <col min="15623" max="15623" width="14.44140625" style="20"/>
    <col min="15624" max="15624" width="5.109375" style="20" customWidth="1"/>
    <col min="15625" max="15873" width="14.44140625" style="20"/>
    <col min="15874" max="15874" width="5.109375" style="20" customWidth="1"/>
    <col min="15875" max="15876" width="14.44140625" style="20"/>
    <col min="15877" max="15877" width="5.109375" style="20" customWidth="1"/>
    <col min="15878" max="15878" width="18.33203125" style="20" customWidth="1"/>
    <col min="15879" max="15879" width="14.44140625" style="20"/>
    <col min="15880" max="15880" width="5.109375" style="20" customWidth="1"/>
    <col min="15881" max="16129" width="14.44140625" style="20"/>
    <col min="16130" max="16130" width="5.109375" style="20" customWidth="1"/>
    <col min="16131" max="16132" width="14.44140625" style="20"/>
    <col min="16133" max="16133" width="5.109375" style="20" customWidth="1"/>
    <col min="16134" max="16134" width="18.33203125" style="20" customWidth="1"/>
    <col min="16135" max="16135" width="14.44140625" style="20"/>
    <col min="16136" max="16136" width="5.109375" style="20" customWidth="1"/>
    <col min="16137" max="16384" width="14.44140625" style="20"/>
  </cols>
  <sheetData>
    <row r="2" spans="1:256" s="19" customFormat="1" ht="15" customHeight="1" x14ac:dyDescent="0.3">
      <c r="B2" s="3" t="s">
        <v>33</v>
      </c>
    </row>
    <row r="3" spans="1:256" ht="11.85" customHeight="1" x14ac:dyDescent="0.3">
      <c r="A3" s="20"/>
      <c r="B3" s="21" t="s">
        <v>20</v>
      </c>
      <c r="C3" s="20"/>
      <c r="D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  <c r="CS3" s="20"/>
      <c r="CT3" s="20"/>
      <c r="CU3" s="20"/>
      <c r="CV3" s="20"/>
      <c r="CW3" s="20"/>
      <c r="CX3" s="20"/>
      <c r="CY3" s="20"/>
      <c r="CZ3" s="20"/>
      <c r="DA3" s="20"/>
      <c r="DB3" s="20"/>
      <c r="DC3" s="20"/>
      <c r="DD3" s="20"/>
      <c r="DE3" s="20"/>
      <c r="DF3" s="20"/>
      <c r="DG3" s="20"/>
      <c r="DH3" s="20"/>
      <c r="DI3" s="20"/>
      <c r="DJ3" s="20"/>
      <c r="DK3" s="20"/>
      <c r="DL3" s="20"/>
      <c r="DM3" s="20"/>
      <c r="DN3" s="20"/>
      <c r="DO3" s="20"/>
      <c r="DP3" s="20"/>
      <c r="DQ3" s="20"/>
      <c r="DR3" s="20"/>
      <c r="DS3" s="20"/>
      <c r="DT3" s="20"/>
      <c r="DU3" s="20"/>
      <c r="DV3" s="20"/>
      <c r="DW3" s="20"/>
      <c r="DX3" s="20"/>
      <c r="DY3" s="20"/>
      <c r="DZ3" s="20"/>
      <c r="EA3" s="20"/>
      <c r="EB3" s="20"/>
      <c r="EC3" s="20"/>
      <c r="ED3" s="20"/>
      <c r="EE3" s="20"/>
      <c r="EF3" s="20"/>
      <c r="EG3" s="20"/>
      <c r="EH3" s="20"/>
      <c r="EI3" s="20"/>
      <c r="EJ3" s="20"/>
      <c r="EK3" s="20"/>
      <c r="EL3" s="20"/>
      <c r="EM3" s="20"/>
      <c r="EN3" s="20"/>
      <c r="EO3" s="20"/>
      <c r="EP3" s="20"/>
      <c r="EQ3" s="20"/>
      <c r="ER3" s="20"/>
      <c r="ES3" s="20"/>
      <c r="ET3" s="20"/>
      <c r="EU3" s="20"/>
      <c r="EV3" s="20"/>
      <c r="EW3" s="20"/>
      <c r="EX3" s="20"/>
      <c r="EY3" s="20"/>
      <c r="EZ3" s="20"/>
      <c r="FA3" s="20"/>
      <c r="FB3" s="20"/>
      <c r="FC3" s="20"/>
      <c r="FD3" s="20"/>
      <c r="FE3" s="20"/>
      <c r="FF3" s="20"/>
      <c r="FG3" s="20"/>
      <c r="FH3" s="20"/>
      <c r="FI3" s="20"/>
      <c r="FJ3" s="20"/>
      <c r="FK3" s="20"/>
      <c r="FL3" s="20"/>
      <c r="FM3" s="20"/>
      <c r="FN3" s="20"/>
      <c r="FO3" s="20"/>
      <c r="FP3" s="20"/>
      <c r="FQ3" s="20"/>
      <c r="FR3" s="20"/>
      <c r="FS3" s="20"/>
      <c r="FT3" s="20"/>
      <c r="FU3" s="20"/>
      <c r="FV3" s="20"/>
      <c r="FW3" s="20"/>
      <c r="FX3" s="20"/>
      <c r="FY3" s="20"/>
      <c r="FZ3" s="20"/>
      <c r="GA3" s="20"/>
      <c r="GB3" s="20"/>
      <c r="GC3" s="20"/>
      <c r="GD3" s="20"/>
      <c r="GE3" s="20"/>
      <c r="GF3" s="20"/>
      <c r="GG3" s="20"/>
      <c r="GH3" s="20"/>
      <c r="GI3" s="20"/>
      <c r="GJ3" s="20"/>
      <c r="GK3" s="20"/>
      <c r="GL3" s="20"/>
      <c r="GM3" s="20"/>
      <c r="GN3" s="20"/>
      <c r="GO3" s="20"/>
      <c r="GP3" s="20"/>
      <c r="GQ3" s="20"/>
      <c r="GR3" s="20"/>
      <c r="GS3" s="20"/>
      <c r="GT3" s="20"/>
      <c r="GU3" s="20"/>
      <c r="GV3" s="20"/>
      <c r="GW3" s="20"/>
      <c r="GX3" s="20"/>
      <c r="GY3" s="20"/>
      <c r="GZ3" s="20"/>
      <c r="HA3" s="20"/>
      <c r="HB3" s="20"/>
      <c r="HC3" s="20"/>
      <c r="HD3" s="20"/>
      <c r="HE3" s="20"/>
      <c r="HF3" s="20"/>
      <c r="HG3" s="20"/>
      <c r="HH3" s="20"/>
      <c r="HI3" s="20"/>
      <c r="HJ3" s="20"/>
      <c r="HK3" s="20"/>
      <c r="HL3" s="20"/>
      <c r="HM3" s="20"/>
      <c r="HN3" s="20"/>
      <c r="HO3" s="20"/>
      <c r="HP3" s="20"/>
      <c r="HQ3" s="20"/>
      <c r="HR3" s="20"/>
      <c r="HS3" s="20"/>
      <c r="HT3" s="20"/>
      <c r="HU3" s="20"/>
      <c r="HV3" s="20"/>
      <c r="HW3" s="20"/>
      <c r="HX3" s="20"/>
      <c r="HY3" s="20"/>
      <c r="HZ3" s="20"/>
      <c r="IA3" s="20"/>
      <c r="IB3" s="20"/>
      <c r="IC3" s="20"/>
      <c r="ID3" s="20"/>
      <c r="IE3" s="20"/>
      <c r="IF3" s="20"/>
      <c r="IG3" s="20"/>
      <c r="IH3" s="20"/>
      <c r="II3" s="20"/>
      <c r="IJ3" s="20"/>
      <c r="IK3" s="20"/>
      <c r="IL3" s="20"/>
      <c r="IM3" s="20"/>
      <c r="IN3" s="20"/>
      <c r="IO3" s="20"/>
      <c r="IP3" s="20"/>
      <c r="IQ3" s="20"/>
      <c r="IR3" s="20"/>
      <c r="IS3" s="20"/>
      <c r="IT3" s="20"/>
      <c r="IU3" s="20"/>
      <c r="IV3" s="20"/>
    </row>
    <row r="4" spans="1:256" ht="15" customHeight="1" x14ac:dyDescent="0.3">
      <c r="A4" s="20"/>
      <c r="B4" s="22"/>
      <c r="C4" s="22"/>
      <c r="D4" s="22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  <c r="DB4" s="20"/>
      <c r="DC4" s="20"/>
      <c r="DD4" s="20"/>
      <c r="DE4" s="20"/>
      <c r="DF4" s="20"/>
      <c r="DG4" s="20"/>
      <c r="DH4" s="20"/>
      <c r="DI4" s="20"/>
      <c r="DJ4" s="20"/>
      <c r="DK4" s="20"/>
      <c r="DL4" s="20"/>
      <c r="DM4" s="20"/>
      <c r="DN4" s="20"/>
      <c r="DO4" s="20"/>
      <c r="DP4" s="20"/>
      <c r="DQ4" s="20"/>
      <c r="DR4" s="20"/>
      <c r="DS4" s="20"/>
      <c r="DT4" s="20"/>
      <c r="DU4" s="20"/>
      <c r="DV4" s="20"/>
      <c r="DW4" s="20"/>
      <c r="DX4" s="20"/>
      <c r="DY4" s="20"/>
      <c r="DZ4" s="20"/>
      <c r="EA4" s="20"/>
      <c r="EB4" s="20"/>
      <c r="EC4" s="20"/>
      <c r="ED4" s="20"/>
      <c r="EE4" s="20"/>
      <c r="EF4" s="20"/>
      <c r="EG4" s="20"/>
      <c r="EH4" s="20"/>
      <c r="EI4" s="20"/>
      <c r="EJ4" s="20"/>
      <c r="EK4" s="20"/>
      <c r="EL4" s="20"/>
      <c r="EM4" s="20"/>
      <c r="EN4" s="20"/>
      <c r="EO4" s="20"/>
      <c r="EP4" s="20"/>
      <c r="EQ4" s="20"/>
      <c r="ER4" s="20"/>
      <c r="ES4" s="20"/>
      <c r="ET4" s="20"/>
      <c r="EU4" s="20"/>
      <c r="EV4" s="20"/>
      <c r="EW4" s="20"/>
      <c r="EX4" s="20"/>
      <c r="EY4" s="20"/>
      <c r="EZ4" s="20"/>
      <c r="FA4" s="20"/>
      <c r="FB4" s="20"/>
      <c r="FC4" s="20"/>
      <c r="FD4" s="20"/>
      <c r="FE4" s="20"/>
      <c r="FF4" s="20"/>
      <c r="FG4" s="20"/>
      <c r="FH4" s="20"/>
      <c r="FI4" s="20"/>
      <c r="FJ4" s="20"/>
      <c r="FK4" s="20"/>
      <c r="FL4" s="20"/>
      <c r="FM4" s="20"/>
      <c r="FN4" s="20"/>
      <c r="FO4" s="20"/>
      <c r="FP4" s="20"/>
      <c r="FQ4" s="20"/>
      <c r="FR4" s="20"/>
      <c r="FS4" s="20"/>
      <c r="FT4" s="20"/>
      <c r="FU4" s="20"/>
      <c r="FV4" s="20"/>
      <c r="FW4" s="20"/>
      <c r="FX4" s="20"/>
      <c r="FY4" s="20"/>
      <c r="FZ4" s="20"/>
      <c r="GA4" s="20"/>
      <c r="GB4" s="20"/>
      <c r="GC4" s="20"/>
      <c r="GD4" s="20"/>
      <c r="GE4" s="20"/>
      <c r="GF4" s="20"/>
      <c r="GG4" s="20"/>
      <c r="GH4" s="20"/>
      <c r="GI4" s="20"/>
      <c r="GJ4" s="20"/>
      <c r="GK4" s="20"/>
      <c r="GL4" s="20"/>
      <c r="GM4" s="20"/>
      <c r="GN4" s="20"/>
      <c r="GO4" s="20"/>
      <c r="GP4" s="20"/>
      <c r="GQ4" s="20"/>
      <c r="GR4" s="20"/>
      <c r="GS4" s="20"/>
      <c r="GT4" s="20"/>
      <c r="GU4" s="20"/>
      <c r="GV4" s="20"/>
      <c r="GW4" s="20"/>
      <c r="GX4" s="20"/>
      <c r="GY4" s="20"/>
      <c r="GZ4" s="20"/>
      <c r="HA4" s="20"/>
      <c r="HB4" s="20"/>
      <c r="HC4" s="20"/>
      <c r="HD4" s="20"/>
      <c r="HE4" s="20"/>
      <c r="HF4" s="20"/>
      <c r="HG4" s="20"/>
      <c r="HH4" s="20"/>
      <c r="HI4" s="20"/>
      <c r="HJ4" s="20"/>
      <c r="HK4" s="20"/>
      <c r="HL4" s="20"/>
      <c r="HM4" s="20"/>
      <c r="HN4" s="20"/>
      <c r="HO4" s="20"/>
      <c r="HP4" s="20"/>
      <c r="HQ4" s="20"/>
      <c r="HR4" s="20"/>
      <c r="HS4" s="20"/>
      <c r="HT4" s="20"/>
      <c r="HU4" s="20"/>
      <c r="HV4" s="20"/>
      <c r="HW4" s="20"/>
      <c r="HX4" s="20"/>
      <c r="HY4" s="20"/>
      <c r="HZ4" s="20"/>
      <c r="IA4" s="20"/>
      <c r="IB4" s="20"/>
      <c r="IC4" s="20"/>
      <c r="ID4" s="20"/>
      <c r="IE4" s="20"/>
      <c r="IF4" s="20"/>
      <c r="IG4" s="20"/>
      <c r="IH4" s="20"/>
      <c r="II4" s="20"/>
      <c r="IJ4" s="20"/>
      <c r="IK4" s="20"/>
      <c r="IL4" s="20"/>
      <c r="IM4" s="20"/>
      <c r="IN4" s="20"/>
      <c r="IO4" s="20"/>
      <c r="IP4" s="20"/>
      <c r="IQ4" s="20"/>
      <c r="IR4" s="20"/>
      <c r="IS4" s="20"/>
      <c r="IT4" s="20"/>
      <c r="IU4" s="20"/>
      <c r="IV4" s="20"/>
    </row>
    <row r="5" spans="1:256" ht="15" customHeight="1" x14ac:dyDescent="0.3">
      <c r="A5" s="20"/>
      <c r="B5" s="22"/>
      <c r="C5" s="22"/>
      <c r="D5" s="22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  <c r="IM5" s="20"/>
      <c r="IN5" s="20"/>
      <c r="IO5" s="20"/>
      <c r="IP5" s="20"/>
      <c r="IQ5" s="20"/>
      <c r="IR5" s="20"/>
      <c r="IS5" s="20"/>
      <c r="IT5" s="20"/>
      <c r="IU5" s="20"/>
      <c r="IV5" s="20"/>
    </row>
    <row r="6" spans="1:256" ht="11.85" customHeight="1" thickBot="1" x14ac:dyDescent="0.35">
      <c r="B6" s="43" t="s">
        <v>26</v>
      </c>
      <c r="C6" s="24"/>
      <c r="E6" s="23"/>
      <c r="F6" s="23"/>
      <c r="G6" s="23"/>
      <c r="H6" s="23"/>
      <c r="I6" s="23"/>
      <c r="J6" s="23"/>
      <c r="K6" s="23"/>
      <c r="L6" s="23"/>
      <c r="M6" s="23"/>
      <c r="N6" s="23"/>
      <c r="P6" s="24" t="s">
        <v>22</v>
      </c>
      <c r="IT6" s="20"/>
      <c r="IU6" s="20"/>
      <c r="IV6" s="20"/>
    </row>
    <row r="7" spans="1:256" ht="11.85" customHeight="1" x14ac:dyDescent="0.3">
      <c r="E7" s="23"/>
      <c r="F7" s="23"/>
      <c r="G7" s="23"/>
      <c r="H7" s="23"/>
      <c r="I7" s="23"/>
      <c r="J7" s="23"/>
      <c r="K7" s="23"/>
      <c r="L7" s="23"/>
      <c r="M7" s="23"/>
      <c r="N7" s="23"/>
      <c r="P7" s="42" t="str">
        <f>obLibs&amp;"initialmargin.isdasimm.SIMMPortfolio"</f>
        <v>initialmargin.isdasimm.SIMMPortfolio</v>
      </c>
      <c r="IT7" s="20"/>
      <c r="IU7" s="20"/>
      <c r="IV7" s="20"/>
    </row>
    <row r="8" spans="1:256" ht="11.85" customHeight="1" x14ac:dyDescent="0.3">
      <c r="B8" s="26" t="s">
        <v>2</v>
      </c>
      <c r="C8" s="26"/>
      <c r="E8" s="23"/>
      <c r="F8" s="23"/>
      <c r="G8" s="23"/>
      <c r="H8" s="23"/>
      <c r="I8" s="23"/>
      <c r="J8" s="23"/>
      <c r="K8" s="23"/>
      <c r="L8" s="23"/>
      <c r="M8" s="23"/>
      <c r="N8" s="23"/>
      <c r="P8" s="25"/>
      <c r="IT8" s="20"/>
      <c r="IU8" s="20"/>
      <c r="IV8" s="20"/>
    </row>
    <row r="9" spans="1:256" ht="11.4" customHeight="1" x14ac:dyDescent="0.3">
      <c r="B9" s="35" t="str">
        <f>SIMMProductClassification!L18</f>
        <v>SwaptionClassified 
[3187]</v>
      </c>
      <c r="C9" s="1" t="s">
        <v>47</v>
      </c>
      <c r="E9" s="23"/>
      <c r="F9" s="23"/>
      <c r="G9" s="23"/>
      <c r="H9" s="23"/>
      <c r="I9" s="23"/>
      <c r="J9" s="23"/>
      <c r="K9" s="23"/>
      <c r="L9" s="23"/>
      <c r="M9" s="23"/>
      <c r="N9" s="23"/>
      <c r="P9" s="25"/>
      <c r="IT9" s="20"/>
      <c r="IU9" s="20"/>
      <c r="IV9" s="20"/>
    </row>
    <row r="10" spans="1:256" ht="11.85" customHeight="1" x14ac:dyDescent="0.3">
      <c r="B10" s="35" t="str">
        <f>[1]!obMake("Currency","String",C10)</f>
        <v>Currency 
[3192]</v>
      </c>
      <c r="C10" s="1" t="s">
        <v>41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P10" s="25"/>
      <c r="IT10" s="20"/>
      <c r="IU10" s="20"/>
      <c r="IV10" s="20"/>
    </row>
    <row r="11" spans="1:256" ht="11.85" customHeight="1" x14ac:dyDescent="0.3">
      <c r="B11" s="35" t="str">
        <f>[1]!obcall("SensiMode",$P$7&amp;"$SensitivityMode","valueOf",[1]!obMake("","String",C11))</f>
        <v>SensiMode 
[3194]</v>
      </c>
      <c r="C11" s="56" t="s">
        <v>50</v>
      </c>
      <c r="E11" s="23"/>
      <c r="F11" s="23"/>
      <c r="G11" s="23"/>
      <c r="H11" s="23"/>
      <c r="I11" s="23"/>
      <c r="J11" s="23"/>
      <c r="K11" s="23"/>
      <c r="L11" s="23"/>
      <c r="M11" s="23"/>
      <c r="N11" s="23"/>
      <c r="P11" s="25"/>
      <c r="IT11" s="20"/>
      <c r="IU11" s="20"/>
      <c r="IV11" s="20"/>
    </row>
    <row r="12" spans="1:256" ht="11.85" customHeight="1" x14ac:dyDescent="0.3">
      <c r="B12" s="35" t="str">
        <f>[1]!obcall("WeightAdjustment",$P$7&amp;"$WeightToLiborAdjustmentMethod","valueOf",[1]!obMake("","String",C12))</f>
        <v>WeightAdjustment 
[3196]</v>
      </c>
      <c r="C12" s="56" t="s">
        <v>48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P12" s="25"/>
      <c r="IT12" s="20"/>
      <c r="IU12" s="20"/>
      <c r="IV12" s="20"/>
    </row>
    <row r="13" spans="1:256" ht="11.4" customHeight="1" x14ac:dyDescent="0.3">
      <c r="B13" s="35" t="str">
        <f>[1]!obMake("InterpolationStep","double",C13)</f>
        <v>InterpolationStep 
[3191]</v>
      </c>
      <c r="C13" s="28">
        <v>0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IT13" s="20"/>
      <c r="IU13" s="20"/>
      <c r="IV13" s="20"/>
    </row>
    <row r="14" spans="1:256" ht="11.4" customHeight="1" x14ac:dyDescent="0.3">
      <c r="B14" s="35" t="str">
        <f>[1]!obMake("isUseTimeGridAdjustment","boolean",C14)</f>
        <v>isUseTimeGridAdjustment 
[3190]</v>
      </c>
      <c r="C14" s="28" t="b">
        <f>FALSE</f>
        <v>0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IT14" s="20"/>
      <c r="IU14" s="20"/>
      <c r="IV14" s="20"/>
    </row>
    <row r="15" spans="1:256" ht="11.85" customHeight="1" x14ac:dyDescent="0.3">
      <c r="B15" s="35" t="str">
        <f>[1]!obMake("isConsiderOISSensitivities","boolean",C15)</f>
        <v>isConsiderOISSensitivities 
[3189]</v>
      </c>
      <c r="C15" s="28" t="b">
        <f>TRUE</f>
        <v>1</v>
      </c>
      <c r="D15" s="19"/>
      <c r="E15" s="23"/>
      <c r="F15" s="23"/>
      <c r="G15" s="23"/>
      <c r="H15" s="23"/>
      <c r="I15" s="23"/>
      <c r="J15" s="23"/>
      <c r="K15" s="23"/>
      <c r="L15" s="23"/>
      <c r="M15" s="23"/>
      <c r="N15" s="23"/>
      <c r="IT15" s="20"/>
      <c r="IU15" s="20"/>
      <c r="IV15" s="20"/>
    </row>
    <row r="16" spans="1:256" ht="11.85" customHeight="1" x14ac:dyDescent="0.3">
      <c r="B16" s="35" t="str">
        <f>[1]!obMake("isUseAnalyticSwapSensitivities","boolean",C16)</f>
        <v>isUseAnalyticSwapSensitivities 
[3188]</v>
      </c>
      <c r="C16" s="28" t="b">
        <f>TRUE</f>
        <v>1</v>
      </c>
      <c r="D16" s="19"/>
      <c r="E16" s="23"/>
      <c r="F16" s="23"/>
      <c r="G16" s="23"/>
      <c r="H16" s="23"/>
      <c r="I16" s="23"/>
      <c r="J16" s="23"/>
      <c r="K16" s="23"/>
      <c r="L16" s="23"/>
      <c r="M16" s="23"/>
      <c r="N16" s="23"/>
      <c r="IR16" s="20"/>
      <c r="IS16" s="20"/>
      <c r="IT16" s="20"/>
      <c r="IU16" s="20"/>
      <c r="IV16" s="20"/>
    </row>
    <row r="17" spans="1:256" ht="11.85" customHeight="1" x14ac:dyDescent="0.3">
      <c r="B17" s="26" t="s">
        <v>15</v>
      </c>
      <c r="C17" s="26"/>
      <c r="D17" s="19"/>
      <c r="IT17" s="20"/>
      <c r="IU17" s="20"/>
      <c r="IV17" s="20"/>
    </row>
    <row r="18" spans="1:256" ht="11.85" customHeight="1" x14ac:dyDescent="0.3">
      <c r="B18" s="35" t="str">
        <f>[1]!obMake("SIMMPortfolio",P7,B9:B16)</f>
        <v>SIMMPortfolio 
[3197]</v>
      </c>
      <c r="C18" s="19"/>
      <c r="D18" s="19"/>
      <c r="M18" s="23"/>
      <c r="IT18" s="20"/>
      <c r="IU18" s="20"/>
      <c r="IV18" s="20"/>
    </row>
    <row r="19" spans="1:256" ht="11.85" customHeight="1" x14ac:dyDescent="0.3">
      <c r="D19" s="19"/>
      <c r="IT19" s="20"/>
      <c r="IU19" s="20"/>
      <c r="IV19" s="20"/>
    </row>
    <row r="20" spans="1:256" ht="13.8" customHeight="1" thickBot="1" x14ac:dyDescent="0.35">
      <c r="B20" s="24" t="s">
        <v>27</v>
      </c>
      <c r="C20" s="24"/>
      <c r="D20" s="19"/>
      <c r="IT20" s="20"/>
      <c r="IU20" s="20"/>
      <c r="IV20" s="20"/>
    </row>
    <row r="21" spans="1:256" ht="13.8" customHeight="1" x14ac:dyDescent="0.3">
      <c r="B21" s="37"/>
      <c r="C21" s="28">
        <v>0.125</v>
      </c>
      <c r="D21" s="19"/>
      <c r="IT21" s="20"/>
      <c r="IU21" s="20"/>
      <c r="IV21" s="20"/>
    </row>
    <row r="22" spans="1:256" ht="13.8" customHeight="1" x14ac:dyDescent="0.3">
      <c r="B22" s="37"/>
      <c r="C22" s="28">
        <v>5</v>
      </c>
      <c r="D22" s="19"/>
      <c r="IT22" s="20"/>
      <c r="IU22" s="20"/>
      <c r="IV22" s="20"/>
    </row>
    <row r="23" spans="1:256" ht="13.8" customHeight="1" x14ac:dyDescent="0.3">
      <c r="B23" s="19"/>
      <c r="C23" s="19"/>
      <c r="D23" s="19"/>
      <c r="E23" s="23"/>
      <c r="IT23" s="20"/>
      <c r="IU23" s="20"/>
      <c r="IV23" s="20"/>
    </row>
    <row r="24" spans="1:256" ht="11.85" customHeight="1" x14ac:dyDescent="0.3">
      <c r="D24" s="19"/>
      <c r="IT24" s="20"/>
      <c r="IU24" s="20"/>
      <c r="IV24" s="20"/>
    </row>
    <row r="25" spans="1:256" ht="11.85" customHeight="1" thickBot="1" x14ac:dyDescent="0.35">
      <c r="B25" s="24" t="s">
        <v>30</v>
      </c>
      <c r="C25" s="19"/>
      <c r="D25" s="19"/>
      <c r="AG25" s="23"/>
      <c r="IS25" s="20"/>
      <c r="IT25" s="20"/>
      <c r="IU25" s="20"/>
      <c r="IV25" s="20"/>
    </row>
    <row r="26" spans="1:256" ht="11.85" customHeight="1" x14ac:dyDescent="0.3">
      <c r="B26" s="41" t="b">
        <f>FALSE</f>
        <v>0</v>
      </c>
      <c r="C26" s="19"/>
      <c r="D26" s="19"/>
      <c r="AG26" s="23"/>
      <c r="IS26" s="20"/>
      <c r="IT26" s="20"/>
      <c r="IU26" s="20"/>
      <c r="IV26" s="20"/>
    </row>
    <row r="27" spans="1:256" ht="11.85" customHeight="1" x14ac:dyDescent="0.3">
      <c r="B27" s="23" t="b">
        <f>TRUE</f>
        <v>1</v>
      </c>
      <c r="D27" s="19"/>
      <c r="IT27" s="20"/>
      <c r="IU27" s="20"/>
      <c r="IV27" s="20"/>
    </row>
    <row r="28" spans="1:256" ht="11.85" customHeight="1" x14ac:dyDescent="0.3">
      <c r="B28" s="38" t="s">
        <v>28</v>
      </c>
      <c r="C28" s="39" t="s">
        <v>29</v>
      </c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IT28" s="20"/>
      <c r="IU28" s="20"/>
      <c r="IV28" s="20"/>
    </row>
    <row r="29" spans="1:256" ht="11.4" customHeight="1" x14ac:dyDescent="0.3">
      <c r="A29" s="23">
        <v>0</v>
      </c>
      <c r="B29" s="37" t="str">
        <f t="shared" ref="B29:B60" si="0">IF($B$26,(ROW(A29)-ROW($A$29))*$C$21,"")</f>
        <v/>
      </c>
      <c r="C29" s="57" t="e">
        <f>IF($B$27,[1]!obget([1]!obcall("",[1]!obcall("",$B$18,"getValue",[1]!obMake("","double",A29),LIBORMarketModel!$J$15),"getAverage")),"")</f>
        <v>#VALUE!</v>
      </c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IT29" s="20"/>
      <c r="IU29" s="20"/>
      <c r="IV29" s="20"/>
    </row>
    <row r="30" spans="1:256" ht="11.85" customHeight="1" x14ac:dyDescent="0.3">
      <c r="A30" s="23">
        <v>1.5</v>
      </c>
      <c r="B30" s="37" t="str">
        <f t="shared" si="0"/>
        <v/>
      </c>
      <c r="C30" s="57" t="e">
        <f>IF($B$27,[1]!obget([1]!obcall("",[1]!obcall("",$B$18,"getValue",[1]!obMake("","double",A30),LIBORMarketModel!$J$15),"getAverage")),"")</f>
        <v>#VALUE!</v>
      </c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IT30" s="20"/>
      <c r="IU30" s="20"/>
      <c r="IV30" s="20"/>
    </row>
    <row r="31" spans="1:256" ht="11.85" customHeight="1" x14ac:dyDescent="0.3">
      <c r="A31" s="23" t="str">
        <f t="shared" ref="A31:A94" si="1">IF($B$26,IF(MOD((ROW(A31)-ROW($A$29))*$C$21,$C$22/10)&lt;0.0001,(ROW(A31)-ROW($A$29))*$C$21,""),"")</f>
        <v/>
      </c>
      <c r="B31" s="37" t="str">
        <f t="shared" si="0"/>
        <v/>
      </c>
      <c r="C31" s="57" t="str">
        <f>IF($B$26,[1]!obget([1]!obcall("",[1]!obcall("",$B$18,"getValue",[1]!obMake("","double",B31),LIBORMarketModel!$J$15),"getAverage")),"")</f>
        <v/>
      </c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IT31" s="20"/>
      <c r="IU31" s="20"/>
      <c r="IV31" s="20"/>
    </row>
    <row r="32" spans="1:256" ht="11.4" customHeight="1" x14ac:dyDescent="0.3">
      <c r="A32" s="23" t="str">
        <f t="shared" si="1"/>
        <v/>
      </c>
      <c r="B32" s="37" t="str">
        <f t="shared" si="0"/>
        <v/>
      </c>
      <c r="C32" s="57" t="str">
        <f>IF($B$26,[1]!obget([1]!obcall("",[1]!obcall("",$B$18,"getValue",[1]!obMake("","double",B32),LIBORMarketModel!$J$15),"getAverage")),"")</f>
        <v/>
      </c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IT32" s="20"/>
      <c r="IU32" s="20"/>
      <c r="IV32" s="20"/>
    </row>
    <row r="33" spans="1:256" ht="13.8" customHeight="1" x14ac:dyDescent="0.3">
      <c r="A33" s="23" t="str">
        <f t="shared" si="1"/>
        <v/>
      </c>
      <c r="B33" s="37" t="str">
        <f t="shared" si="0"/>
        <v/>
      </c>
      <c r="C33" s="57" t="str">
        <f>IF($B$26,[1]!obget([1]!obcall("",[1]!obcall("",$B$18,"getValue",[1]!obMake("","double",B33),LIBORMarketModel!$J$15),"getAverage")),"")</f>
        <v/>
      </c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IT33" s="20"/>
      <c r="IU33" s="20"/>
      <c r="IV33" s="20"/>
    </row>
    <row r="34" spans="1:256" ht="13.2" customHeight="1" x14ac:dyDescent="0.3">
      <c r="A34" s="23" t="str">
        <f t="shared" si="1"/>
        <v/>
      </c>
      <c r="B34" s="37" t="str">
        <f t="shared" si="0"/>
        <v/>
      </c>
      <c r="C34" s="57" t="str">
        <f>IF($B$26,[1]!obget([1]!obcall("",[1]!obcall("",$B$18,"getValue",[1]!obMake("","double",B34),LIBORMarketModel!$J$15),"getAverage")),"")</f>
        <v/>
      </c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IT34" s="20"/>
      <c r="IU34" s="20"/>
      <c r="IV34" s="20"/>
    </row>
    <row r="35" spans="1:256" ht="11.85" customHeight="1" x14ac:dyDescent="0.3">
      <c r="A35" s="23" t="str">
        <f t="shared" si="1"/>
        <v/>
      </c>
      <c r="B35" s="37" t="str">
        <f t="shared" si="0"/>
        <v/>
      </c>
      <c r="C35" s="57" t="str">
        <f>IF($B$26,[1]!obget([1]!obcall("",[1]!obcall("",$B$18,"getValue",[1]!obMake("","double",B35),LIBORMarketModel!$J$15),"getAverage")),"")</f>
        <v/>
      </c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IT35" s="20"/>
      <c r="IU35" s="20"/>
      <c r="IV35" s="20"/>
    </row>
    <row r="36" spans="1:256" ht="11.85" customHeight="1" x14ac:dyDescent="0.3">
      <c r="A36" s="23" t="str">
        <f t="shared" si="1"/>
        <v/>
      </c>
      <c r="B36" s="37" t="str">
        <f t="shared" si="0"/>
        <v/>
      </c>
      <c r="C36" s="57" t="str">
        <f>IF($B$26,[1]!obget([1]!obcall("",[1]!obcall("",$B$18,"getValue",[1]!obMake("","double",B36),LIBORMarketModel!$J$15),"getAverage")),"")</f>
        <v/>
      </c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IT36" s="20"/>
      <c r="IU36" s="20"/>
      <c r="IV36" s="20"/>
    </row>
    <row r="37" spans="1:256" ht="11.85" customHeight="1" x14ac:dyDescent="0.3">
      <c r="A37" s="23" t="str">
        <f t="shared" si="1"/>
        <v/>
      </c>
      <c r="B37" s="37" t="str">
        <f t="shared" si="0"/>
        <v/>
      </c>
      <c r="C37" s="57" t="str">
        <f>IF($B$26,[1]!obget([1]!obcall("",[1]!obcall("",$B$18,"getValue",[1]!obMake("","double",B37),LIBORMarketModel!$J$15),"getAverage")),"")</f>
        <v/>
      </c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IT37" s="20"/>
      <c r="IU37" s="20"/>
      <c r="IV37" s="20"/>
    </row>
    <row r="38" spans="1:256" ht="11.85" customHeight="1" x14ac:dyDescent="0.3">
      <c r="A38" s="23" t="str">
        <f t="shared" si="1"/>
        <v/>
      </c>
      <c r="B38" s="37" t="str">
        <f t="shared" si="0"/>
        <v/>
      </c>
      <c r="C38" s="57" t="str">
        <f>IF($B$26,[1]!obget([1]!obcall("",[1]!obcall("",$B$18,"getValue",[1]!obMake("","double",B38),LIBORMarketModel!$J$15),"getAverage")),"")</f>
        <v/>
      </c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IT38" s="20"/>
      <c r="IU38" s="20"/>
      <c r="IV38" s="20"/>
    </row>
    <row r="39" spans="1:256" ht="11.85" customHeight="1" x14ac:dyDescent="0.3">
      <c r="A39" s="23" t="str">
        <f t="shared" si="1"/>
        <v/>
      </c>
      <c r="B39" s="37" t="str">
        <f t="shared" si="0"/>
        <v/>
      </c>
      <c r="C39" s="57" t="str">
        <f>IF($B$26,[1]!obget([1]!obcall("",[1]!obcall("",$B$18,"getValue",[1]!obMake("","double",B39),LIBORMarketModel!$J$15),"getAverage")),"")</f>
        <v/>
      </c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IU39" s="20"/>
      <c r="IV39" s="20"/>
    </row>
    <row r="40" spans="1:256" ht="11.85" customHeight="1" x14ac:dyDescent="0.3">
      <c r="A40" s="23" t="str">
        <f t="shared" si="1"/>
        <v/>
      </c>
      <c r="B40" s="37" t="str">
        <f t="shared" si="0"/>
        <v/>
      </c>
      <c r="C40" s="57" t="str">
        <f>IF($B$26,[1]!obget([1]!obcall("",[1]!obcall("",$B$18,"getValue",[1]!obMake("","double",B40),LIBORMarketModel!$J$15),"getAverage")),"")</f>
        <v/>
      </c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IU40" s="20"/>
      <c r="IV40" s="20"/>
    </row>
    <row r="41" spans="1:256" ht="11.85" customHeight="1" x14ac:dyDescent="0.3">
      <c r="A41" s="23" t="str">
        <f t="shared" si="1"/>
        <v/>
      </c>
      <c r="B41" s="37" t="str">
        <f t="shared" si="0"/>
        <v/>
      </c>
      <c r="C41" s="57" t="str">
        <f>IF($B$26,[1]!obget([1]!obcall("",[1]!obcall("",$B$18,"getValue",[1]!obMake("","double",B41),LIBORMarketModel!$J$15),"getAverage")),"")</f>
        <v/>
      </c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IU41" s="20"/>
      <c r="IV41" s="20"/>
    </row>
    <row r="42" spans="1:256" ht="11.85" customHeight="1" x14ac:dyDescent="0.3">
      <c r="A42" s="23" t="str">
        <f t="shared" si="1"/>
        <v/>
      </c>
      <c r="B42" s="37" t="str">
        <f t="shared" si="0"/>
        <v/>
      </c>
      <c r="C42" s="57" t="str">
        <f>IF($B$26,[1]!obget([1]!obcall("",[1]!obcall("",$B$18,"getValue",[1]!obMake("","double",B42),LIBORMarketModel!$J$15),"getAverage")),"")</f>
        <v/>
      </c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IU42" s="20"/>
      <c r="IV42" s="20"/>
    </row>
    <row r="43" spans="1:256" ht="11.85" customHeight="1" x14ac:dyDescent="0.3">
      <c r="A43" s="23" t="str">
        <f t="shared" si="1"/>
        <v/>
      </c>
      <c r="B43" s="37" t="str">
        <f t="shared" si="0"/>
        <v/>
      </c>
      <c r="C43" s="57" t="str">
        <f>IF($B$26,[1]!obget([1]!obcall("",[1]!obcall("",$B$18,"getValue",[1]!obMake("","double",B43),LIBORMarketModel!$J$15),"getAverage")),"")</f>
        <v/>
      </c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IU43" s="20"/>
      <c r="IV43" s="20"/>
    </row>
    <row r="44" spans="1:256" ht="11.85" customHeight="1" x14ac:dyDescent="0.3">
      <c r="A44" s="23" t="str">
        <f t="shared" si="1"/>
        <v/>
      </c>
      <c r="B44" s="37" t="str">
        <f t="shared" si="0"/>
        <v/>
      </c>
      <c r="C44" s="57" t="str">
        <f>IF($B$26,[1]!obget([1]!obcall("",[1]!obcall("",$B$18,"getValue",[1]!obMake("","double",B44),LIBORMarketModel!$J$15),"getAverage")),"")</f>
        <v/>
      </c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IU44" s="20"/>
      <c r="IV44" s="20"/>
    </row>
    <row r="45" spans="1:256" ht="11.85" customHeight="1" x14ac:dyDescent="0.3">
      <c r="A45" s="23" t="str">
        <f t="shared" si="1"/>
        <v/>
      </c>
      <c r="B45" s="37" t="str">
        <f t="shared" si="0"/>
        <v/>
      </c>
      <c r="C45" s="57" t="str">
        <f>IF($B$26,[1]!obget([1]!obcall("",[1]!obcall("",$B$18,"getValue",[1]!obMake("","double",B45),LIBORMarketModel!$J$15),"getAverage")),"")</f>
        <v/>
      </c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</row>
    <row r="46" spans="1:256" ht="11.85" customHeight="1" x14ac:dyDescent="0.3">
      <c r="A46" s="23" t="str">
        <f t="shared" si="1"/>
        <v/>
      </c>
      <c r="B46" s="37" t="str">
        <f t="shared" si="0"/>
        <v/>
      </c>
      <c r="C46" s="57" t="str">
        <f>IF($B$26,[1]!obget([1]!obcall("",[1]!obcall("",$B$18,"getValue",[1]!obMake("","double",B46),LIBORMarketModel!$J$15),"getAverage")),"")</f>
        <v/>
      </c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</row>
    <row r="47" spans="1:256" ht="11.85" customHeight="1" x14ac:dyDescent="0.3">
      <c r="A47" s="23" t="str">
        <f t="shared" si="1"/>
        <v/>
      </c>
      <c r="B47" s="37" t="str">
        <f t="shared" si="0"/>
        <v/>
      </c>
      <c r="C47" s="57" t="str">
        <f>IF($B$26,[1]!obget([1]!obcall("",[1]!obcall("",$B$18,"getValue",[1]!obMake("","double",B47),LIBORMarketModel!$J$15),"getAverage")),"")</f>
        <v/>
      </c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</row>
    <row r="48" spans="1:256" ht="11.85" customHeight="1" x14ac:dyDescent="0.3">
      <c r="A48" s="23" t="str">
        <f t="shared" si="1"/>
        <v/>
      </c>
      <c r="B48" s="37" t="str">
        <f t="shared" si="0"/>
        <v/>
      </c>
      <c r="C48" s="57" t="str">
        <f>IF($B$26,[1]!obget([1]!obcall("",[1]!obcall("",$B$18,"getValue",[1]!obMake("","double",B48),LIBORMarketModel!$J$15),"getAverage")),"")</f>
        <v/>
      </c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</row>
    <row r="49" spans="1:14" ht="11.85" customHeight="1" x14ac:dyDescent="0.3">
      <c r="A49" s="23" t="str">
        <f t="shared" si="1"/>
        <v/>
      </c>
      <c r="B49" s="37" t="str">
        <f t="shared" si="0"/>
        <v/>
      </c>
      <c r="C49" s="57" t="str">
        <f>IF($B$26,[1]!obget([1]!obcall("",[1]!obcall("",$B$18,"getValue",[1]!obMake("","double",B49),LIBORMarketModel!$J$15),"getAverage")),"")</f>
        <v/>
      </c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</row>
    <row r="50" spans="1:14" ht="11.85" customHeight="1" x14ac:dyDescent="0.3">
      <c r="A50" s="23" t="str">
        <f t="shared" si="1"/>
        <v/>
      </c>
      <c r="B50" s="37" t="str">
        <f t="shared" si="0"/>
        <v/>
      </c>
      <c r="C50" s="57" t="str">
        <f>IF($B$26,[1]!obget([1]!obcall("",[1]!obcall("",$B$18,"getValue",[1]!obMake("","double",B50),LIBORMarketModel!$J$15),"getAverage")),"")</f>
        <v/>
      </c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</row>
    <row r="51" spans="1:14" ht="11.85" customHeight="1" x14ac:dyDescent="0.3">
      <c r="A51" s="23" t="str">
        <f t="shared" si="1"/>
        <v/>
      </c>
      <c r="B51" s="37" t="str">
        <f t="shared" si="0"/>
        <v/>
      </c>
      <c r="C51" s="57" t="str">
        <f>IF($B$26,[1]!obget([1]!obcall("",[1]!obcall("",$B$18,"getValue",[1]!obMake("","double",B51),LIBORMarketModel!$J$15),"getAverage")),"")</f>
        <v/>
      </c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</row>
    <row r="52" spans="1:14" ht="11.85" customHeight="1" x14ac:dyDescent="0.3">
      <c r="A52" s="23" t="str">
        <f t="shared" si="1"/>
        <v/>
      </c>
      <c r="B52" s="37" t="str">
        <f t="shared" si="0"/>
        <v/>
      </c>
      <c r="C52" s="57" t="str">
        <f>IF($B$26,[1]!obget([1]!obcall("",[1]!obcall("",$B$18,"getValue",[1]!obMake("","double",B52),LIBORMarketModel!$J$15),"getAverage")),"")</f>
        <v/>
      </c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</row>
    <row r="53" spans="1:14" ht="11.85" customHeight="1" x14ac:dyDescent="0.3">
      <c r="A53" s="23" t="str">
        <f t="shared" si="1"/>
        <v/>
      </c>
      <c r="B53" s="37" t="str">
        <f t="shared" si="0"/>
        <v/>
      </c>
      <c r="C53" s="57" t="str">
        <f>IF($B$26,[1]!obget([1]!obcall("",[1]!obcall("",$B$18,"getValue",[1]!obMake("","double",B53),LIBORMarketModel!$J$15),"getAverage")),"")</f>
        <v/>
      </c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</row>
    <row r="54" spans="1:14" ht="11.85" customHeight="1" x14ac:dyDescent="0.3">
      <c r="A54" s="23" t="str">
        <f t="shared" si="1"/>
        <v/>
      </c>
      <c r="B54" s="37" t="str">
        <f t="shared" si="0"/>
        <v/>
      </c>
      <c r="C54" s="57" t="str">
        <f>IF($B$26,[1]!obget([1]!obcall("",[1]!obcall("",$B$18,"getValue",[1]!obMake("","double",B54),LIBORMarketModel!$J$15),"getAverage")),"")</f>
        <v/>
      </c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</row>
    <row r="55" spans="1:14" ht="11.85" customHeight="1" x14ac:dyDescent="0.3">
      <c r="A55" s="23" t="str">
        <f t="shared" si="1"/>
        <v/>
      </c>
      <c r="B55" s="37" t="str">
        <f t="shared" si="0"/>
        <v/>
      </c>
      <c r="C55" s="57" t="str">
        <f>IF($B$26,[1]!obget([1]!obcall("",[1]!obcall("",$B$18,"getValue",[1]!obMake("","double",B55),LIBORMarketModel!$J$15),"getAverage")),"")</f>
        <v/>
      </c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</row>
    <row r="56" spans="1:14" ht="11.85" customHeight="1" x14ac:dyDescent="0.3">
      <c r="A56" s="23" t="str">
        <f t="shared" si="1"/>
        <v/>
      </c>
      <c r="B56" s="37" t="str">
        <f t="shared" si="0"/>
        <v/>
      </c>
      <c r="C56" s="57" t="str">
        <f>IF($B$26,[1]!obget([1]!obcall("",[1]!obcall("",$B$18,"getValue",[1]!obMake("","double",B56),LIBORMarketModel!$J$15),"getAverage")),"")</f>
        <v/>
      </c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</row>
    <row r="57" spans="1:14" ht="11.85" customHeight="1" x14ac:dyDescent="0.3">
      <c r="A57" s="23" t="str">
        <f t="shared" si="1"/>
        <v/>
      </c>
      <c r="B57" s="37" t="str">
        <f t="shared" si="0"/>
        <v/>
      </c>
      <c r="C57" s="57" t="str">
        <f>IF($B$26,[1]!obget([1]!obcall("",[1]!obcall("",$B$18,"getValue",[1]!obMake("","double",B57),LIBORMarketModel!$J$15),"getAverage")),"")</f>
        <v/>
      </c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</row>
    <row r="58" spans="1:14" ht="11.85" customHeight="1" x14ac:dyDescent="0.3">
      <c r="A58" s="23" t="str">
        <f t="shared" si="1"/>
        <v/>
      </c>
      <c r="B58" s="37" t="str">
        <f t="shared" si="0"/>
        <v/>
      </c>
      <c r="C58" s="57" t="str">
        <f>IF($B$26,[1]!obget([1]!obcall("",[1]!obcall("",$B$18,"getValue",[1]!obMake("","double",B58),LIBORMarketModel!$J$15),"getAverage")),"")</f>
        <v/>
      </c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</row>
    <row r="59" spans="1:14" ht="11.85" customHeight="1" x14ac:dyDescent="0.3">
      <c r="A59" s="23" t="str">
        <f t="shared" si="1"/>
        <v/>
      </c>
      <c r="B59" s="37" t="str">
        <f t="shared" si="0"/>
        <v/>
      </c>
      <c r="C59" s="57" t="str">
        <f>IF($B$26,[1]!obget([1]!obcall("",[1]!obcall("",$B$18,"getValue",[1]!obMake("","double",B59),LIBORMarketModel!$J$15),"getAverage")),"")</f>
        <v/>
      </c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</row>
    <row r="60" spans="1:14" ht="11.85" customHeight="1" x14ac:dyDescent="0.3">
      <c r="A60" s="23" t="str">
        <f t="shared" si="1"/>
        <v/>
      </c>
      <c r="B60" s="37" t="str">
        <f t="shared" si="0"/>
        <v/>
      </c>
      <c r="C60" s="57" t="str">
        <f>IF($B$26,[1]!obget([1]!obcall("",[1]!obcall("",$B$18,"getValue",[1]!obMake("","double",B60),LIBORMarketModel!$J$15),"getAverage")),"")</f>
        <v/>
      </c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</row>
    <row r="61" spans="1:14" ht="11.85" customHeight="1" x14ac:dyDescent="0.3">
      <c r="A61" s="23" t="str">
        <f t="shared" si="1"/>
        <v/>
      </c>
      <c r="B61" s="37" t="str">
        <f t="shared" ref="B61:B89" si="2">IF($B$26,(ROW(A61)-ROW($A$29))*$C$21,"")</f>
        <v/>
      </c>
      <c r="C61" s="57" t="str">
        <f>IF($B$26,[1]!obget([1]!obcall("",[1]!obcall("",$B$18,"getValue",[1]!obMake("","double",B61),LIBORMarketModel!$J$15),"getAverage")),"")</f>
        <v/>
      </c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</row>
    <row r="62" spans="1:14" ht="11.85" customHeight="1" x14ac:dyDescent="0.3">
      <c r="A62" s="23" t="str">
        <f t="shared" si="1"/>
        <v/>
      </c>
      <c r="B62" s="37" t="str">
        <f t="shared" si="2"/>
        <v/>
      </c>
      <c r="C62" s="57" t="str">
        <f>IF($B$26,[1]!obget([1]!obcall("",[1]!obcall("",$B$18,"getValue",[1]!obMake("","double",B62),LIBORMarketModel!$J$15),"getAverage")),"")</f>
        <v/>
      </c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</row>
    <row r="63" spans="1:14" ht="11.85" customHeight="1" x14ac:dyDescent="0.3">
      <c r="A63" s="23" t="str">
        <f t="shared" si="1"/>
        <v/>
      </c>
      <c r="B63" s="37" t="str">
        <f t="shared" si="2"/>
        <v/>
      </c>
      <c r="C63" s="57" t="str">
        <f>IF($B$26,[1]!obget([1]!obcall("",[1]!obcall("",$B$18,"getValue",[1]!obMake("","double",B63),LIBORMarketModel!$J$15),"getAverage")),"")</f>
        <v/>
      </c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</row>
    <row r="64" spans="1:14" ht="11.85" customHeight="1" x14ac:dyDescent="0.3">
      <c r="A64" s="23" t="str">
        <f t="shared" si="1"/>
        <v/>
      </c>
      <c r="B64" s="37" t="str">
        <f t="shared" si="2"/>
        <v/>
      </c>
      <c r="C64" s="57" t="str">
        <f>IF($B$26,[1]!obget([1]!obcall("",[1]!obcall("",$B$18,"getValue",[1]!obMake("","double",B64),LIBORMarketModel!$J$15),"getAverage")),"")</f>
        <v/>
      </c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</row>
    <row r="65" spans="1:14" ht="11.85" customHeight="1" x14ac:dyDescent="0.3">
      <c r="A65" s="23" t="str">
        <f t="shared" si="1"/>
        <v/>
      </c>
      <c r="B65" s="37" t="str">
        <f t="shared" si="2"/>
        <v/>
      </c>
      <c r="C65" s="57" t="str">
        <f>IF($B$26,[1]!obget([1]!obcall("",[1]!obcall("",$B$18,"getValue",[1]!obMake("","double",B65),LIBORMarketModel!$J$15),"getAverage")),"")</f>
        <v/>
      </c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</row>
    <row r="66" spans="1:14" ht="11.85" customHeight="1" x14ac:dyDescent="0.3">
      <c r="A66" s="23" t="str">
        <f t="shared" si="1"/>
        <v/>
      </c>
      <c r="B66" s="37" t="str">
        <f t="shared" si="2"/>
        <v/>
      </c>
      <c r="C66" s="57" t="str">
        <f>IF($B$26,[1]!obget([1]!obcall("",[1]!obcall("",$B$18,"getValue",[1]!obMake("","double",B66),LIBORMarketModel!$J$15),"getAverage")),"")</f>
        <v/>
      </c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</row>
    <row r="67" spans="1:14" ht="11.85" customHeight="1" x14ac:dyDescent="0.3">
      <c r="A67" s="23" t="str">
        <f t="shared" si="1"/>
        <v/>
      </c>
      <c r="B67" s="37" t="str">
        <f t="shared" si="2"/>
        <v/>
      </c>
      <c r="C67" s="57" t="str">
        <f>IF($B$26,[1]!obget([1]!obcall("",[1]!obcall("",$B$18,"getValue",[1]!obMake("","double",B67),LIBORMarketModel!$J$15),"getAverage")),"")</f>
        <v/>
      </c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</row>
    <row r="68" spans="1:14" ht="11.85" customHeight="1" x14ac:dyDescent="0.3">
      <c r="A68" s="23" t="str">
        <f t="shared" si="1"/>
        <v/>
      </c>
      <c r="B68" s="37" t="str">
        <f t="shared" si="2"/>
        <v/>
      </c>
      <c r="C68" s="57" t="str">
        <f>IF($B$26,[1]!obget([1]!obcall("",[1]!obcall("",$B$18,"getValue",[1]!obMake("","double",B68),LIBORMarketModel!$J$15),"getAverage")),"")</f>
        <v/>
      </c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</row>
    <row r="69" spans="1:14" ht="11.85" customHeight="1" x14ac:dyDescent="0.3">
      <c r="A69" s="23" t="str">
        <f t="shared" si="1"/>
        <v/>
      </c>
      <c r="B69" s="37" t="str">
        <f t="shared" si="2"/>
        <v/>
      </c>
      <c r="C69" s="57" t="str">
        <f>IF($B$26,[1]!obget([1]!obcall("",[1]!obcall("",$B$18,"getValue",[1]!obMake("","double",B69),LIBORMarketModel!$J$15),"getAverage")),"")</f>
        <v/>
      </c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</row>
    <row r="70" spans="1:14" ht="11.85" customHeight="1" x14ac:dyDescent="0.3">
      <c r="A70" s="23" t="str">
        <f t="shared" si="1"/>
        <v/>
      </c>
      <c r="B70" s="37" t="str">
        <f t="shared" si="2"/>
        <v/>
      </c>
      <c r="C70" s="57" t="str">
        <f>IF($B$26,[1]!obget([1]!obcall("",[1]!obcall("",$B$18,"getValue",[1]!obMake("","double",B70),LIBORMarketModel!$J$15),"getAverage")),"")</f>
        <v/>
      </c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</row>
    <row r="71" spans="1:14" ht="11.85" customHeight="1" x14ac:dyDescent="0.3">
      <c r="A71" s="23" t="str">
        <f t="shared" si="1"/>
        <v/>
      </c>
      <c r="B71" s="37" t="str">
        <f t="shared" si="2"/>
        <v/>
      </c>
      <c r="C71" s="57" t="str">
        <f>IF($B$26,[1]!obget([1]!obcall("",[1]!obcall("",$B$18,"getValue",[1]!obMake("","double",B71),LIBORMarketModel!$J$15),"getAverage")),"")</f>
        <v/>
      </c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</row>
    <row r="72" spans="1:14" ht="11.85" customHeight="1" x14ac:dyDescent="0.3">
      <c r="A72" s="23" t="str">
        <f t="shared" si="1"/>
        <v/>
      </c>
      <c r="B72" s="37" t="str">
        <f t="shared" si="2"/>
        <v/>
      </c>
      <c r="C72" s="57" t="str">
        <f>IF($B$26,[1]!obget([1]!obcall("",[1]!obcall("",$B$18,"getValue",[1]!obMake("","double",B72),LIBORMarketModel!$J$15),"getAverage")),"")</f>
        <v/>
      </c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</row>
    <row r="73" spans="1:14" ht="11.85" customHeight="1" x14ac:dyDescent="0.3">
      <c r="A73" s="23" t="str">
        <f t="shared" si="1"/>
        <v/>
      </c>
      <c r="B73" s="37" t="str">
        <f t="shared" si="2"/>
        <v/>
      </c>
      <c r="C73" s="57" t="str">
        <f>IF($B$26,[1]!obget([1]!obcall("",[1]!obcall("",$B$18,"getValue",[1]!obMake("","double",B73),LIBORMarketModel!$J$15),"getAverage")),"")</f>
        <v/>
      </c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</row>
    <row r="74" spans="1:14" ht="11.85" customHeight="1" x14ac:dyDescent="0.3">
      <c r="A74" s="23" t="str">
        <f t="shared" si="1"/>
        <v/>
      </c>
      <c r="B74" s="37" t="str">
        <f t="shared" si="2"/>
        <v/>
      </c>
      <c r="C74" s="57" t="str">
        <f>IF($B$26,[1]!obget([1]!obcall("",[1]!obcall("",$B$18,"getValue",[1]!obMake("","double",B74),LIBORMarketModel!$J$15),"getAverage")),"")</f>
        <v/>
      </c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</row>
    <row r="75" spans="1:14" ht="11.85" customHeight="1" x14ac:dyDescent="0.3">
      <c r="A75" s="23" t="str">
        <f t="shared" si="1"/>
        <v/>
      </c>
      <c r="B75" s="37" t="str">
        <f t="shared" si="2"/>
        <v/>
      </c>
      <c r="C75" s="57" t="str">
        <f>IF($B$26,[1]!obget([1]!obcall("",[1]!obcall("",$B$18,"getValue",[1]!obMake("","double",B75),LIBORMarketModel!$J$15),"getAverage")),"")</f>
        <v/>
      </c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</row>
    <row r="76" spans="1:14" ht="11.85" customHeight="1" x14ac:dyDescent="0.3">
      <c r="A76" s="23" t="str">
        <f t="shared" si="1"/>
        <v/>
      </c>
      <c r="B76" s="37" t="str">
        <f t="shared" si="2"/>
        <v/>
      </c>
      <c r="C76" s="57" t="str">
        <f>IF($B$26,[1]!obget([1]!obcall("",[1]!obcall("",$B$18,"getValue",[1]!obMake("","double",B76),LIBORMarketModel!$J$15),"getAverage")),"")</f>
        <v/>
      </c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</row>
    <row r="77" spans="1:14" ht="11.85" customHeight="1" x14ac:dyDescent="0.3">
      <c r="A77" s="23" t="str">
        <f t="shared" si="1"/>
        <v/>
      </c>
      <c r="B77" s="37" t="str">
        <f t="shared" si="2"/>
        <v/>
      </c>
      <c r="C77" s="57" t="str">
        <f>IF($B$26,[1]!obget([1]!obcall("",[1]!obcall("",$B$18,"getValue",[1]!obMake("","double",B77),LIBORMarketModel!$J$15),"getAverage")),"")</f>
        <v/>
      </c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</row>
    <row r="78" spans="1:14" ht="11.85" customHeight="1" x14ac:dyDescent="0.3">
      <c r="A78" s="23" t="str">
        <f t="shared" si="1"/>
        <v/>
      </c>
      <c r="B78" s="37" t="str">
        <f t="shared" si="2"/>
        <v/>
      </c>
      <c r="C78" s="57" t="str">
        <f>IF($B$26,[1]!obget([1]!obcall("",[1]!obcall("",$B$18,"getValue",[1]!obMake("","double",B78),LIBORMarketModel!$J$15),"getAverage")),"")</f>
        <v/>
      </c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</row>
    <row r="79" spans="1:14" ht="11.85" customHeight="1" x14ac:dyDescent="0.3">
      <c r="A79" s="23" t="str">
        <f t="shared" si="1"/>
        <v/>
      </c>
      <c r="B79" s="37" t="str">
        <f t="shared" si="2"/>
        <v/>
      </c>
      <c r="C79" s="57" t="str">
        <f>IF($B$26,[1]!obget([1]!obcall("",[1]!obcall("",$B$18,"getValue",[1]!obMake("","double",B79),LIBORMarketModel!$J$15),"getAverage")),"")</f>
        <v/>
      </c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</row>
    <row r="80" spans="1:14" ht="11.85" customHeight="1" x14ac:dyDescent="0.3">
      <c r="A80" s="23" t="str">
        <f t="shared" si="1"/>
        <v/>
      </c>
      <c r="B80" s="37" t="str">
        <f t="shared" si="2"/>
        <v/>
      </c>
      <c r="C80" s="57" t="str">
        <f>IF($B$26,[1]!obget([1]!obcall("",[1]!obcall("",$B$18,"getValue",[1]!obMake("","double",B80),LIBORMarketModel!$J$15),"getAverage")),"")</f>
        <v/>
      </c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</row>
    <row r="81" spans="1:14" ht="11.85" customHeight="1" x14ac:dyDescent="0.3">
      <c r="A81" s="23" t="str">
        <f t="shared" si="1"/>
        <v/>
      </c>
      <c r="B81" s="37" t="str">
        <f t="shared" si="2"/>
        <v/>
      </c>
      <c r="C81" s="57" t="str">
        <f>IF($B$26,[1]!obget([1]!obcall("",[1]!obcall("",$B$18,"getValue",[1]!obMake("","double",B81),LIBORMarketModel!$J$15),"getAverage")),"")</f>
        <v/>
      </c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</row>
    <row r="82" spans="1:14" ht="11.85" customHeight="1" x14ac:dyDescent="0.3">
      <c r="A82" s="23" t="str">
        <f t="shared" si="1"/>
        <v/>
      </c>
      <c r="B82" s="37" t="str">
        <f t="shared" si="2"/>
        <v/>
      </c>
      <c r="C82" s="57" t="str">
        <f>IF($B$26,[1]!obget([1]!obcall("",[1]!obcall("",$B$18,"getValue",[1]!obMake("","double",B82),LIBORMarketModel!$J$15),"getAverage")),"")</f>
        <v/>
      </c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</row>
    <row r="83" spans="1:14" ht="11.85" customHeight="1" x14ac:dyDescent="0.3">
      <c r="A83" s="23" t="str">
        <f t="shared" si="1"/>
        <v/>
      </c>
      <c r="B83" s="37" t="str">
        <f t="shared" si="2"/>
        <v/>
      </c>
      <c r="C83" s="57" t="str">
        <f>IF($B$26,[1]!obget([1]!obcall("",[1]!obcall("",$B$18,"getValue",[1]!obMake("","double",B83),LIBORMarketModel!$J$15),"getAverage")),"")</f>
        <v/>
      </c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</row>
    <row r="84" spans="1:14" ht="11.85" customHeight="1" x14ac:dyDescent="0.3">
      <c r="A84" s="23" t="str">
        <f t="shared" si="1"/>
        <v/>
      </c>
      <c r="B84" s="37" t="str">
        <f t="shared" si="2"/>
        <v/>
      </c>
      <c r="C84" s="57" t="str">
        <f>IF($B$26,[1]!obget([1]!obcall("",[1]!obcall("",$B$18,"getValue",[1]!obMake("","double",B84),LIBORMarketModel!$J$15),"getAverage")),"")</f>
        <v/>
      </c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</row>
    <row r="85" spans="1:14" ht="11.85" customHeight="1" x14ac:dyDescent="0.3">
      <c r="A85" s="23" t="str">
        <f t="shared" si="1"/>
        <v/>
      </c>
      <c r="B85" s="37" t="str">
        <f t="shared" si="2"/>
        <v/>
      </c>
      <c r="C85" s="57" t="str">
        <f>IF($B$26,[1]!obget([1]!obcall("",[1]!obcall("",$B$18,"getValue",[1]!obMake("","double",B85),LIBORMarketModel!$J$15),"getAverage")),"")</f>
        <v/>
      </c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</row>
    <row r="86" spans="1:14" ht="11.85" customHeight="1" x14ac:dyDescent="0.3">
      <c r="A86" s="23" t="str">
        <f t="shared" si="1"/>
        <v/>
      </c>
      <c r="B86" s="37" t="str">
        <f t="shared" si="2"/>
        <v/>
      </c>
      <c r="C86" s="57" t="str">
        <f>IF($B$26,[1]!obget([1]!obcall("",[1]!obcall("",$B$18,"getValue",[1]!obMake("","double",B86),LIBORMarketModel!$J$15),"getAverage")),"")</f>
        <v/>
      </c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</row>
    <row r="87" spans="1:14" ht="11.85" customHeight="1" x14ac:dyDescent="0.3">
      <c r="A87" s="23" t="str">
        <f t="shared" si="1"/>
        <v/>
      </c>
      <c r="B87" s="37" t="str">
        <f t="shared" si="2"/>
        <v/>
      </c>
      <c r="C87" s="57" t="str">
        <f>IF($B$26,[1]!obget([1]!obcall("",[1]!obcall("",$B$18,"getValue",[1]!obMake("","double",B87),LIBORMarketModel!$J$15),"getAverage")),"")</f>
        <v/>
      </c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</row>
    <row r="88" spans="1:14" ht="11.85" customHeight="1" x14ac:dyDescent="0.3">
      <c r="A88" s="23" t="str">
        <f t="shared" si="1"/>
        <v/>
      </c>
      <c r="B88" s="37" t="str">
        <f t="shared" si="2"/>
        <v/>
      </c>
      <c r="C88" s="57" t="str">
        <f>IF($B$26,[1]!obget([1]!obcall("",[1]!obcall("",$B$18,"getValue",[1]!obMake("","double",B88),LIBORMarketModel!$J$15),"getAverage")),"")</f>
        <v/>
      </c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</row>
    <row r="89" spans="1:14" ht="11.85" customHeight="1" x14ac:dyDescent="0.3">
      <c r="A89" s="23" t="str">
        <f t="shared" si="1"/>
        <v/>
      </c>
      <c r="B89" s="37" t="str">
        <f t="shared" si="2"/>
        <v/>
      </c>
      <c r="C89" s="57" t="str">
        <f>IF($B$26,[1]!obget([1]!obcall("",[1]!obcall("",$B$18,"getValue",[1]!obMake("","double",B89),LIBORMarketModel!$J$15),"getAverage")),"")</f>
        <v/>
      </c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</row>
    <row r="90" spans="1:14" ht="11.85" customHeight="1" x14ac:dyDescent="0.3">
      <c r="A90" s="23" t="str">
        <f t="shared" si="1"/>
        <v/>
      </c>
      <c r="B90" s="40"/>
      <c r="C90" s="57" t="str">
        <f>IF($B$26,[1]!obget([1]!obcall("",[1]!obcall("",$B$18,"getValue",[1]!obMake("","double",B90),LIBORMarketModel!$J$15),"getAverage")),"")</f>
        <v/>
      </c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</row>
    <row r="91" spans="1:14" ht="11.85" customHeight="1" x14ac:dyDescent="0.3">
      <c r="A91" s="23" t="str">
        <f t="shared" si="1"/>
        <v/>
      </c>
      <c r="B91" s="40"/>
      <c r="C91" s="57" t="str">
        <f>IF($B$26,[1]!obget([1]!obcall("",[1]!obcall("",$B$18,"getValue",[1]!obMake("","double",B91),LIBORMarketModel!$J$15),"getAverage")),"")</f>
        <v/>
      </c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</row>
    <row r="92" spans="1:14" ht="11.85" customHeight="1" x14ac:dyDescent="0.3">
      <c r="A92" s="23" t="str">
        <f t="shared" si="1"/>
        <v/>
      </c>
      <c r="B92" s="40"/>
      <c r="C92" s="57" t="str">
        <f>IF($B$26,[1]!obget([1]!obcall("",[1]!obcall("",$B$18,"getValue",[1]!obMake("","double",B92),LIBORMarketModel!$J$15),"getAverage")),"")</f>
        <v/>
      </c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</row>
    <row r="93" spans="1:14" ht="11.85" customHeight="1" x14ac:dyDescent="0.3">
      <c r="A93" s="23" t="str">
        <f t="shared" si="1"/>
        <v/>
      </c>
      <c r="B93" s="40"/>
      <c r="C93" s="57" t="str">
        <f>IF($B$26,[1]!obget([1]!obcall("",[1]!obcall("",$B$18,"getValue",[1]!obMake("","double",B93),LIBORMarketModel!$J$15),"getAverage")),"")</f>
        <v/>
      </c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</row>
    <row r="94" spans="1:14" ht="11.85" customHeight="1" x14ac:dyDescent="0.3">
      <c r="A94" s="23" t="str">
        <f t="shared" si="1"/>
        <v/>
      </c>
      <c r="B94" s="40"/>
      <c r="C94" s="57" t="str">
        <f>IF($B$26,[1]!obget([1]!obcall("",[1]!obcall("",$B$18,"getValue",[1]!obMake("","double",B94),LIBORMarketModel!$J$15),"getAverage")),"")</f>
        <v/>
      </c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</row>
    <row r="95" spans="1:14" ht="11.85" customHeight="1" x14ac:dyDescent="0.3">
      <c r="A95" s="23" t="str">
        <f t="shared" ref="A95:A158" si="3">IF($B$26,IF(MOD((ROW(A95)-ROW($A$29))*$C$21,$C$22/10)&lt;0.0001,(ROW(A95)-ROW($A$29))*$C$21,""),"")</f>
        <v/>
      </c>
      <c r="B95" s="40"/>
      <c r="C95" s="57" t="str">
        <f>IF($B$26,[1]!obget([1]!obcall("",[1]!obcall("",$B$18,"getValue",[1]!obMake("","double",B95),LIBORMarketModel!$J$15),"getAverage")),"")</f>
        <v/>
      </c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</row>
    <row r="96" spans="1:14" ht="11.85" customHeight="1" x14ac:dyDescent="0.3">
      <c r="A96" s="23" t="str">
        <f t="shared" si="3"/>
        <v/>
      </c>
      <c r="B96" s="40"/>
      <c r="C96" s="57" t="str">
        <f>IF($B$26,[1]!obget([1]!obcall("",[1]!obcall("",$B$18,"getValue",[1]!obMake("","double",B96),LIBORMarketModel!$J$15),"getAverage")),"")</f>
        <v/>
      </c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</row>
    <row r="97" spans="1:14" ht="11.85" customHeight="1" x14ac:dyDescent="0.3">
      <c r="A97" s="23" t="str">
        <f t="shared" si="3"/>
        <v/>
      </c>
      <c r="B97" s="40"/>
      <c r="C97" s="57" t="str">
        <f>IF($B$26,[1]!obget([1]!obcall("",[1]!obcall("",$B$18,"getValue",[1]!obMake("","double",B97),LIBORMarketModel!$J$15),"getAverage")),"")</f>
        <v/>
      </c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</row>
    <row r="98" spans="1:14" ht="11.85" customHeight="1" x14ac:dyDescent="0.3">
      <c r="A98" s="23" t="str">
        <f t="shared" si="3"/>
        <v/>
      </c>
      <c r="B98" s="40"/>
      <c r="C98" s="57" t="str">
        <f>IF($B$26,[1]!obget([1]!obcall("",[1]!obcall("",$B$18,"getValue",[1]!obMake("","double",B98),LIBORMarketModel!$J$15),"getAverage")),"")</f>
        <v/>
      </c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</row>
    <row r="99" spans="1:14" ht="11.85" customHeight="1" x14ac:dyDescent="0.3">
      <c r="A99" s="23" t="str">
        <f t="shared" si="3"/>
        <v/>
      </c>
      <c r="B99" s="40"/>
      <c r="C99" s="57" t="str">
        <f>IF($B$26,[1]!obget([1]!obcall("",[1]!obcall("",$B$18,"getValue",[1]!obMake("","double",B99),LIBORMarketModel!$J$15),"getAverage")),"")</f>
        <v/>
      </c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</row>
    <row r="100" spans="1:14" ht="11.85" customHeight="1" x14ac:dyDescent="0.3">
      <c r="A100" s="23" t="str">
        <f t="shared" si="3"/>
        <v/>
      </c>
      <c r="B100" s="40"/>
      <c r="C100" s="57" t="str">
        <f>IF($B$26,[1]!obget([1]!obcall("",[1]!obcall("",$B$18,"getValue",[1]!obMake("","double",B100),LIBORMarketModel!$J$15),"getAverage")),"")</f>
        <v/>
      </c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</row>
    <row r="101" spans="1:14" ht="11.85" customHeight="1" x14ac:dyDescent="0.3">
      <c r="A101" s="23" t="str">
        <f t="shared" si="3"/>
        <v/>
      </c>
      <c r="B101" s="40"/>
      <c r="C101" s="57" t="str">
        <f>IF($B$26,[1]!obget([1]!obcall("",[1]!obcall("",$B$18,"getValue",[1]!obMake("","double",B101),LIBORMarketModel!$J$15),"getAverage")),"")</f>
        <v/>
      </c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</row>
    <row r="102" spans="1:14" ht="11.85" customHeight="1" x14ac:dyDescent="0.3">
      <c r="A102" s="23" t="str">
        <f t="shared" si="3"/>
        <v/>
      </c>
      <c r="B102" s="40"/>
      <c r="C102" s="57" t="str">
        <f>IF($B$26,[1]!obget([1]!obcall("",[1]!obcall("",$B$18,"getValue",[1]!obMake("","double",B102),LIBORMarketModel!$J$15),"getAverage")),"")</f>
        <v/>
      </c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</row>
    <row r="103" spans="1:14" ht="11.85" customHeight="1" x14ac:dyDescent="0.3">
      <c r="A103" s="23" t="str">
        <f t="shared" si="3"/>
        <v/>
      </c>
      <c r="B103" s="40"/>
      <c r="C103" s="57" t="str">
        <f>IF($B$26,[1]!obget([1]!obcall("",[1]!obcall("",$B$18,"getValue",[1]!obMake("","double",B103),LIBORMarketModel!$J$15),"getAverage")),"")</f>
        <v/>
      </c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</row>
    <row r="104" spans="1:14" ht="11.85" customHeight="1" x14ac:dyDescent="0.3">
      <c r="A104" s="23" t="str">
        <f t="shared" si="3"/>
        <v/>
      </c>
      <c r="B104" s="40"/>
      <c r="C104" s="57" t="str">
        <f>IF($B$26,[1]!obget([1]!obcall("",[1]!obcall("",$B$18,"getValue",[1]!obMake("","double",B104),LIBORMarketModel!$J$15),"getAverage")),"")</f>
        <v/>
      </c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</row>
    <row r="105" spans="1:14" ht="11.85" customHeight="1" x14ac:dyDescent="0.3">
      <c r="A105" s="23" t="str">
        <f t="shared" si="3"/>
        <v/>
      </c>
      <c r="B105" s="40"/>
      <c r="C105" s="57" t="str">
        <f>IF($B$26,[1]!obget([1]!obcall("",[1]!obcall("",$B$18,"getValue",[1]!obMake("","double",B105),LIBORMarketModel!$J$15),"getAverage")),"")</f>
        <v/>
      </c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</row>
    <row r="106" spans="1:14" ht="11.85" customHeight="1" x14ac:dyDescent="0.3">
      <c r="A106" s="23" t="str">
        <f t="shared" si="3"/>
        <v/>
      </c>
      <c r="B106" s="40"/>
      <c r="C106" s="57" t="str">
        <f>IF($B$26,[1]!obget([1]!obcall("",[1]!obcall("",$B$18,"getValue",[1]!obMake("","double",B106),LIBORMarketModel!$J$15),"getAverage")),"")</f>
        <v/>
      </c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</row>
    <row r="107" spans="1:14" ht="11.85" customHeight="1" x14ac:dyDescent="0.3">
      <c r="A107" s="23" t="str">
        <f t="shared" si="3"/>
        <v/>
      </c>
      <c r="B107" s="40"/>
      <c r="C107" s="57" t="str">
        <f>IF($B$26,[1]!obget([1]!obcall("",[1]!obcall("",$B$18,"getValue",[1]!obMake("","double",B107),LIBORMarketModel!$J$15),"getAverage")),"")</f>
        <v/>
      </c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</row>
    <row r="108" spans="1:14" ht="11.85" customHeight="1" x14ac:dyDescent="0.3">
      <c r="A108" s="23" t="str">
        <f t="shared" si="3"/>
        <v/>
      </c>
      <c r="B108" s="40"/>
      <c r="C108" s="57" t="str">
        <f>IF($B$26,[1]!obget([1]!obcall("",[1]!obcall("",$B$18,"getValue",[1]!obMake("","double",B108),LIBORMarketModel!$J$15),"getAverage")),"")</f>
        <v/>
      </c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</row>
    <row r="109" spans="1:14" ht="11.85" customHeight="1" x14ac:dyDescent="0.3">
      <c r="A109" s="23" t="str">
        <f t="shared" si="3"/>
        <v/>
      </c>
      <c r="B109" s="40"/>
      <c r="C109" s="57" t="str">
        <f>IF($B$26,[1]!obget([1]!obcall("",[1]!obcall("",$B$18,"getValue",[1]!obMake("","double",B109),LIBORMarketModel!$J$15),"getAverage")),"")</f>
        <v/>
      </c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</row>
    <row r="110" spans="1:14" ht="11.85" customHeight="1" x14ac:dyDescent="0.3">
      <c r="A110" s="23" t="str">
        <f t="shared" si="3"/>
        <v/>
      </c>
      <c r="B110" s="40"/>
      <c r="C110" s="57" t="str">
        <f>IF($B$26,[1]!obget([1]!obcall("",[1]!obcall("",$B$18,"getValue",[1]!obMake("","double",B110),LIBORMarketModel!$J$15),"getAverage")),"")</f>
        <v/>
      </c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</row>
    <row r="111" spans="1:14" ht="11.85" customHeight="1" x14ac:dyDescent="0.3">
      <c r="A111" s="23" t="str">
        <f t="shared" si="3"/>
        <v/>
      </c>
      <c r="B111" s="40"/>
      <c r="C111" s="57" t="str">
        <f>IF($B$26,[1]!obget([1]!obcall("",[1]!obcall("",$B$18,"getValue",[1]!obMake("","double",B111),LIBORMarketModel!$J$15),"getAverage")),"")</f>
        <v/>
      </c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</row>
    <row r="112" spans="1:14" ht="11.85" customHeight="1" x14ac:dyDescent="0.3">
      <c r="A112" s="23" t="str">
        <f t="shared" si="3"/>
        <v/>
      </c>
      <c r="B112" s="40"/>
      <c r="C112" s="57" t="str">
        <f>IF($B$26,[1]!obget([1]!obcall("",[1]!obcall("",$B$18,"getValue",[1]!obMake("","double",B112),LIBORMarketModel!$J$15),"getAverage")),"")</f>
        <v/>
      </c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</row>
    <row r="113" spans="1:14" ht="11.85" customHeight="1" x14ac:dyDescent="0.3">
      <c r="A113" s="23" t="str">
        <f t="shared" si="3"/>
        <v/>
      </c>
      <c r="B113" s="40"/>
      <c r="C113" s="57" t="str">
        <f>IF($B$26,[1]!obget([1]!obcall("",[1]!obcall("",$B$18,"getValue",[1]!obMake("","double",B113),LIBORMarketModel!$J$15),"getAverage")),"")</f>
        <v/>
      </c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</row>
    <row r="114" spans="1:14" ht="11.85" customHeight="1" x14ac:dyDescent="0.3">
      <c r="A114" s="23" t="str">
        <f t="shared" si="3"/>
        <v/>
      </c>
      <c r="B114" s="40"/>
      <c r="C114" s="57" t="str">
        <f>IF($B$26,[1]!obget([1]!obcall("",[1]!obcall("",$B$18,"getValue",[1]!obMake("","double",B114),LIBORMarketModel!$J$15),"getAverage")),"")</f>
        <v/>
      </c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</row>
    <row r="115" spans="1:14" ht="11.85" customHeight="1" x14ac:dyDescent="0.3">
      <c r="A115" s="23" t="str">
        <f t="shared" si="3"/>
        <v/>
      </c>
      <c r="B115" s="40"/>
      <c r="C115" s="57" t="str">
        <f>IF($B$26,[1]!obget([1]!obcall("",[1]!obcall("",$B$18,"getValue",[1]!obMake("","double",B115),LIBORMarketModel!$J$15),"getAverage")),"")</f>
        <v/>
      </c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</row>
    <row r="116" spans="1:14" ht="11.85" customHeight="1" x14ac:dyDescent="0.3">
      <c r="A116" s="23" t="str">
        <f t="shared" si="3"/>
        <v/>
      </c>
      <c r="B116" s="40"/>
      <c r="C116" s="57" t="str">
        <f>IF($B$26,[1]!obget([1]!obcall("",[1]!obcall("",$B$18,"getValue",[1]!obMake("","double",B116),LIBORMarketModel!$J$15),"getAverage")),"")</f>
        <v/>
      </c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</row>
    <row r="117" spans="1:14" ht="11.85" customHeight="1" x14ac:dyDescent="0.3">
      <c r="A117" s="23" t="str">
        <f t="shared" si="3"/>
        <v/>
      </c>
      <c r="B117" s="40"/>
      <c r="C117" s="57" t="str">
        <f>IF($B$26,[1]!obget([1]!obcall("",[1]!obcall("",$B$18,"getValue",[1]!obMake("","double",B117),LIBORMarketModel!$J$15),"getAverage")),"")</f>
        <v/>
      </c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</row>
    <row r="118" spans="1:14" ht="11.85" customHeight="1" x14ac:dyDescent="0.3">
      <c r="A118" s="23" t="str">
        <f t="shared" si="3"/>
        <v/>
      </c>
      <c r="B118" s="40"/>
      <c r="C118" s="57" t="str">
        <f>IF($B$26,[1]!obget([1]!obcall("",[1]!obcall("",$B$18,"getValue",[1]!obMake("","double",B118),LIBORMarketModel!$J$15),"getAverage")),"")</f>
        <v/>
      </c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</row>
    <row r="119" spans="1:14" ht="11.85" customHeight="1" x14ac:dyDescent="0.3">
      <c r="A119" s="23" t="str">
        <f t="shared" si="3"/>
        <v/>
      </c>
      <c r="B119" s="40"/>
      <c r="C119" s="57" t="str">
        <f>IF($B$26,[1]!obget([1]!obcall("",[1]!obcall("",$B$18,"getValue",[1]!obMake("","double",B119),LIBORMarketModel!$J$15),"getAverage")),"")</f>
        <v/>
      </c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</row>
    <row r="120" spans="1:14" ht="11.85" customHeight="1" x14ac:dyDescent="0.3">
      <c r="A120" s="23" t="str">
        <f t="shared" si="3"/>
        <v/>
      </c>
      <c r="B120" s="40"/>
      <c r="C120" s="57" t="str">
        <f>IF($B$26,[1]!obget([1]!obcall("",[1]!obcall("",$B$18,"getValue",[1]!obMake("","double",B120),LIBORMarketModel!$J$15),"getAverage")),"")</f>
        <v/>
      </c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</row>
    <row r="121" spans="1:14" ht="11.85" customHeight="1" x14ac:dyDescent="0.3">
      <c r="A121" s="23" t="str">
        <f t="shared" si="3"/>
        <v/>
      </c>
      <c r="B121" s="40"/>
      <c r="C121" s="57" t="str">
        <f>IF($B$26,[1]!obget([1]!obcall("",[1]!obcall("",$B$18,"getValue",[1]!obMake("","double",B121),LIBORMarketModel!$J$15),"getAverage")),"")</f>
        <v/>
      </c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</row>
    <row r="122" spans="1:14" ht="11.85" customHeight="1" x14ac:dyDescent="0.3">
      <c r="A122" s="23" t="str">
        <f t="shared" si="3"/>
        <v/>
      </c>
      <c r="B122" s="40"/>
      <c r="C122" s="57" t="str">
        <f>IF($B$26,[1]!obget([1]!obcall("",[1]!obcall("",$B$18,"getValue",[1]!obMake("","double",B122),LIBORMarketModel!$J$15),"getAverage")),"")</f>
        <v/>
      </c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</row>
    <row r="123" spans="1:14" ht="11.85" customHeight="1" x14ac:dyDescent="0.3">
      <c r="A123" s="23" t="str">
        <f t="shared" si="3"/>
        <v/>
      </c>
      <c r="B123" s="40"/>
      <c r="C123" s="57" t="str">
        <f>IF($B$26,[1]!obget([1]!obcall("",[1]!obcall("",$B$18,"getValue",[1]!obMake("","double",B123),LIBORMarketModel!$J$15),"getAverage")),"")</f>
        <v/>
      </c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</row>
    <row r="124" spans="1:14" ht="11.85" customHeight="1" x14ac:dyDescent="0.3">
      <c r="A124" s="23" t="str">
        <f t="shared" si="3"/>
        <v/>
      </c>
      <c r="B124" s="40"/>
      <c r="C124" s="57" t="str">
        <f>IF($B$26,[1]!obget([1]!obcall("",[1]!obcall("",$B$18,"getValue",[1]!obMake("","double",B124),LIBORMarketModel!$J$15),"getAverage")),"")</f>
        <v/>
      </c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</row>
    <row r="125" spans="1:14" ht="11.85" customHeight="1" x14ac:dyDescent="0.3">
      <c r="A125" s="23" t="str">
        <f t="shared" si="3"/>
        <v/>
      </c>
      <c r="B125" s="40"/>
      <c r="C125" s="57" t="str">
        <f>IF($B$26,[1]!obget([1]!obcall("",[1]!obcall("",$B$18,"getValue",[1]!obMake("","double",B125),LIBORMarketModel!$J$15),"getAverage")),"")</f>
        <v/>
      </c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</row>
    <row r="126" spans="1:14" ht="11.85" customHeight="1" x14ac:dyDescent="0.3">
      <c r="A126" s="23" t="str">
        <f t="shared" si="3"/>
        <v/>
      </c>
      <c r="B126" s="40"/>
      <c r="C126" s="57" t="str">
        <f>IF($B$26,[1]!obget([1]!obcall("",[1]!obcall("",$B$18,"getValue",[1]!obMake("","double",B126),LIBORMarketModel!$J$15),"getAverage")),"")</f>
        <v/>
      </c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</row>
    <row r="127" spans="1:14" ht="11.85" customHeight="1" x14ac:dyDescent="0.3">
      <c r="A127" s="23" t="str">
        <f t="shared" si="3"/>
        <v/>
      </c>
      <c r="B127" s="40"/>
      <c r="C127" s="57" t="str">
        <f>IF($B$26,[1]!obget([1]!obcall("",[1]!obcall("",$B$18,"getValue",[1]!obMake("","double",B127),LIBORMarketModel!$J$15),"getAverage")),"")</f>
        <v/>
      </c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</row>
    <row r="128" spans="1:14" ht="11.85" customHeight="1" x14ac:dyDescent="0.3">
      <c r="A128" s="23" t="str">
        <f t="shared" si="3"/>
        <v/>
      </c>
      <c r="B128" s="40"/>
      <c r="C128" s="57" t="str">
        <f>IF($B$26,[1]!obget([1]!obcall("",[1]!obcall("",$B$18,"getValue",[1]!obMake("","double",B128),LIBORMarketModel!$J$15),"getAverage")),"")</f>
        <v/>
      </c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</row>
    <row r="129" spans="1:14" ht="11.85" customHeight="1" x14ac:dyDescent="0.3">
      <c r="A129" s="23" t="str">
        <f t="shared" si="3"/>
        <v/>
      </c>
      <c r="B129" s="40"/>
      <c r="C129" s="57" t="str">
        <f>IF($B$26,[1]!obget([1]!obcall("",[1]!obcall("",$B$18,"getValue",[1]!obMake("","double",B129),LIBORMarketModel!$J$15),"getAverage")),"")</f>
        <v/>
      </c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</row>
    <row r="130" spans="1:14" ht="11.85" customHeight="1" x14ac:dyDescent="0.3">
      <c r="A130" s="23" t="str">
        <f t="shared" si="3"/>
        <v/>
      </c>
      <c r="B130" s="40"/>
      <c r="C130" s="57" t="str">
        <f>IF($B$26,[1]!obget([1]!obcall("",[1]!obcall("",$B$18,"getValue",[1]!obMake("","double",B130),LIBORMarketModel!$J$15),"getAverage")),"")</f>
        <v/>
      </c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</row>
    <row r="131" spans="1:14" ht="11.85" customHeight="1" x14ac:dyDescent="0.3">
      <c r="A131" s="23" t="str">
        <f t="shared" si="3"/>
        <v/>
      </c>
      <c r="B131" s="40"/>
      <c r="C131" s="57" t="str">
        <f>IF($B$26,[1]!obget([1]!obcall("",[1]!obcall("",$B$18,"getValue",[1]!obMake("","double",B131),LIBORMarketModel!$J$15),"getAverage")),"")</f>
        <v/>
      </c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</row>
    <row r="132" spans="1:14" ht="11.85" customHeight="1" x14ac:dyDescent="0.3">
      <c r="A132" s="23" t="str">
        <f t="shared" si="3"/>
        <v/>
      </c>
      <c r="B132" s="40"/>
      <c r="C132" s="57" t="str">
        <f>IF($B$26,[1]!obget([1]!obcall("",[1]!obcall("",$B$18,"getValue",[1]!obMake("","double",B132),LIBORMarketModel!$J$15),"getAverage")),"")</f>
        <v/>
      </c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</row>
    <row r="133" spans="1:14" ht="11.85" customHeight="1" x14ac:dyDescent="0.3">
      <c r="A133" s="23" t="str">
        <f t="shared" si="3"/>
        <v/>
      </c>
      <c r="B133" s="40"/>
      <c r="C133" s="57" t="str">
        <f>IF($B$26,[1]!obget([1]!obcall("",[1]!obcall("",$B$18,"getValue",[1]!obMake("","double",B133),LIBORMarketModel!$J$15),"getAverage")),"")</f>
        <v/>
      </c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</row>
    <row r="134" spans="1:14" ht="11.85" customHeight="1" x14ac:dyDescent="0.3">
      <c r="A134" s="23" t="str">
        <f t="shared" si="3"/>
        <v/>
      </c>
      <c r="B134" s="40"/>
      <c r="C134" s="57" t="str">
        <f>IF($B$26,[1]!obget([1]!obcall("",[1]!obcall("",$B$18,"getValue",[1]!obMake("","double",B134),LIBORMarketModel!$J$15),"getAverage")),"")</f>
        <v/>
      </c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</row>
    <row r="135" spans="1:14" ht="11.85" customHeight="1" x14ac:dyDescent="0.3">
      <c r="A135" s="23" t="str">
        <f t="shared" si="3"/>
        <v/>
      </c>
      <c r="B135" s="40"/>
      <c r="C135" s="57" t="str">
        <f>IF($B$26,[1]!obget([1]!obcall("",[1]!obcall("",$B$18,"getValue",[1]!obMake("","double",B135),LIBORMarketModel!$J$15),"getAverage")),"")</f>
        <v/>
      </c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</row>
    <row r="136" spans="1:14" ht="11.85" customHeight="1" x14ac:dyDescent="0.3">
      <c r="A136" s="23" t="str">
        <f t="shared" si="3"/>
        <v/>
      </c>
      <c r="B136" s="40"/>
      <c r="C136" s="57" t="str">
        <f>IF($B$26,[1]!obget([1]!obcall("",[1]!obcall("",$B$18,"getValue",[1]!obMake("","double",B136),LIBORMarketModel!$J$15),"getAverage")),"")</f>
        <v/>
      </c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</row>
    <row r="137" spans="1:14" ht="11.85" customHeight="1" x14ac:dyDescent="0.3">
      <c r="A137" s="23" t="str">
        <f t="shared" si="3"/>
        <v/>
      </c>
      <c r="B137" s="40"/>
      <c r="C137" s="57" t="str">
        <f>IF($B$26,[1]!obget([1]!obcall("",[1]!obcall("",$B$18,"getValue",[1]!obMake("","double",B137),LIBORMarketModel!$J$15),"getAverage")),"")</f>
        <v/>
      </c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</row>
    <row r="138" spans="1:14" ht="11.85" customHeight="1" x14ac:dyDescent="0.3">
      <c r="A138" s="23" t="str">
        <f t="shared" si="3"/>
        <v/>
      </c>
      <c r="B138" s="40"/>
      <c r="C138" s="57" t="str">
        <f>IF($B$26,[1]!obget([1]!obcall("",[1]!obcall("",$B$18,"getValue",[1]!obMake("","double",B138),LIBORMarketModel!$J$15),"getAverage")),"")</f>
        <v/>
      </c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</row>
    <row r="139" spans="1:14" ht="11.85" customHeight="1" x14ac:dyDescent="0.3">
      <c r="A139" s="23" t="str">
        <f t="shared" si="3"/>
        <v/>
      </c>
      <c r="B139" s="40"/>
      <c r="C139" s="57" t="str">
        <f>IF($B$26,[1]!obget([1]!obcall("",[1]!obcall("",$B$18,"getValue",[1]!obMake("","double",B139),LIBORMarketModel!$J$15),"getAverage")),"")</f>
        <v/>
      </c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</row>
    <row r="140" spans="1:14" ht="11.85" customHeight="1" x14ac:dyDescent="0.3">
      <c r="A140" s="23" t="str">
        <f t="shared" si="3"/>
        <v/>
      </c>
      <c r="B140" s="40"/>
      <c r="C140" s="57" t="str">
        <f>IF($B$26,[1]!obget([1]!obcall("",[1]!obcall("",$B$18,"getValue",[1]!obMake("","double",B140),LIBORMarketModel!$J$15),"getAverage")),"")</f>
        <v/>
      </c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</row>
    <row r="141" spans="1:14" ht="11.85" customHeight="1" x14ac:dyDescent="0.3">
      <c r="A141" s="23" t="str">
        <f t="shared" si="3"/>
        <v/>
      </c>
      <c r="B141" s="40"/>
      <c r="C141" s="57" t="str">
        <f>IF($B$26,[1]!obget([1]!obcall("",[1]!obcall("",$B$18,"getValue",[1]!obMake("","double",B141),LIBORMarketModel!$J$15),"getAverage")),"")</f>
        <v/>
      </c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</row>
    <row r="142" spans="1:14" ht="11.85" customHeight="1" x14ac:dyDescent="0.3">
      <c r="A142" s="23" t="str">
        <f t="shared" si="3"/>
        <v/>
      </c>
      <c r="B142" s="40"/>
      <c r="C142" s="57" t="str">
        <f>IF($B$26,[1]!obget([1]!obcall("",[1]!obcall("",$B$18,"getValue",[1]!obMake("","double",B142),LIBORMarketModel!$J$15),"getAverage")),"")</f>
        <v/>
      </c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</row>
    <row r="143" spans="1:14" ht="11.85" customHeight="1" x14ac:dyDescent="0.3">
      <c r="A143" s="23" t="str">
        <f t="shared" si="3"/>
        <v/>
      </c>
      <c r="B143" s="40"/>
      <c r="C143" s="57" t="str">
        <f>IF($B$26,[1]!obget([1]!obcall("",[1]!obcall("",$B$18,"getValue",[1]!obMake("","double",B143),LIBORMarketModel!$J$15),"getAverage")),"")</f>
        <v/>
      </c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</row>
    <row r="144" spans="1:14" ht="11.85" customHeight="1" x14ac:dyDescent="0.3">
      <c r="A144" s="23" t="str">
        <f t="shared" si="3"/>
        <v/>
      </c>
      <c r="B144" s="40"/>
      <c r="C144" s="57" t="str">
        <f>IF($B$26,[1]!obget([1]!obcall("",[1]!obcall("",$B$18,"getValue",[1]!obMake("","double",B144),LIBORMarketModel!$J$15),"getAverage")),"")</f>
        <v/>
      </c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</row>
    <row r="145" spans="1:14" ht="11.85" customHeight="1" x14ac:dyDescent="0.3">
      <c r="A145" s="23" t="str">
        <f t="shared" si="3"/>
        <v/>
      </c>
      <c r="B145" s="40"/>
      <c r="C145" s="57" t="str">
        <f>IF($B$26,[1]!obget([1]!obcall("",[1]!obcall("",$B$18,"getValue",[1]!obMake("","double",B145),LIBORMarketModel!$J$15),"getAverage")),"")</f>
        <v/>
      </c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</row>
    <row r="146" spans="1:14" ht="11.85" customHeight="1" x14ac:dyDescent="0.3">
      <c r="A146" s="23" t="str">
        <f t="shared" si="3"/>
        <v/>
      </c>
      <c r="B146" s="40"/>
      <c r="C146" s="57" t="str">
        <f>IF($B$26,[1]!obget([1]!obcall("",[1]!obcall("",$B$18,"getValue",[1]!obMake("","double",B146),LIBORMarketModel!$J$15),"getAverage")),"")</f>
        <v/>
      </c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</row>
    <row r="147" spans="1:14" ht="11.85" customHeight="1" x14ac:dyDescent="0.3">
      <c r="A147" s="23" t="str">
        <f t="shared" si="3"/>
        <v/>
      </c>
      <c r="B147" s="40"/>
      <c r="C147" s="57" t="str">
        <f>IF($B$26,[1]!obget([1]!obcall("",[1]!obcall("",$B$18,"getValue",[1]!obMake("","double",B147),LIBORMarketModel!$J$15),"getAverage")),"")</f>
        <v/>
      </c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</row>
    <row r="148" spans="1:14" ht="11.85" customHeight="1" x14ac:dyDescent="0.3">
      <c r="A148" s="23" t="str">
        <f t="shared" si="3"/>
        <v/>
      </c>
      <c r="B148" s="40"/>
      <c r="C148" s="57" t="str">
        <f>IF($B$26,[1]!obget([1]!obcall("",[1]!obcall("",$B$18,"getValue",[1]!obMake("","double",B148),LIBORMarketModel!$J$15),"getAverage")),"")</f>
        <v/>
      </c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</row>
    <row r="149" spans="1:14" ht="11.85" customHeight="1" x14ac:dyDescent="0.3">
      <c r="A149" s="23" t="str">
        <f t="shared" si="3"/>
        <v/>
      </c>
      <c r="B149" s="40"/>
      <c r="C149" s="57" t="str">
        <f>IF($B$26,[1]!obget([1]!obcall("",[1]!obcall("",$B$18,"getValue",[1]!obMake("","double",B149),LIBORMarketModel!$J$15),"getAverage")),"")</f>
        <v/>
      </c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</row>
    <row r="150" spans="1:14" ht="11.85" customHeight="1" x14ac:dyDescent="0.3">
      <c r="A150" s="23" t="str">
        <f t="shared" si="3"/>
        <v/>
      </c>
      <c r="B150" s="40"/>
      <c r="C150" s="57" t="str">
        <f>IF($B$26,[1]!obget([1]!obcall("",[1]!obcall("",$B$18,"getValue",[1]!obMake("","double",B150),LIBORMarketModel!$J$15),"getAverage")),"")</f>
        <v/>
      </c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</row>
    <row r="151" spans="1:14" ht="11.85" customHeight="1" x14ac:dyDescent="0.3">
      <c r="A151" s="23" t="str">
        <f t="shared" si="3"/>
        <v/>
      </c>
      <c r="B151" s="40"/>
      <c r="C151" s="57" t="str">
        <f>IF($B$26,[1]!obget([1]!obcall("",[1]!obcall("",$B$18,"getValue",[1]!obMake("","double",B151),LIBORMarketModel!$J$15),"getAverage")),"")</f>
        <v/>
      </c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</row>
    <row r="152" spans="1:14" ht="11.85" customHeight="1" x14ac:dyDescent="0.3">
      <c r="A152" s="23" t="str">
        <f t="shared" si="3"/>
        <v/>
      </c>
      <c r="B152" s="40"/>
      <c r="C152" s="57" t="str">
        <f>IF($B$26,[1]!obget([1]!obcall("",[1]!obcall("",$B$18,"getValue",[1]!obMake("","double",B152),LIBORMarketModel!$J$15),"getAverage")),"")</f>
        <v/>
      </c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</row>
    <row r="153" spans="1:14" ht="11.85" customHeight="1" x14ac:dyDescent="0.3">
      <c r="A153" s="23" t="str">
        <f t="shared" si="3"/>
        <v/>
      </c>
      <c r="B153" s="40"/>
      <c r="C153" s="57" t="str">
        <f>IF($B$26,[1]!obget([1]!obcall("",[1]!obcall("",$B$18,"getValue",[1]!obMake("","double",B153),LIBORMarketModel!$J$15),"getAverage")),"")</f>
        <v/>
      </c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</row>
    <row r="154" spans="1:14" ht="11.85" customHeight="1" x14ac:dyDescent="0.3">
      <c r="A154" s="23" t="str">
        <f t="shared" si="3"/>
        <v/>
      </c>
      <c r="B154" s="40"/>
      <c r="C154" s="57" t="str">
        <f>IF($B$26,[1]!obget([1]!obcall("",[1]!obcall("",$B$18,"getValue",[1]!obMake("","double",B154),LIBORMarketModel!$J$15),"getAverage")),"")</f>
        <v/>
      </c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</row>
    <row r="155" spans="1:14" ht="11.85" customHeight="1" x14ac:dyDescent="0.3">
      <c r="A155" s="23" t="str">
        <f t="shared" si="3"/>
        <v/>
      </c>
      <c r="B155" s="40"/>
      <c r="C155" s="57" t="str">
        <f>IF($B$26,[1]!obget([1]!obcall("",[1]!obcall("",$B$18,"getValue",[1]!obMake("","double",B155),LIBORMarketModel!$J$15),"getAverage")),"")</f>
        <v/>
      </c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</row>
    <row r="156" spans="1:14" ht="11.85" customHeight="1" x14ac:dyDescent="0.3">
      <c r="A156" s="23" t="str">
        <f t="shared" si="3"/>
        <v/>
      </c>
      <c r="B156" s="40"/>
      <c r="C156" s="57" t="str">
        <f>IF($B$26,[1]!obget([1]!obcall("",[1]!obcall("",$B$18,"getValue",[1]!obMake("","double",B156),LIBORMarketModel!$J$15),"getAverage")),"")</f>
        <v/>
      </c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</row>
    <row r="157" spans="1:14" ht="11.85" customHeight="1" x14ac:dyDescent="0.3">
      <c r="A157" s="23" t="str">
        <f t="shared" si="3"/>
        <v/>
      </c>
      <c r="B157" s="40"/>
      <c r="C157" s="57" t="str">
        <f>IF($B$26,[1]!obget([1]!obcall("",[1]!obcall("",$B$18,"getValue",[1]!obMake("","double",B157),LIBORMarketModel!$J$15),"getAverage")),"")</f>
        <v/>
      </c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</row>
    <row r="158" spans="1:14" ht="11.85" customHeight="1" x14ac:dyDescent="0.3">
      <c r="A158" s="23" t="str">
        <f t="shared" si="3"/>
        <v/>
      </c>
      <c r="B158" s="40"/>
      <c r="C158" s="57" t="str">
        <f>IF($B$26,[1]!obget([1]!obcall("",[1]!obcall("",$B$18,"getValue",[1]!obMake("","double",B158),LIBORMarketModel!$J$15),"getAverage")),"")</f>
        <v/>
      </c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</row>
    <row r="159" spans="1:14" ht="11.85" customHeight="1" x14ac:dyDescent="0.3">
      <c r="A159" s="23" t="str">
        <f t="shared" ref="A159:A222" si="4">IF($B$26,IF(MOD((ROW(A159)-ROW($A$29))*$C$21,$C$22/10)&lt;0.0001,(ROW(A159)-ROW($A$29))*$C$21,""),"")</f>
        <v/>
      </c>
      <c r="B159" s="40"/>
      <c r="C159" s="57" t="str">
        <f>IF($B$26,[1]!obget([1]!obcall("",[1]!obcall("",$B$18,"getValue",[1]!obMake("","double",B159),LIBORMarketModel!$J$15),"getAverage")),"")</f>
        <v/>
      </c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</row>
    <row r="160" spans="1:14" ht="11.85" customHeight="1" x14ac:dyDescent="0.3">
      <c r="A160" s="23" t="str">
        <f t="shared" si="4"/>
        <v/>
      </c>
      <c r="B160" s="40"/>
      <c r="C160" s="57" t="str">
        <f>IF($B$26,[1]!obget([1]!obcall("",[1]!obcall("",$B$18,"getValue",[1]!obMake("","double",B160),LIBORMarketModel!$J$15),"getAverage")),"")</f>
        <v/>
      </c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</row>
    <row r="161" spans="1:14" ht="11.85" customHeight="1" x14ac:dyDescent="0.3">
      <c r="A161" s="23" t="str">
        <f t="shared" si="4"/>
        <v/>
      </c>
      <c r="B161" s="40"/>
      <c r="C161" s="57" t="str">
        <f>IF($B$26,[1]!obget([1]!obcall("",[1]!obcall("",$B$18,"getValue",[1]!obMake("","double",B161),LIBORMarketModel!$J$15),"getAverage")),"")</f>
        <v/>
      </c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</row>
    <row r="162" spans="1:14" ht="11.85" customHeight="1" x14ac:dyDescent="0.3">
      <c r="A162" s="23" t="str">
        <f t="shared" si="4"/>
        <v/>
      </c>
      <c r="B162" s="40"/>
      <c r="C162" s="57" t="str">
        <f>IF($B$26,[1]!obget([1]!obcall("",[1]!obcall("",$B$18,"getValue",[1]!obMake("","double",B162),LIBORMarketModel!$J$15),"getAverage")),"")</f>
        <v/>
      </c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</row>
    <row r="163" spans="1:14" ht="11.85" customHeight="1" x14ac:dyDescent="0.3">
      <c r="A163" s="23" t="str">
        <f t="shared" si="4"/>
        <v/>
      </c>
      <c r="B163" s="40"/>
      <c r="C163" s="57" t="str">
        <f>IF($B$26,[1]!obget([1]!obcall("",[1]!obcall("",$B$18,"getValue",[1]!obMake("","double",B163),LIBORMarketModel!$J$15),"getAverage")),"")</f>
        <v/>
      </c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</row>
    <row r="164" spans="1:14" ht="11.85" customHeight="1" x14ac:dyDescent="0.3">
      <c r="A164" s="23" t="str">
        <f t="shared" si="4"/>
        <v/>
      </c>
      <c r="B164" s="40"/>
      <c r="C164" s="57" t="str">
        <f>IF($B$26,[1]!obget([1]!obcall("",[1]!obcall("",$B$18,"getValue",[1]!obMake("","double",B164),LIBORMarketModel!$J$15),"getAverage")),"")</f>
        <v/>
      </c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</row>
    <row r="165" spans="1:14" ht="11.85" customHeight="1" x14ac:dyDescent="0.3">
      <c r="A165" s="23" t="str">
        <f t="shared" si="4"/>
        <v/>
      </c>
      <c r="B165" s="40"/>
      <c r="C165" s="57" t="str">
        <f>IF($B$26,[1]!obget([1]!obcall("",[1]!obcall("",$B$18,"getValue",[1]!obMake("","double",B165),LIBORMarketModel!$J$15),"getAverage")),"")</f>
        <v/>
      </c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</row>
    <row r="166" spans="1:14" ht="11.85" customHeight="1" x14ac:dyDescent="0.3">
      <c r="A166" s="23" t="str">
        <f t="shared" si="4"/>
        <v/>
      </c>
      <c r="B166" s="40"/>
      <c r="C166" s="57" t="str">
        <f>IF($B$26,[1]!obget([1]!obcall("",[1]!obcall("",$B$18,"getValue",[1]!obMake("","double",B166),LIBORMarketModel!$J$15),"getAverage")),"")</f>
        <v/>
      </c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</row>
    <row r="167" spans="1:14" ht="11.85" customHeight="1" x14ac:dyDescent="0.3">
      <c r="A167" s="23" t="str">
        <f t="shared" si="4"/>
        <v/>
      </c>
      <c r="B167" s="40"/>
      <c r="C167" s="57" t="str">
        <f>IF($B$26,[1]!obget([1]!obcall("",[1]!obcall("",$B$18,"getValue",[1]!obMake("","double",B167),LIBORMarketModel!$J$15),"getAverage")),"")</f>
        <v/>
      </c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</row>
    <row r="168" spans="1:14" ht="11.85" customHeight="1" x14ac:dyDescent="0.3">
      <c r="A168" s="23" t="str">
        <f t="shared" si="4"/>
        <v/>
      </c>
      <c r="B168" s="40"/>
      <c r="C168" s="57" t="str">
        <f>IF($B$26,[1]!obget([1]!obcall("",[1]!obcall("",$B$18,"getValue",[1]!obMake("","double",B168),LIBORMarketModel!$J$15),"getAverage")),"")</f>
        <v/>
      </c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</row>
    <row r="169" spans="1:14" ht="11.85" customHeight="1" x14ac:dyDescent="0.3">
      <c r="A169" s="23" t="str">
        <f t="shared" si="4"/>
        <v/>
      </c>
      <c r="B169" s="40"/>
      <c r="C169" s="57" t="str">
        <f>IF($B$26,[1]!obget([1]!obcall("",[1]!obcall("",$B$18,"getValue",[1]!obMake("","double",B169),LIBORMarketModel!$J$15),"getAverage")),"")</f>
        <v/>
      </c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</row>
    <row r="170" spans="1:14" ht="11.85" customHeight="1" x14ac:dyDescent="0.3">
      <c r="A170" s="23" t="str">
        <f t="shared" si="4"/>
        <v/>
      </c>
      <c r="B170" s="40"/>
      <c r="C170" s="57" t="str">
        <f>IF($B$26,[1]!obget([1]!obcall("",[1]!obcall("",$B$18,"getValue",[1]!obMake("","double",B170),LIBORMarketModel!$J$15),"getAverage")),"")</f>
        <v/>
      </c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</row>
    <row r="171" spans="1:14" ht="11.85" customHeight="1" x14ac:dyDescent="0.3">
      <c r="A171" s="23" t="str">
        <f t="shared" si="4"/>
        <v/>
      </c>
      <c r="B171" s="40"/>
      <c r="C171" s="57" t="str">
        <f>IF($B$26,[1]!obget([1]!obcall("",[1]!obcall("",$B$18,"getValue",[1]!obMake("","double",B171),LIBORMarketModel!$J$15),"getAverage")),"")</f>
        <v/>
      </c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</row>
    <row r="172" spans="1:14" ht="11.85" customHeight="1" x14ac:dyDescent="0.3">
      <c r="A172" s="23" t="str">
        <f t="shared" si="4"/>
        <v/>
      </c>
      <c r="B172" s="40"/>
      <c r="C172" s="57" t="str">
        <f>IF($B$26,[1]!obget([1]!obcall("",[1]!obcall("",$B$18,"getValue",[1]!obMake("","double",B172),LIBORMarketModel!$J$15),"getAverage")),"")</f>
        <v/>
      </c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</row>
    <row r="173" spans="1:14" ht="11.85" customHeight="1" x14ac:dyDescent="0.3">
      <c r="A173" s="23" t="str">
        <f t="shared" si="4"/>
        <v/>
      </c>
      <c r="B173" s="40"/>
      <c r="C173" s="57" t="str">
        <f>IF($B$26,[1]!obget([1]!obcall("",[1]!obcall("",$B$18,"getValue",[1]!obMake("","double",B173),LIBORMarketModel!$J$15),"getAverage")),"")</f>
        <v/>
      </c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</row>
    <row r="174" spans="1:14" ht="11.85" customHeight="1" x14ac:dyDescent="0.3">
      <c r="A174" s="23" t="str">
        <f t="shared" si="4"/>
        <v/>
      </c>
      <c r="B174" s="40"/>
      <c r="C174" s="57" t="str">
        <f>IF($B$26,[1]!obget([1]!obcall("",[1]!obcall("",$B$18,"getValue",[1]!obMake("","double",B174),LIBORMarketModel!$J$15),"getAverage")),"")</f>
        <v/>
      </c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</row>
    <row r="175" spans="1:14" ht="11.85" customHeight="1" x14ac:dyDescent="0.3">
      <c r="A175" s="23" t="str">
        <f t="shared" si="4"/>
        <v/>
      </c>
      <c r="B175" s="40"/>
      <c r="C175" s="57" t="str">
        <f>IF($B$26,[1]!obget([1]!obcall("",[1]!obcall("",$B$18,"getValue",[1]!obMake("","double",B175),LIBORMarketModel!$J$15),"getAverage")),"")</f>
        <v/>
      </c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</row>
    <row r="176" spans="1:14" ht="11.85" customHeight="1" x14ac:dyDescent="0.3">
      <c r="A176" s="23" t="str">
        <f t="shared" si="4"/>
        <v/>
      </c>
      <c r="B176" s="40"/>
      <c r="C176" s="57" t="str">
        <f>IF($B$26,[1]!obget([1]!obcall("",[1]!obcall("",$B$18,"getValue",[1]!obMake("","double",B176),LIBORMarketModel!$J$15),"getAverage")),"")</f>
        <v/>
      </c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</row>
    <row r="177" spans="1:14" ht="11.85" customHeight="1" x14ac:dyDescent="0.3">
      <c r="A177" s="23" t="str">
        <f t="shared" si="4"/>
        <v/>
      </c>
      <c r="B177" s="40"/>
      <c r="C177" s="57" t="str">
        <f>IF($B$26,[1]!obget([1]!obcall("",[1]!obcall("",$B$18,"getValue",[1]!obMake("","double",B177),LIBORMarketModel!$J$15),"getAverage")),"")</f>
        <v/>
      </c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</row>
    <row r="178" spans="1:14" ht="11.85" customHeight="1" x14ac:dyDescent="0.3">
      <c r="A178" s="23" t="str">
        <f t="shared" si="4"/>
        <v/>
      </c>
      <c r="B178" s="40"/>
      <c r="C178" s="57" t="str">
        <f>IF($B$26,[1]!obget([1]!obcall("",[1]!obcall("",$B$18,"getValue",[1]!obMake("","double",B178),LIBORMarketModel!$J$15),"getAverage")),"")</f>
        <v/>
      </c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</row>
    <row r="179" spans="1:14" ht="11.85" customHeight="1" x14ac:dyDescent="0.3">
      <c r="A179" s="23" t="str">
        <f t="shared" si="4"/>
        <v/>
      </c>
      <c r="B179" s="40"/>
      <c r="C179" s="57" t="str">
        <f>IF($B$26,[1]!obget([1]!obcall("",[1]!obcall("",$B$18,"getValue",[1]!obMake("","double",B179),LIBORMarketModel!$J$15),"getAverage")),"")</f>
        <v/>
      </c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</row>
    <row r="180" spans="1:14" ht="11.85" customHeight="1" x14ac:dyDescent="0.3">
      <c r="A180" s="23" t="str">
        <f t="shared" si="4"/>
        <v/>
      </c>
      <c r="B180" s="40"/>
      <c r="C180" s="57" t="str">
        <f>IF($B$26,[1]!obget([1]!obcall("",[1]!obcall("",$B$18,"getValue",[1]!obMake("","double",B180),LIBORMarketModel!$J$15),"getAverage")),"")</f>
        <v/>
      </c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</row>
    <row r="181" spans="1:14" ht="11.85" customHeight="1" x14ac:dyDescent="0.3">
      <c r="A181" s="23" t="str">
        <f t="shared" si="4"/>
        <v/>
      </c>
      <c r="B181" s="40"/>
      <c r="C181" s="57" t="str">
        <f>IF($B$26,[1]!obget([1]!obcall("",[1]!obcall("",$B$18,"getValue",[1]!obMake("","double",B181),LIBORMarketModel!$J$15),"getAverage")),"")</f>
        <v/>
      </c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</row>
    <row r="182" spans="1:14" ht="11.85" customHeight="1" x14ac:dyDescent="0.3">
      <c r="A182" s="23" t="str">
        <f t="shared" si="4"/>
        <v/>
      </c>
      <c r="B182" s="40"/>
      <c r="C182" s="57" t="str">
        <f>IF($B$26,[1]!obget([1]!obcall("",[1]!obcall("",$B$18,"getValue",[1]!obMake("","double",B182),LIBORMarketModel!$J$15),"getAverage")),"")</f>
        <v/>
      </c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</row>
    <row r="183" spans="1:14" ht="11.85" customHeight="1" x14ac:dyDescent="0.3">
      <c r="A183" s="23" t="str">
        <f t="shared" si="4"/>
        <v/>
      </c>
      <c r="B183" s="40"/>
      <c r="C183" s="57" t="str">
        <f>IF($B$26,[1]!obget([1]!obcall("",[1]!obcall("",$B$18,"getValue",[1]!obMake("","double",B183),LIBORMarketModel!$J$15),"getAverage")),"")</f>
        <v/>
      </c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</row>
    <row r="184" spans="1:14" ht="11.85" customHeight="1" x14ac:dyDescent="0.3">
      <c r="A184" s="23" t="str">
        <f t="shared" si="4"/>
        <v/>
      </c>
      <c r="B184" s="40"/>
      <c r="C184" s="57" t="str">
        <f>IF($B$26,[1]!obget([1]!obcall("",[1]!obcall("",$B$18,"getValue",[1]!obMake("","double",B184),LIBORMarketModel!$J$15),"getAverage")),"")</f>
        <v/>
      </c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</row>
    <row r="185" spans="1:14" ht="11.85" customHeight="1" x14ac:dyDescent="0.3">
      <c r="A185" s="23" t="str">
        <f t="shared" si="4"/>
        <v/>
      </c>
      <c r="B185" s="40"/>
      <c r="C185" s="57" t="str">
        <f>IF($B$26,[1]!obget([1]!obcall("",[1]!obcall("",$B$18,"getValue",[1]!obMake("","double",B185),LIBORMarketModel!$J$15),"getAverage")),"")</f>
        <v/>
      </c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</row>
    <row r="186" spans="1:14" ht="11.85" customHeight="1" x14ac:dyDescent="0.3">
      <c r="A186" s="23" t="str">
        <f t="shared" si="4"/>
        <v/>
      </c>
      <c r="B186" s="40"/>
      <c r="C186" s="57" t="str">
        <f>IF($B$26,[1]!obget([1]!obcall("",[1]!obcall("",$B$18,"getValue",[1]!obMake("","double",B186),LIBORMarketModel!$J$15),"getAverage")),"")</f>
        <v/>
      </c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</row>
    <row r="187" spans="1:14" ht="11.85" customHeight="1" x14ac:dyDescent="0.3">
      <c r="A187" s="23" t="str">
        <f t="shared" si="4"/>
        <v/>
      </c>
      <c r="B187" s="40"/>
      <c r="C187" s="57" t="str">
        <f>IF($B$26,[1]!obget([1]!obcall("",[1]!obcall("",$B$18,"getValue",[1]!obMake("","double",B187),LIBORMarketModel!$J$15),"getAverage")),"")</f>
        <v/>
      </c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</row>
    <row r="188" spans="1:14" ht="11.85" customHeight="1" x14ac:dyDescent="0.3">
      <c r="A188" s="23" t="str">
        <f t="shared" si="4"/>
        <v/>
      </c>
      <c r="B188" s="40"/>
      <c r="C188" s="57" t="str">
        <f>IF($B$26,[1]!obget([1]!obcall("",[1]!obcall("",$B$18,"getValue",[1]!obMake("","double",B188),LIBORMarketModel!$J$15),"getAverage")),"")</f>
        <v/>
      </c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</row>
    <row r="189" spans="1:14" ht="11.85" customHeight="1" x14ac:dyDescent="0.3">
      <c r="A189" s="23" t="str">
        <f t="shared" si="4"/>
        <v/>
      </c>
      <c r="B189" s="40"/>
      <c r="C189" s="57" t="str">
        <f>IF($B$26,[1]!obget([1]!obcall("",[1]!obcall("",$B$18,"getValue",[1]!obMake("","double",B189),LIBORMarketModel!$J$15),"getAverage")),"")</f>
        <v/>
      </c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</row>
    <row r="190" spans="1:14" ht="11.85" customHeight="1" x14ac:dyDescent="0.3">
      <c r="A190" s="23" t="str">
        <f t="shared" si="4"/>
        <v/>
      </c>
      <c r="B190" s="40"/>
      <c r="C190" s="57" t="str">
        <f>IF($B$26,[1]!obget([1]!obcall("",[1]!obcall("",$B$18,"getValue",[1]!obMake("","double",B190),LIBORMarketModel!$J$15),"getAverage")),"")</f>
        <v/>
      </c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</row>
    <row r="191" spans="1:14" ht="11.85" customHeight="1" x14ac:dyDescent="0.3">
      <c r="A191" s="23" t="str">
        <f t="shared" si="4"/>
        <v/>
      </c>
      <c r="B191" s="40"/>
      <c r="C191" s="57" t="str">
        <f>IF($B$26,[1]!obget([1]!obcall("",[1]!obcall("",$B$18,"getValue",[1]!obMake("","double",B191),LIBORMarketModel!$J$15),"getAverage")),"")</f>
        <v/>
      </c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</row>
    <row r="192" spans="1:14" ht="11.85" customHeight="1" x14ac:dyDescent="0.3">
      <c r="A192" s="23" t="str">
        <f t="shared" si="4"/>
        <v/>
      </c>
      <c r="B192" s="40"/>
      <c r="C192" s="57" t="str">
        <f>IF($B$26,[1]!obget([1]!obcall("",[1]!obcall("",$B$18,"getValue",[1]!obMake("","double",B192),LIBORMarketModel!$J$15),"getAverage")),"")</f>
        <v/>
      </c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</row>
    <row r="193" spans="1:14" ht="11.85" customHeight="1" x14ac:dyDescent="0.3">
      <c r="A193" s="23" t="str">
        <f t="shared" si="4"/>
        <v/>
      </c>
      <c r="B193" s="40"/>
      <c r="C193" s="57" t="str">
        <f>IF($B$26,[1]!obget([1]!obcall("",[1]!obcall("",$B$18,"getValue",[1]!obMake("","double",B193),LIBORMarketModel!$J$15),"getAverage")),"")</f>
        <v/>
      </c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</row>
    <row r="194" spans="1:14" ht="11.85" customHeight="1" x14ac:dyDescent="0.3">
      <c r="A194" s="23" t="str">
        <f t="shared" si="4"/>
        <v/>
      </c>
      <c r="B194" s="40"/>
      <c r="C194" s="57" t="str">
        <f>IF($B$26,[1]!obget([1]!obcall("",[1]!obcall("",$B$18,"getValue",[1]!obMake("","double",B194),LIBORMarketModel!$J$15),"getAverage")),"")</f>
        <v/>
      </c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</row>
    <row r="195" spans="1:14" ht="11.85" customHeight="1" x14ac:dyDescent="0.3">
      <c r="A195" s="23" t="str">
        <f t="shared" si="4"/>
        <v/>
      </c>
      <c r="B195" s="40"/>
      <c r="C195" s="57" t="str">
        <f>IF($B$26,[1]!obget([1]!obcall("",[1]!obcall("",$B$18,"getValue",[1]!obMake("","double",B195),LIBORMarketModel!$J$15),"getAverage")),"")</f>
        <v/>
      </c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</row>
    <row r="196" spans="1:14" ht="11.85" customHeight="1" x14ac:dyDescent="0.3">
      <c r="A196" s="23" t="str">
        <f t="shared" si="4"/>
        <v/>
      </c>
      <c r="B196" s="40"/>
      <c r="C196" s="57" t="str">
        <f>IF($B$26,[1]!obget([1]!obcall("",[1]!obcall("",$B$18,"getValue",[1]!obMake("","double",B196),LIBORMarketModel!$J$15),"getAverage")),"")</f>
        <v/>
      </c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</row>
    <row r="197" spans="1:14" ht="11.85" customHeight="1" x14ac:dyDescent="0.3">
      <c r="A197" s="23" t="str">
        <f t="shared" si="4"/>
        <v/>
      </c>
      <c r="B197" s="40"/>
      <c r="C197" s="57" t="str">
        <f>IF($B$26,[1]!obget([1]!obcall("",[1]!obcall("",$B$18,"getValue",[1]!obMake("","double",B197),LIBORMarketModel!$J$15),"getAverage")),"")</f>
        <v/>
      </c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</row>
    <row r="198" spans="1:14" ht="11.85" customHeight="1" x14ac:dyDescent="0.3">
      <c r="A198" s="23" t="str">
        <f t="shared" si="4"/>
        <v/>
      </c>
      <c r="B198" s="40"/>
      <c r="C198" s="57" t="str">
        <f>IF($B$26,[1]!obget([1]!obcall("",[1]!obcall("",$B$18,"getValue",[1]!obMake("","double",B198),LIBORMarketModel!$J$15),"getAverage")),"")</f>
        <v/>
      </c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</row>
    <row r="199" spans="1:14" ht="11.85" customHeight="1" x14ac:dyDescent="0.3">
      <c r="A199" s="23" t="str">
        <f t="shared" si="4"/>
        <v/>
      </c>
      <c r="B199" s="40"/>
      <c r="C199" s="57" t="str">
        <f>IF($B$26,[1]!obget([1]!obcall("",[1]!obcall("",$B$18,"getValue",[1]!obMake("","double",B199),LIBORMarketModel!$J$15),"getAverage")),"")</f>
        <v/>
      </c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</row>
    <row r="200" spans="1:14" ht="11.85" customHeight="1" x14ac:dyDescent="0.3">
      <c r="A200" s="23" t="str">
        <f t="shared" si="4"/>
        <v/>
      </c>
      <c r="B200" s="40"/>
      <c r="C200" s="57" t="str">
        <f>IF($B$26,[1]!obget([1]!obcall("",[1]!obcall("",$B$18,"getValue",[1]!obMake("","double",B200),LIBORMarketModel!$J$15),"getAverage")),"")</f>
        <v/>
      </c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</row>
    <row r="201" spans="1:14" ht="11.85" customHeight="1" x14ac:dyDescent="0.3">
      <c r="A201" s="23" t="str">
        <f t="shared" si="4"/>
        <v/>
      </c>
      <c r="B201" s="40"/>
      <c r="C201" s="57" t="str">
        <f>IF($B$26,[1]!obget([1]!obcall("",[1]!obcall("",$B$18,"getValue",[1]!obMake("","double",B201),LIBORMarketModel!$J$15),"getAverage")),"")</f>
        <v/>
      </c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</row>
    <row r="202" spans="1:14" ht="11.85" customHeight="1" x14ac:dyDescent="0.3">
      <c r="A202" s="23" t="str">
        <f t="shared" si="4"/>
        <v/>
      </c>
      <c r="B202" s="40"/>
      <c r="C202" s="57" t="str">
        <f>IF($B$26,[1]!obget([1]!obcall("",[1]!obcall("",$B$18,"getValue",[1]!obMake("","double",B202),LIBORMarketModel!$J$15),"getAverage")),"")</f>
        <v/>
      </c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</row>
    <row r="203" spans="1:14" ht="11.85" customHeight="1" x14ac:dyDescent="0.3">
      <c r="A203" s="23" t="str">
        <f t="shared" si="4"/>
        <v/>
      </c>
      <c r="B203" s="40"/>
      <c r="C203" s="57" t="str">
        <f>IF($B$26,[1]!obget([1]!obcall("",[1]!obcall("",$B$18,"getValue",[1]!obMake("","double",B203),LIBORMarketModel!$J$15),"getAverage")),"")</f>
        <v/>
      </c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</row>
    <row r="204" spans="1:14" ht="11.85" customHeight="1" x14ac:dyDescent="0.3">
      <c r="A204" s="23" t="str">
        <f t="shared" si="4"/>
        <v/>
      </c>
      <c r="B204" s="40"/>
      <c r="C204" s="57" t="str">
        <f>IF($B$26,[1]!obget([1]!obcall("",[1]!obcall("",$B$18,"getValue",[1]!obMake("","double",B204),LIBORMarketModel!$J$15),"getAverage")),"")</f>
        <v/>
      </c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</row>
    <row r="205" spans="1:14" ht="11.85" customHeight="1" x14ac:dyDescent="0.3">
      <c r="A205" s="23" t="str">
        <f t="shared" si="4"/>
        <v/>
      </c>
      <c r="B205" s="40"/>
      <c r="C205" s="57" t="str">
        <f>IF($B$26,[1]!obget([1]!obcall("",[1]!obcall("",$B$18,"getValue",[1]!obMake("","double",B205),LIBORMarketModel!$J$15),"getAverage")),"")</f>
        <v/>
      </c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</row>
    <row r="206" spans="1:14" ht="11.85" customHeight="1" x14ac:dyDescent="0.3">
      <c r="A206" s="23" t="str">
        <f t="shared" si="4"/>
        <v/>
      </c>
      <c r="B206" s="40"/>
      <c r="C206" s="57" t="str">
        <f>IF($B$26,[1]!obget([1]!obcall("",[1]!obcall("",$B$18,"getValue",[1]!obMake("","double",B206),LIBORMarketModel!$J$15),"getAverage")),"")</f>
        <v/>
      </c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</row>
    <row r="207" spans="1:14" ht="11.85" customHeight="1" x14ac:dyDescent="0.3">
      <c r="A207" s="23" t="str">
        <f t="shared" si="4"/>
        <v/>
      </c>
      <c r="B207" s="40"/>
      <c r="C207" s="57" t="str">
        <f>IF($B$26,[1]!obget([1]!obcall("",[1]!obcall("",$B$18,"getValue",[1]!obMake("","double",B207),LIBORMarketModel!$J$15),"getAverage")),"")</f>
        <v/>
      </c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</row>
    <row r="208" spans="1:14" ht="11.85" customHeight="1" x14ac:dyDescent="0.3">
      <c r="A208" s="23" t="str">
        <f t="shared" si="4"/>
        <v/>
      </c>
      <c r="B208" s="40"/>
      <c r="C208" s="57" t="str">
        <f>IF($B$26,[1]!obget([1]!obcall("",[1]!obcall("",$B$18,"getValue",[1]!obMake("","double",B208),LIBORMarketModel!$J$15),"getAverage")),"")</f>
        <v/>
      </c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</row>
    <row r="209" spans="1:14" ht="11.85" customHeight="1" x14ac:dyDescent="0.3">
      <c r="A209" s="23" t="str">
        <f t="shared" si="4"/>
        <v/>
      </c>
      <c r="B209" s="40"/>
      <c r="C209" s="57" t="str">
        <f>IF($B$26,[1]!obget([1]!obcall("",[1]!obcall("",$B$18,"getValue",[1]!obMake("","double",B209),LIBORMarketModel!$J$15),"getAverage")),"")</f>
        <v/>
      </c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</row>
    <row r="210" spans="1:14" ht="11.85" customHeight="1" x14ac:dyDescent="0.3">
      <c r="A210" s="23" t="str">
        <f t="shared" si="4"/>
        <v/>
      </c>
      <c r="B210" s="40"/>
      <c r="C210" s="57" t="str">
        <f>IF($B$26,[1]!obget([1]!obcall("",[1]!obcall("",$B$18,"getValue",[1]!obMake("","double",B210),LIBORMarketModel!$J$15),"getAverage")),"")</f>
        <v/>
      </c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</row>
    <row r="211" spans="1:14" ht="11.85" customHeight="1" x14ac:dyDescent="0.3">
      <c r="A211" s="23" t="str">
        <f t="shared" si="4"/>
        <v/>
      </c>
      <c r="B211" s="40"/>
      <c r="C211" s="57" t="str">
        <f>IF($B$26,[1]!obget([1]!obcall("",[1]!obcall("",$B$18,"getValue",[1]!obMake("","double",B211),LIBORMarketModel!$J$15),"getAverage")),"")</f>
        <v/>
      </c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</row>
    <row r="212" spans="1:14" ht="11.85" customHeight="1" x14ac:dyDescent="0.3">
      <c r="A212" s="23" t="str">
        <f t="shared" si="4"/>
        <v/>
      </c>
      <c r="B212" s="40"/>
      <c r="C212" s="57" t="str">
        <f>IF($B$26,[1]!obget([1]!obcall("",[1]!obcall("",$B$18,"getValue",[1]!obMake("","double",B212),LIBORMarketModel!$J$15),"getAverage")),"")</f>
        <v/>
      </c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</row>
    <row r="213" spans="1:14" ht="11.85" customHeight="1" x14ac:dyDescent="0.3">
      <c r="A213" s="23" t="str">
        <f t="shared" si="4"/>
        <v/>
      </c>
      <c r="B213" s="40"/>
      <c r="C213" s="57" t="str">
        <f>IF($B$26,[1]!obget([1]!obcall("",[1]!obcall("",$B$18,"getValue",[1]!obMake("","double",B213),LIBORMarketModel!$J$15),"getAverage")),"")</f>
        <v/>
      </c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</row>
    <row r="214" spans="1:14" ht="11.85" customHeight="1" x14ac:dyDescent="0.3">
      <c r="A214" s="23" t="str">
        <f t="shared" si="4"/>
        <v/>
      </c>
      <c r="B214" s="40"/>
      <c r="C214" s="57" t="str">
        <f>IF($B$26,[1]!obget([1]!obcall("",[1]!obcall("",$B$18,"getValue",[1]!obMake("","double",B214),LIBORMarketModel!$J$15),"getAverage")),"")</f>
        <v/>
      </c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</row>
    <row r="215" spans="1:14" ht="11.85" customHeight="1" x14ac:dyDescent="0.3">
      <c r="A215" s="23" t="str">
        <f t="shared" si="4"/>
        <v/>
      </c>
      <c r="B215" s="40"/>
      <c r="C215" s="57" t="str">
        <f>IF($B$26,[1]!obget([1]!obcall("",[1]!obcall("",$B$18,"getValue",[1]!obMake("","double",B215),LIBORMarketModel!$J$15),"getAverage")),"")</f>
        <v/>
      </c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</row>
    <row r="216" spans="1:14" ht="11.85" customHeight="1" x14ac:dyDescent="0.3">
      <c r="A216" s="23" t="str">
        <f t="shared" si="4"/>
        <v/>
      </c>
      <c r="B216" s="40"/>
      <c r="C216" s="57" t="str">
        <f>IF($B$26,[1]!obget([1]!obcall("",[1]!obcall("",$B$18,"getValue",[1]!obMake("","double",B216),LIBORMarketModel!$J$15),"getAverage")),"")</f>
        <v/>
      </c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</row>
    <row r="217" spans="1:14" ht="11.85" customHeight="1" x14ac:dyDescent="0.3">
      <c r="A217" s="23" t="str">
        <f t="shared" si="4"/>
        <v/>
      </c>
      <c r="B217" s="40"/>
      <c r="C217" s="57" t="str">
        <f>IF($B$26,[1]!obget([1]!obcall("",[1]!obcall("",$B$18,"getValue",[1]!obMake("","double",B217),LIBORMarketModel!$J$15),"getAverage")),"")</f>
        <v/>
      </c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</row>
    <row r="218" spans="1:14" ht="11.85" customHeight="1" x14ac:dyDescent="0.3">
      <c r="A218" s="23" t="str">
        <f t="shared" si="4"/>
        <v/>
      </c>
      <c r="B218" s="40"/>
      <c r="C218" s="57" t="str">
        <f>IF($B$26,[1]!obget([1]!obcall("",[1]!obcall("",$B$18,"getValue",[1]!obMake("","double",B218),LIBORMarketModel!$J$15),"getAverage")),"")</f>
        <v/>
      </c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</row>
    <row r="219" spans="1:14" ht="11.85" customHeight="1" x14ac:dyDescent="0.3">
      <c r="A219" s="23" t="str">
        <f t="shared" si="4"/>
        <v/>
      </c>
      <c r="B219" s="40"/>
      <c r="C219" s="57" t="str">
        <f>IF($B$26,[1]!obget([1]!obcall("",[1]!obcall("",$B$18,"getValue",[1]!obMake("","double",B219),LIBORMarketModel!$J$15),"getAverage")),"")</f>
        <v/>
      </c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</row>
    <row r="220" spans="1:14" ht="11.85" customHeight="1" x14ac:dyDescent="0.3">
      <c r="A220" s="23" t="str">
        <f t="shared" si="4"/>
        <v/>
      </c>
      <c r="B220" s="40"/>
      <c r="C220" s="57" t="str">
        <f>IF($B$26,[1]!obget([1]!obcall("",[1]!obcall("",$B$18,"getValue",[1]!obMake("","double",B220),LIBORMarketModel!$J$15),"getAverage")),"")</f>
        <v/>
      </c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</row>
    <row r="221" spans="1:14" ht="11.85" customHeight="1" x14ac:dyDescent="0.3">
      <c r="A221" s="23" t="str">
        <f t="shared" si="4"/>
        <v/>
      </c>
      <c r="B221" s="40"/>
      <c r="C221" s="57" t="str">
        <f>IF($B$26,[1]!obget([1]!obcall("",[1]!obcall("",$B$18,"getValue",[1]!obMake("","double",B221),LIBORMarketModel!$J$15),"getAverage")),"")</f>
        <v/>
      </c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</row>
    <row r="222" spans="1:14" ht="11.85" customHeight="1" x14ac:dyDescent="0.3">
      <c r="A222" s="23" t="str">
        <f t="shared" si="4"/>
        <v/>
      </c>
      <c r="B222" s="40"/>
      <c r="C222" s="57" t="str">
        <f>IF($B$26,[1]!obget([1]!obcall("",[1]!obcall("",$B$18,"getValue",[1]!obMake("","double",B222),LIBORMarketModel!$J$15),"getAverage")),"")</f>
        <v/>
      </c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</row>
    <row r="223" spans="1:14" ht="11.85" customHeight="1" x14ac:dyDescent="0.3">
      <c r="A223" s="23" t="str">
        <f t="shared" ref="A223:A286" si="5">IF($B$26,IF(MOD((ROW(A223)-ROW($A$29))*$C$21,$C$22/10)&lt;0.0001,(ROW(A223)-ROW($A$29))*$C$21,""),"")</f>
        <v/>
      </c>
      <c r="B223" s="40"/>
      <c r="C223" s="57" t="str">
        <f>IF($B$26,[1]!obget([1]!obcall("",[1]!obcall("",$B$18,"getValue",[1]!obMake("","double",B223),LIBORMarketModel!$J$15),"getAverage")),"")</f>
        <v/>
      </c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</row>
    <row r="224" spans="1:14" ht="11.85" customHeight="1" x14ac:dyDescent="0.3">
      <c r="A224" s="23" t="str">
        <f t="shared" si="5"/>
        <v/>
      </c>
      <c r="B224" s="40"/>
      <c r="C224" s="57" t="str">
        <f>IF($B$26,[1]!obget([1]!obcall("",[1]!obcall("",$B$18,"getValue",[1]!obMake("","double",B224),LIBORMarketModel!$J$15),"getAverage")),"")</f>
        <v/>
      </c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</row>
    <row r="225" spans="1:14" ht="11.85" customHeight="1" x14ac:dyDescent="0.3">
      <c r="A225" s="23" t="str">
        <f t="shared" si="5"/>
        <v/>
      </c>
      <c r="B225" s="40"/>
      <c r="C225" s="57" t="str">
        <f>IF($B$26,[1]!obget([1]!obcall("",[1]!obcall("",$B$18,"getValue",[1]!obMake("","double",B225),LIBORMarketModel!$J$15),"getAverage")),"")</f>
        <v/>
      </c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</row>
    <row r="226" spans="1:14" ht="11.85" customHeight="1" x14ac:dyDescent="0.3">
      <c r="A226" s="23" t="str">
        <f t="shared" si="5"/>
        <v/>
      </c>
      <c r="B226" s="40"/>
      <c r="C226" s="57" t="str">
        <f>IF($B$26,[1]!obget([1]!obcall("",[1]!obcall("",$B$18,"getValue",[1]!obMake("","double",B226),LIBORMarketModel!$J$15),"getAverage")),"")</f>
        <v/>
      </c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</row>
    <row r="227" spans="1:14" ht="11.85" customHeight="1" x14ac:dyDescent="0.3">
      <c r="A227" s="23" t="str">
        <f t="shared" si="5"/>
        <v/>
      </c>
      <c r="B227" s="40"/>
      <c r="C227" s="57" t="str">
        <f>IF($B$26,[1]!obget([1]!obcall("",[1]!obcall("",$B$18,"getValue",[1]!obMake("","double",B227),LIBORMarketModel!$J$15),"getAverage")),"")</f>
        <v/>
      </c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</row>
    <row r="228" spans="1:14" ht="11.85" customHeight="1" x14ac:dyDescent="0.3">
      <c r="A228" s="23" t="str">
        <f t="shared" si="5"/>
        <v/>
      </c>
      <c r="B228" s="40"/>
      <c r="C228" s="57" t="str">
        <f>IF($B$26,[1]!obget([1]!obcall("",[1]!obcall("",$B$18,"getValue",[1]!obMake("","double",B228),LIBORMarketModel!$J$15),"getAverage")),"")</f>
        <v/>
      </c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</row>
    <row r="229" spans="1:14" ht="11.85" customHeight="1" x14ac:dyDescent="0.3">
      <c r="A229" s="23" t="str">
        <f t="shared" si="5"/>
        <v/>
      </c>
      <c r="B229" s="40"/>
      <c r="C229" s="57" t="str">
        <f>IF($B$26,[1]!obget([1]!obcall("",[1]!obcall("",$B$18,"getValue",[1]!obMake("","double",B229),LIBORMarketModel!$J$15),"getAverage")),"")</f>
        <v/>
      </c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</row>
    <row r="230" spans="1:14" ht="11.85" customHeight="1" x14ac:dyDescent="0.3">
      <c r="A230" s="23" t="str">
        <f t="shared" si="5"/>
        <v/>
      </c>
      <c r="B230" s="40"/>
      <c r="C230" s="57" t="str">
        <f>IF($B$26,[1]!obget([1]!obcall("",[1]!obcall("",$B$18,"getValue",[1]!obMake("","double",B230),LIBORMarketModel!$J$15),"getAverage")),"")</f>
        <v/>
      </c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</row>
    <row r="231" spans="1:14" ht="11.85" customHeight="1" x14ac:dyDescent="0.3">
      <c r="A231" s="23" t="str">
        <f t="shared" si="5"/>
        <v/>
      </c>
      <c r="B231" s="40"/>
      <c r="C231" s="57" t="str">
        <f>IF($B$26,[1]!obget([1]!obcall("",[1]!obcall("",$B$18,"getValue",[1]!obMake("","double",B231),LIBORMarketModel!$J$15),"getAverage")),"")</f>
        <v/>
      </c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</row>
    <row r="232" spans="1:14" ht="11.85" customHeight="1" x14ac:dyDescent="0.3">
      <c r="A232" s="23" t="str">
        <f t="shared" si="5"/>
        <v/>
      </c>
      <c r="B232" s="40"/>
      <c r="C232" s="57" t="str">
        <f>IF($B$26,[1]!obget([1]!obcall("",[1]!obcall("",$B$18,"getValue",[1]!obMake("","double",B232),LIBORMarketModel!$J$15),"getAverage")),"")</f>
        <v/>
      </c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</row>
    <row r="233" spans="1:14" ht="11.85" customHeight="1" x14ac:dyDescent="0.3">
      <c r="A233" s="23" t="str">
        <f t="shared" si="5"/>
        <v/>
      </c>
      <c r="B233" s="40"/>
      <c r="C233" s="57" t="str">
        <f>IF($B$26,[1]!obget([1]!obcall("",[1]!obcall("",$B$18,"getValue",[1]!obMake("","double",B233),LIBORMarketModel!$J$15),"getAverage")),"")</f>
        <v/>
      </c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</row>
    <row r="234" spans="1:14" ht="11.85" customHeight="1" x14ac:dyDescent="0.3">
      <c r="A234" s="23" t="str">
        <f t="shared" si="5"/>
        <v/>
      </c>
      <c r="B234" s="40"/>
      <c r="C234" s="57" t="str">
        <f>IF($B$26,[1]!obget([1]!obcall("",[1]!obcall("",$B$18,"getValue",[1]!obMake("","double",B234),LIBORMarketModel!$J$15),"getAverage")),"")</f>
        <v/>
      </c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</row>
    <row r="235" spans="1:14" ht="11.85" customHeight="1" x14ac:dyDescent="0.3">
      <c r="A235" s="23" t="str">
        <f t="shared" si="5"/>
        <v/>
      </c>
      <c r="B235" s="40"/>
      <c r="C235" s="57" t="str">
        <f>IF($B$26,[1]!obget([1]!obcall("",[1]!obcall("",$B$18,"getValue",[1]!obMake("","double",B235),LIBORMarketModel!$J$15),"getAverage")),"")</f>
        <v/>
      </c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</row>
    <row r="236" spans="1:14" ht="11.85" customHeight="1" x14ac:dyDescent="0.3">
      <c r="A236" s="23" t="str">
        <f t="shared" si="5"/>
        <v/>
      </c>
      <c r="B236" s="40"/>
      <c r="C236" s="57" t="str">
        <f>IF($B$26,[1]!obget([1]!obcall("",[1]!obcall("",$B$18,"getValue",[1]!obMake("","double",B236),LIBORMarketModel!$J$15),"getAverage")),"")</f>
        <v/>
      </c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</row>
    <row r="237" spans="1:14" ht="11.85" customHeight="1" x14ac:dyDescent="0.3">
      <c r="A237" s="23" t="str">
        <f t="shared" si="5"/>
        <v/>
      </c>
      <c r="B237" s="40"/>
      <c r="C237" s="57" t="str">
        <f>IF($B$26,[1]!obget([1]!obcall("",[1]!obcall("",$B$18,"getValue",[1]!obMake("","double",B237),LIBORMarketModel!$J$15),"getAverage")),"")</f>
        <v/>
      </c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</row>
    <row r="238" spans="1:14" ht="11.85" customHeight="1" x14ac:dyDescent="0.3">
      <c r="A238" s="23" t="str">
        <f t="shared" si="5"/>
        <v/>
      </c>
      <c r="B238" s="40"/>
      <c r="C238" s="57" t="str">
        <f>IF($B$26,[1]!obget([1]!obcall("",[1]!obcall("",$B$18,"getValue",[1]!obMake("","double",B238),LIBORMarketModel!$J$15),"getAverage")),"")</f>
        <v/>
      </c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</row>
    <row r="239" spans="1:14" ht="11.85" customHeight="1" x14ac:dyDescent="0.3">
      <c r="A239" s="23" t="str">
        <f t="shared" si="5"/>
        <v/>
      </c>
      <c r="B239" s="40"/>
      <c r="C239" s="57" t="str">
        <f>IF($B$26,[1]!obget([1]!obcall("",[1]!obcall("",$B$18,"getValue",[1]!obMake("","double",B239),LIBORMarketModel!$J$15),"getAverage")),"")</f>
        <v/>
      </c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</row>
    <row r="240" spans="1:14" ht="11.85" customHeight="1" x14ac:dyDescent="0.3">
      <c r="A240" s="23" t="str">
        <f t="shared" si="5"/>
        <v/>
      </c>
      <c r="B240" s="40"/>
      <c r="C240" s="57" t="str">
        <f>IF($B$26,[1]!obget([1]!obcall("",[1]!obcall("",$B$18,"getValue",[1]!obMake("","double",B240),LIBORMarketModel!$J$15),"getAverage")),"")</f>
        <v/>
      </c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</row>
    <row r="241" spans="1:14" ht="11.85" customHeight="1" x14ac:dyDescent="0.3">
      <c r="A241" s="23" t="str">
        <f t="shared" si="5"/>
        <v/>
      </c>
      <c r="B241" s="40"/>
      <c r="C241" s="57" t="str">
        <f>IF($B$26,[1]!obget([1]!obcall("",[1]!obcall("",$B$18,"getValue",[1]!obMake("","double",B241),LIBORMarketModel!$J$15),"getAverage")),"")</f>
        <v/>
      </c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</row>
    <row r="242" spans="1:14" ht="11.85" customHeight="1" x14ac:dyDescent="0.3">
      <c r="A242" s="23" t="str">
        <f t="shared" si="5"/>
        <v/>
      </c>
      <c r="B242" s="40"/>
      <c r="C242" s="57" t="str">
        <f>IF($B$26,[1]!obget([1]!obcall("",[1]!obcall("",$B$18,"getValue",[1]!obMake("","double",B242),LIBORMarketModel!$J$15),"getAverage")),"")</f>
        <v/>
      </c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</row>
    <row r="243" spans="1:14" ht="11.85" customHeight="1" x14ac:dyDescent="0.3">
      <c r="A243" s="23" t="str">
        <f t="shared" si="5"/>
        <v/>
      </c>
      <c r="B243" s="40"/>
      <c r="C243" s="57" t="str">
        <f>IF($B$26,[1]!obget([1]!obcall("",[1]!obcall("",$B$18,"getValue",[1]!obMake("","double",B243),LIBORMarketModel!$J$15),"getAverage")),"")</f>
        <v/>
      </c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</row>
    <row r="244" spans="1:14" ht="11.85" customHeight="1" x14ac:dyDescent="0.3">
      <c r="A244" s="23" t="str">
        <f t="shared" si="5"/>
        <v/>
      </c>
      <c r="B244" s="40"/>
      <c r="C244" s="57" t="str">
        <f>IF($B$26,[1]!obget([1]!obcall("",[1]!obcall("",$B$18,"getValue",[1]!obMake("","double",B244),LIBORMarketModel!$J$15),"getAverage")),"")</f>
        <v/>
      </c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</row>
    <row r="245" spans="1:14" ht="11.85" customHeight="1" x14ac:dyDescent="0.3">
      <c r="A245" s="23" t="str">
        <f t="shared" si="5"/>
        <v/>
      </c>
      <c r="B245" s="40"/>
      <c r="C245" s="57" t="str">
        <f>IF($B$26,[1]!obget([1]!obcall("",[1]!obcall("",$B$18,"getValue",[1]!obMake("","double",B245),LIBORMarketModel!$J$15),"getAverage")),"")</f>
        <v/>
      </c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</row>
    <row r="246" spans="1:14" ht="11.85" customHeight="1" x14ac:dyDescent="0.3">
      <c r="A246" s="23" t="str">
        <f t="shared" si="5"/>
        <v/>
      </c>
      <c r="B246" s="40"/>
      <c r="C246" s="57" t="str">
        <f>IF($B$26,[1]!obget([1]!obcall("",[1]!obcall("",$B$18,"getValue",[1]!obMake("","double",B246),LIBORMarketModel!$J$15),"getAverage")),"")</f>
        <v/>
      </c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</row>
    <row r="247" spans="1:14" ht="11.85" customHeight="1" x14ac:dyDescent="0.3">
      <c r="A247" s="23" t="str">
        <f t="shared" si="5"/>
        <v/>
      </c>
      <c r="B247" s="40"/>
      <c r="C247" s="57" t="str">
        <f>IF($B$26,[1]!obget([1]!obcall("",[1]!obcall("",$B$18,"getValue",[1]!obMake("","double",B247),LIBORMarketModel!$J$15),"getAverage")),"")</f>
        <v/>
      </c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</row>
    <row r="248" spans="1:14" ht="11.85" customHeight="1" x14ac:dyDescent="0.3">
      <c r="A248" s="23" t="str">
        <f t="shared" si="5"/>
        <v/>
      </c>
      <c r="B248" s="40"/>
      <c r="C248" s="57" t="str">
        <f>IF($B$26,[1]!obget([1]!obcall("",[1]!obcall("",$B$18,"getValue",[1]!obMake("","double",B248),LIBORMarketModel!$J$15),"getAverage")),"")</f>
        <v/>
      </c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</row>
    <row r="249" spans="1:14" ht="11.85" customHeight="1" x14ac:dyDescent="0.3">
      <c r="A249" s="23" t="str">
        <f t="shared" si="5"/>
        <v/>
      </c>
      <c r="B249" s="40"/>
      <c r="C249" s="57" t="str">
        <f>IF($B$26,[1]!obget([1]!obcall("",[1]!obcall("",$B$18,"getValue",[1]!obMake("","double",B249),LIBORMarketModel!$J$15),"getAverage")),"")</f>
        <v/>
      </c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</row>
    <row r="250" spans="1:14" ht="11.85" customHeight="1" x14ac:dyDescent="0.3">
      <c r="A250" s="23" t="str">
        <f t="shared" si="5"/>
        <v/>
      </c>
      <c r="B250" s="40"/>
      <c r="C250" s="57" t="str">
        <f>IF($B$26,[1]!obget([1]!obcall("",[1]!obcall("",$B$18,"getValue",[1]!obMake("","double",B250),LIBORMarketModel!$J$15),"getAverage")),"")</f>
        <v/>
      </c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</row>
    <row r="251" spans="1:14" ht="11.85" customHeight="1" x14ac:dyDescent="0.3">
      <c r="A251" s="23" t="str">
        <f t="shared" si="5"/>
        <v/>
      </c>
      <c r="B251" s="40"/>
      <c r="C251" s="57" t="str">
        <f>IF($B$26,[1]!obget([1]!obcall("",[1]!obcall("",$B$18,"getValue",[1]!obMake("","double",B251),LIBORMarketModel!$J$15),"getAverage")),"")</f>
        <v/>
      </c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</row>
    <row r="252" spans="1:14" ht="11.85" customHeight="1" x14ac:dyDescent="0.3">
      <c r="A252" s="23" t="str">
        <f t="shared" si="5"/>
        <v/>
      </c>
      <c r="B252" s="40"/>
      <c r="C252" s="57" t="str">
        <f>IF($B$26,[1]!obget([1]!obcall("",[1]!obcall("",$B$18,"getValue",[1]!obMake("","double",B252),LIBORMarketModel!$J$15),"getAverage")),"")</f>
        <v/>
      </c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</row>
    <row r="253" spans="1:14" ht="11.85" customHeight="1" x14ac:dyDescent="0.3">
      <c r="A253" s="23" t="str">
        <f t="shared" si="5"/>
        <v/>
      </c>
      <c r="B253" s="40"/>
      <c r="C253" s="57" t="str">
        <f>IF($B$26,[1]!obget([1]!obcall("",[1]!obcall("",$B$18,"getValue",[1]!obMake("","double",B253),LIBORMarketModel!$J$15),"getAverage")),"")</f>
        <v/>
      </c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</row>
    <row r="254" spans="1:14" ht="11.85" customHeight="1" x14ac:dyDescent="0.3">
      <c r="A254" s="23" t="str">
        <f t="shared" si="5"/>
        <v/>
      </c>
      <c r="B254" s="40"/>
      <c r="C254" s="57" t="str">
        <f>IF($B$26,[1]!obget([1]!obcall("",[1]!obcall("",$B$18,"getValue",[1]!obMake("","double",B254),LIBORMarketModel!$J$15),"getAverage")),"")</f>
        <v/>
      </c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</row>
    <row r="255" spans="1:14" ht="11.85" customHeight="1" x14ac:dyDescent="0.3">
      <c r="A255" s="23" t="str">
        <f t="shared" si="5"/>
        <v/>
      </c>
      <c r="B255" s="40"/>
      <c r="C255" s="57" t="str">
        <f>IF($B$26,[1]!obget([1]!obcall("",[1]!obcall("",$B$18,"getValue",[1]!obMake("","double",B255),LIBORMarketModel!$J$15),"getAverage")),"")</f>
        <v/>
      </c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</row>
    <row r="256" spans="1:14" ht="11.85" customHeight="1" x14ac:dyDescent="0.3">
      <c r="A256" s="23" t="str">
        <f t="shared" si="5"/>
        <v/>
      </c>
      <c r="B256" s="40"/>
      <c r="C256" s="57" t="str">
        <f>IF($B$26,[1]!obget([1]!obcall("",[1]!obcall("",$B$18,"getValue",[1]!obMake("","double",B256),LIBORMarketModel!$J$15),"getAverage")),"")</f>
        <v/>
      </c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</row>
    <row r="257" spans="1:14" ht="11.85" customHeight="1" x14ac:dyDescent="0.3">
      <c r="A257" s="23" t="str">
        <f t="shared" si="5"/>
        <v/>
      </c>
      <c r="B257" s="40"/>
      <c r="C257" s="57" t="str">
        <f>IF($B$26,[1]!obget([1]!obcall("",[1]!obcall("",$B$18,"getValue",[1]!obMake("","double",B257),LIBORMarketModel!$J$15),"getAverage")),"")</f>
        <v/>
      </c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</row>
    <row r="258" spans="1:14" ht="11.85" customHeight="1" x14ac:dyDescent="0.3">
      <c r="A258" s="23" t="str">
        <f t="shared" si="5"/>
        <v/>
      </c>
      <c r="B258" s="40"/>
      <c r="C258" s="57" t="str">
        <f>IF($B$26,[1]!obget([1]!obcall("",[1]!obcall("",$B$18,"getValue",[1]!obMake("","double",B258),LIBORMarketModel!$J$15),"getAverage")),"")</f>
        <v/>
      </c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</row>
    <row r="259" spans="1:14" ht="11.85" customHeight="1" x14ac:dyDescent="0.3">
      <c r="A259" s="23" t="str">
        <f t="shared" si="5"/>
        <v/>
      </c>
      <c r="B259" s="40"/>
      <c r="C259" s="57" t="str">
        <f>IF($B$26,[1]!obget([1]!obcall("",[1]!obcall("",$B$18,"getValue",[1]!obMake("","double",B259),LIBORMarketModel!$J$15),"getAverage")),"")</f>
        <v/>
      </c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</row>
    <row r="260" spans="1:14" ht="11.85" customHeight="1" x14ac:dyDescent="0.3">
      <c r="A260" s="23" t="str">
        <f t="shared" si="5"/>
        <v/>
      </c>
      <c r="B260" s="40"/>
      <c r="C260" s="57" t="str">
        <f>IF($B$26,[1]!obget([1]!obcall("",[1]!obcall("",$B$18,"getValue",[1]!obMake("","double",B260),LIBORMarketModel!$J$15),"getAverage")),"")</f>
        <v/>
      </c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</row>
    <row r="261" spans="1:14" ht="11.85" customHeight="1" x14ac:dyDescent="0.3">
      <c r="A261" s="23" t="str">
        <f t="shared" si="5"/>
        <v/>
      </c>
      <c r="B261" s="40"/>
      <c r="C261" s="57" t="str">
        <f>IF($B$26,[1]!obget([1]!obcall("",[1]!obcall("",$B$18,"getValue",[1]!obMake("","double",B261),LIBORMarketModel!$J$15),"getAverage")),"")</f>
        <v/>
      </c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</row>
    <row r="262" spans="1:14" ht="11.85" customHeight="1" x14ac:dyDescent="0.3">
      <c r="A262" s="23" t="str">
        <f t="shared" si="5"/>
        <v/>
      </c>
      <c r="B262" s="40"/>
      <c r="C262" s="57" t="str">
        <f>IF($B$26,[1]!obget([1]!obcall("",[1]!obcall("",$B$18,"getValue",[1]!obMake("","double",B262),LIBORMarketModel!$J$15),"getAverage")),"")</f>
        <v/>
      </c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</row>
    <row r="263" spans="1:14" ht="11.85" customHeight="1" x14ac:dyDescent="0.3">
      <c r="A263" s="23" t="str">
        <f t="shared" si="5"/>
        <v/>
      </c>
      <c r="B263" s="40"/>
      <c r="C263" s="57" t="str">
        <f>IF($B$26,[1]!obget([1]!obcall("",[1]!obcall("",$B$18,"getValue",[1]!obMake("","double",B263),LIBORMarketModel!$J$15),"getAverage")),"")</f>
        <v/>
      </c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</row>
    <row r="264" spans="1:14" ht="11.85" customHeight="1" x14ac:dyDescent="0.3">
      <c r="A264" s="23" t="str">
        <f t="shared" si="5"/>
        <v/>
      </c>
      <c r="B264" s="40"/>
      <c r="C264" s="57" t="str">
        <f>IF($B$26,[1]!obget([1]!obcall("",[1]!obcall("",$B$18,"getValue",[1]!obMake("","double",B264),LIBORMarketModel!$J$15),"getAverage")),"")</f>
        <v/>
      </c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</row>
    <row r="265" spans="1:14" ht="11.85" customHeight="1" x14ac:dyDescent="0.3">
      <c r="A265" s="23" t="str">
        <f t="shared" si="5"/>
        <v/>
      </c>
      <c r="B265" s="40"/>
      <c r="C265" s="57" t="str">
        <f>IF($B$26,[1]!obget([1]!obcall("",[1]!obcall("",$B$18,"getValue",[1]!obMake("","double",B265),LIBORMarketModel!$J$15),"getAverage")),"")</f>
        <v/>
      </c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</row>
    <row r="266" spans="1:14" ht="11.85" customHeight="1" x14ac:dyDescent="0.3">
      <c r="A266" s="23" t="str">
        <f t="shared" si="5"/>
        <v/>
      </c>
      <c r="B266" s="40"/>
      <c r="C266" s="57" t="str">
        <f>IF($B$26,[1]!obget([1]!obcall("",[1]!obcall("",$B$18,"getValue",[1]!obMake("","double",B266),LIBORMarketModel!$J$15),"getAverage")),"")</f>
        <v/>
      </c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</row>
    <row r="267" spans="1:14" ht="11.85" customHeight="1" x14ac:dyDescent="0.3">
      <c r="A267" s="23" t="str">
        <f t="shared" si="5"/>
        <v/>
      </c>
      <c r="B267" s="40"/>
      <c r="C267" s="57" t="str">
        <f>IF($B$26,[1]!obget([1]!obcall("",[1]!obcall("",$B$18,"getValue",[1]!obMake("","double",B267),LIBORMarketModel!$J$15),"getAverage")),"")</f>
        <v/>
      </c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</row>
    <row r="268" spans="1:14" ht="11.85" customHeight="1" x14ac:dyDescent="0.3">
      <c r="A268" s="23" t="str">
        <f t="shared" si="5"/>
        <v/>
      </c>
      <c r="B268" s="40"/>
      <c r="C268" s="57" t="str">
        <f>IF($B$26,[1]!obget([1]!obcall("",[1]!obcall("",$B$18,"getValue",[1]!obMake("","double",B268),LIBORMarketModel!$J$15),"getAverage")),"")</f>
        <v/>
      </c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</row>
    <row r="269" spans="1:14" ht="11.85" customHeight="1" x14ac:dyDescent="0.3">
      <c r="A269" s="23" t="str">
        <f t="shared" si="5"/>
        <v/>
      </c>
      <c r="B269" s="40"/>
      <c r="C269" s="57" t="str">
        <f>IF($B$26,[1]!obget([1]!obcall("",[1]!obcall("",$B$18,"getValue",[1]!obMake("","double",B269),LIBORMarketModel!$J$15),"getAverage")),"")</f>
        <v/>
      </c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</row>
    <row r="270" spans="1:14" ht="11.85" customHeight="1" x14ac:dyDescent="0.3">
      <c r="A270" s="23" t="str">
        <f t="shared" si="5"/>
        <v/>
      </c>
      <c r="B270" s="40"/>
      <c r="C270" s="57" t="str">
        <f>IF($B$26,[1]!obget([1]!obcall("",[1]!obcall("",$B$18,"getValue",[1]!obMake("","double",B270),LIBORMarketModel!$J$15),"getAverage")),"")</f>
        <v/>
      </c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</row>
    <row r="271" spans="1:14" ht="11.85" customHeight="1" x14ac:dyDescent="0.3">
      <c r="A271" s="23" t="str">
        <f t="shared" si="5"/>
        <v/>
      </c>
      <c r="B271" s="40"/>
      <c r="C271" s="57" t="str">
        <f>IF($B$26,[1]!obget([1]!obcall("",[1]!obcall("",$B$18,"getValue",[1]!obMake("","double",B271),LIBORMarketModel!$J$15),"getAverage")),"")</f>
        <v/>
      </c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</row>
    <row r="272" spans="1:14" ht="11.85" customHeight="1" x14ac:dyDescent="0.3">
      <c r="A272" s="23" t="str">
        <f t="shared" si="5"/>
        <v/>
      </c>
      <c r="B272" s="40"/>
      <c r="C272" s="57" t="str">
        <f>IF($B$26,[1]!obget([1]!obcall("",[1]!obcall("",$B$18,"getValue",[1]!obMake("","double",B272),LIBORMarketModel!$J$15),"getAverage")),"")</f>
        <v/>
      </c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</row>
    <row r="273" spans="1:14" ht="11.85" customHeight="1" x14ac:dyDescent="0.3">
      <c r="A273" s="23" t="str">
        <f t="shared" si="5"/>
        <v/>
      </c>
      <c r="B273" s="40"/>
      <c r="C273" s="57" t="str">
        <f>IF($B$26,[1]!obget([1]!obcall("",[1]!obcall("",$B$18,"getValue",[1]!obMake("","double",B273),LIBORMarketModel!$J$15),"getAverage")),"")</f>
        <v/>
      </c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</row>
    <row r="274" spans="1:14" ht="11.85" customHeight="1" x14ac:dyDescent="0.3">
      <c r="A274" s="23" t="str">
        <f t="shared" si="5"/>
        <v/>
      </c>
      <c r="B274" s="40"/>
      <c r="C274" s="57" t="str">
        <f>IF($B$26,[1]!obget([1]!obcall("",[1]!obcall("",$B$18,"getValue",[1]!obMake("","double",B274),LIBORMarketModel!$J$15),"getAverage")),"")</f>
        <v/>
      </c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</row>
    <row r="275" spans="1:14" ht="11.85" customHeight="1" x14ac:dyDescent="0.3">
      <c r="A275" s="23" t="str">
        <f t="shared" si="5"/>
        <v/>
      </c>
      <c r="B275" s="40"/>
      <c r="C275" s="57" t="str">
        <f>IF($B$26,[1]!obget([1]!obcall("",[1]!obcall("",$B$18,"getValue",[1]!obMake("","double",B275),LIBORMarketModel!$J$15),"getAverage")),"")</f>
        <v/>
      </c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</row>
    <row r="276" spans="1:14" ht="11.85" customHeight="1" x14ac:dyDescent="0.3">
      <c r="A276" s="23" t="str">
        <f t="shared" si="5"/>
        <v/>
      </c>
      <c r="B276" s="40"/>
      <c r="C276" s="57" t="str">
        <f>IF($B$26,[1]!obget([1]!obcall("",[1]!obcall("",$B$18,"getValue",[1]!obMake("","double",B276),LIBORMarketModel!$J$15),"getAverage")),"")</f>
        <v/>
      </c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</row>
    <row r="277" spans="1:14" ht="11.85" customHeight="1" x14ac:dyDescent="0.3">
      <c r="A277" s="23" t="str">
        <f t="shared" si="5"/>
        <v/>
      </c>
      <c r="B277" s="40"/>
      <c r="C277" s="57" t="str">
        <f>IF($B$26,[1]!obget([1]!obcall("",[1]!obcall("",$B$18,"getValue",[1]!obMake("","double",B277),LIBORMarketModel!$J$15),"getAverage")),"")</f>
        <v/>
      </c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</row>
    <row r="278" spans="1:14" ht="11.85" customHeight="1" x14ac:dyDescent="0.3">
      <c r="A278" s="23" t="str">
        <f t="shared" si="5"/>
        <v/>
      </c>
      <c r="B278" s="40"/>
      <c r="C278" s="57" t="str">
        <f>IF($B$26,[1]!obget([1]!obcall("",[1]!obcall("",$B$18,"getValue",[1]!obMake("","double",B278),LIBORMarketModel!$J$15),"getAverage")),"")</f>
        <v/>
      </c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</row>
    <row r="279" spans="1:14" ht="11.85" customHeight="1" x14ac:dyDescent="0.3">
      <c r="A279" s="23" t="str">
        <f t="shared" si="5"/>
        <v/>
      </c>
      <c r="B279" s="40"/>
      <c r="C279" s="57" t="str">
        <f>IF($B$26,[1]!obget([1]!obcall("",[1]!obcall("",$B$18,"getValue",[1]!obMake("","double",B279),LIBORMarketModel!$J$15),"getAverage")),"")</f>
        <v/>
      </c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</row>
    <row r="280" spans="1:14" ht="11.85" customHeight="1" x14ac:dyDescent="0.3">
      <c r="A280" s="23" t="str">
        <f t="shared" si="5"/>
        <v/>
      </c>
      <c r="B280" s="40"/>
      <c r="C280" s="57" t="str">
        <f>IF($B$26,[1]!obget([1]!obcall("",[1]!obcall("",$B$18,"getValue",[1]!obMake("","double",B280),LIBORMarketModel!$J$15),"getAverage")),"")</f>
        <v/>
      </c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</row>
    <row r="281" spans="1:14" ht="11.85" customHeight="1" x14ac:dyDescent="0.3">
      <c r="A281" s="23" t="str">
        <f t="shared" si="5"/>
        <v/>
      </c>
      <c r="B281" s="40"/>
      <c r="C281" s="57" t="str">
        <f>IF($B$26,[1]!obget([1]!obcall("",[1]!obcall("",$B$18,"getValue",[1]!obMake("","double",B281),LIBORMarketModel!$J$15),"getAverage")),"")</f>
        <v/>
      </c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</row>
    <row r="282" spans="1:14" ht="11.85" customHeight="1" x14ac:dyDescent="0.3">
      <c r="A282" s="23" t="str">
        <f t="shared" si="5"/>
        <v/>
      </c>
      <c r="B282" s="40"/>
      <c r="C282" s="57" t="str">
        <f>IF($B$26,[1]!obget([1]!obcall("",[1]!obcall("",$B$18,"getValue",[1]!obMake("","double",B282),LIBORMarketModel!$J$15),"getAverage")),"")</f>
        <v/>
      </c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</row>
    <row r="283" spans="1:14" ht="11.85" customHeight="1" x14ac:dyDescent="0.3">
      <c r="A283" s="23" t="str">
        <f t="shared" si="5"/>
        <v/>
      </c>
      <c r="B283" s="40"/>
      <c r="C283" s="57" t="str">
        <f>IF($B$26,[1]!obget([1]!obcall("",[1]!obcall("",$B$18,"getValue",[1]!obMake("","double",B283),LIBORMarketModel!$J$15),"getAverage")),"")</f>
        <v/>
      </c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</row>
    <row r="284" spans="1:14" ht="11.85" customHeight="1" x14ac:dyDescent="0.3">
      <c r="A284" s="23" t="str">
        <f t="shared" si="5"/>
        <v/>
      </c>
      <c r="B284" s="40"/>
      <c r="C284" s="57" t="str">
        <f>IF($B$26,[1]!obget([1]!obcall("",[1]!obcall("",$B$18,"getValue",[1]!obMake("","double",B284),LIBORMarketModel!$J$15),"getAverage")),"")</f>
        <v/>
      </c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</row>
    <row r="285" spans="1:14" ht="11.85" customHeight="1" x14ac:dyDescent="0.3">
      <c r="A285" s="23" t="str">
        <f t="shared" si="5"/>
        <v/>
      </c>
      <c r="B285" s="40"/>
      <c r="C285" s="57" t="str">
        <f>IF($B$26,[1]!obget([1]!obcall("",[1]!obcall("",$B$18,"getValue",[1]!obMake("","double",B285),LIBORMarketModel!$J$15),"getAverage")),"")</f>
        <v/>
      </c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</row>
    <row r="286" spans="1:14" x14ac:dyDescent="0.3">
      <c r="A286" s="23" t="str">
        <f t="shared" si="5"/>
        <v/>
      </c>
      <c r="B286" s="37"/>
      <c r="C286" s="57" t="str">
        <f>IF($B$26,[1]!obget([1]!obcall("",[1]!obcall("",$B$18,"getValue",[1]!obMake("","double",B286),LIBORMarketModel!$J$15),"getAverage")),"")</f>
        <v/>
      </c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</row>
    <row r="287" spans="1:14" x14ac:dyDescent="0.3">
      <c r="A287" s="23" t="str">
        <f t="shared" ref="A287:A350" si="6">IF($B$26,IF(MOD((ROW(A287)-ROW($A$29))*$C$21,$C$22/10)&lt;0.0001,(ROW(A287)-ROW($A$29))*$C$21,""),"")</f>
        <v/>
      </c>
      <c r="B287" s="37"/>
      <c r="C287" s="57" t="str">
        <f>IF($B$26,[1]!obget([1]!obcall("",[1]!obcall("",$B$18,"getValue",[1]!obMake("","double",B287),LIBORMarketModel!$J$15),"getAverage")),"")</f>
        <v/>
      </c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</row>
    <row r="288" spans="1:14" x14ac:dyDescent="0.3">
      <c r="A288" s="23" t="str">
        <f t="shared" si="6"/>
        <v/>
      </c>
      <c r="B288" s="37"/>
      <c r="C288" s="57" t="str">
        <f>IF($B$26,[1]!obget([1]!obcall("",[1]!obcall("",$B$18,"getValue",[1]!obMake("","double",B288),LIBORMarketModel!$J$15),"getAverage")),"")</f>
        <v/>
      </c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</row>
    <row r="289" spans="1:14" x14ac:dyDescent="0.3">
      <c r="A289" s="23" t="str">
        <f t="shared" si="6"/>
        <v/>
      </c>
      <c r="B289" s="37"/>
      <c r="C289" s="57" t="str">
        <f>IF($B$26,[1]!obget([1]!obcall("",[1]!obcall("",$B$18,"getValue",[1]!obMake("","double",B289),LIBORMarketModel!$J$15),"getAverage")),"")</f>
        <v/>
      </c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</row>
    <row r="290" spans="1:14" x14ac:dyDescent="0.3">
      <c r="A290" s="23" t="str">
        <f t="shared" si="6"/>
        <v/>
      </c>
      <c r="B290" s="37"/>
      <c r="C290" s="57" t="str">
        <f>IF($B$26,[1]!obget([1]!obcall("",[1]!obcall("",$B$18,"getValue",[1]!obMake("","double",B290),LIBORMarketModel!$J$15),"getAverage")),"")</f>
        <v/>
      </c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</row>
    <row r="291" spans="1:14" x14ac:dyDescent="0.3">
      <c r="A291" s="23" t="str">
        <f t="shared" si="6"/>
        <v/>
      </c>
      <c r="B291" s="37"/>
      <c r="C291" s="57" t="str">
        <f>IF($B$26,[1]!obget([1]!obcall("",[1]!obcall("",$B$18,"getValue",[1]!obMake("","double",B291),LIBORMarketModel!$J$15),"getAverage")),"")</f>
        <v/>
      </c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</row>
    <row r="292" spans="1:14" x14ac:dyDescent="0.3">
      <c r="A292" s="23" t="str">
        <f t="shared" si="6"/>
        <v/>
      </c>
      <c r="B292" s="37"/>
      <c r="C292" s="57" t="str">
        <f>IF($B$26,[1]!obget([1]!obcall("",[1]!obcall("",$B$18,"getValue",[1]!obMake("","double",B292),LIBORMarketModel!$J$15),"getAverage")),"")</f>
        <v/>
      </c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</row>
    <row r="293" spans="1:14" x14ac:dyDescent="0.3">
      <c r="A293" s="23" t="str">
        <f t="shared" si="6"/>
        <v/>
      </c>
      <c r="B293" s="37"/>
      <c r="C293" s="57" t="str">
        <f>IF($B$26,[1]!obget([1]!obcall("",[1]!obcall("",$B$18,"getValue",[1]!obMake("","double",B293),LIBORMarketModel!$J$15),"getAverage")),"")</f>
        <v/>
      </c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</row>
    <row r="294" spans="1:14" x14ac:dyDescent="0.3">
      <c r="A294" s="23" t="str">
        <f t="shared" si="6"/>
        <v/>
      </c>
      <c r="B294" s="37"/>
      <c r="C294" s="57" t="str">
        <f>IF($B$26,[1]!obget([1]!obcall("",[1]!obcall("",$B$18,"getValue",[1]!obMake("","double",B294),LIBORMarketModel!$J$15),"getAverage")),"")</f>
        <v/>
      </c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</row>
    <row r="295" spans="1:14" x14ac:dyDescent="0.3">
      <c r="A295" s="23" t="str">
        <f t="shared" si="6"/>
        <v/>
      </c>
      <c r="B295" s="37"/>
      <c r="C295" s="57" t="str">
        <f>IF($B$26,[1]!obget([1]!obcall("",[1]!obcall("",$B$18,"getValue",[1]!obMake("","double",B295),LIBORMarketModel!$J$15),"getAverage")),"")</f>
        <v/>
      </c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</row>
    <row r="296" spans="1:14" x14ac:dyDescent="0.3">
      <c r="A296" s="23" t="str">
        <f t="shared" si="6"/>
        <v/>
      </c>
      <c r="B296" s="37"/>
      <c r="C296" s="57" t="str">
        <f>IF($B$26,[1]!obget([1]!obcall("",[1]!obcall("",$B$18,"getValue",[1]!obMake("","double",B296),LIBORMarketModel!$J$15),"getAverage")),"")</f>
        <v/>
      </c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</row>
    <row r="297" spans="1:14" x14ac:dyDescent="0.3">
      <c r="A297" s="23" t="str">
        <f t="shared" si="6"/>
        <v/>
      </c>
      <c r="B297" s="37"/>
      <c r="C297" s="57" t="str">
        <f>IF($B$26,[1]!obget([1]!obcall("",[1]!obcall("",$B$18,"getValue",[1]!obMake("","double",B297),LIBORMarketModel!$J$15),"getAverage")),"")</f>
        <v/>
      </c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</row>
    <row r="298" spans="1:14" x14ac:dyDescent="0.3">
      <c r="A298" s="23" t="str">
        <f t="shared" si="6"/>
        <v/>
      </c>
      <c r="B298" s="37"/>
      <c r="C298" s="57" t="str">
        <f>IF($B$26,[1]!obget([1]!obcall("",[1]!obcall("",$B$18,"getValue",[1]!obMake("","double",B298),LIBORMarketModel!$J$15),"getAverage")),"")</f>
        <v/>
      </c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</row>
    <row r="299" spans="1:14" x14ac:dyDescent="0.3">
      <c r="A299" s="23" t="str">
        <f t="shared" si="6"/>
        <v/>
      </c>
      <c r="B299" s="37"/>
      <c r="C299" s="57" t="str">
        <f>IF($B$26,[1]!obget([1]!obcall("",[1]!obcall("",$B$18,"getValue",[1]!obMake("","double",B299),LIBORMarketModel!$J$15),"getAverage")),"")</f>
        <v/>
      </c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</row>
    <row r="300" spans="1:14" x14ac:dyDescent="0.3">
      <c r="A300" s="23" t="str">
        <f t="shared" si="6"/>
        <v/>
      </c>
      <c r="B300" s="37"/>
      <c r="C300" s="57" t="str">
        <f>IF($B$26,[1]!obget([1]!obcall("",[1]!obcall("",$B$18,"getValue",[1]!obMake("","double",B300),LIBORMarketModel!$J$15),"getAverage")),"")</f>
        <v/>
      </c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</row>
    <row r="301" spans="1:14" x14ac:dyDescent="0.3">
      <c r="A301" s="23" t="str">
        <f t="shared" si="6"/>
        <v/>
      </c>
      <c r="B301" s="37"/>
      <c r="C301" s="57" t="str">
        <f>IF($B$26,[1]!obget([1]!obcall("",[1]!obcall("",$B$18,"getValue",[1]!obMake("","double",B301),LIBORMarketModel!$J$15),"getAverage")),"")</f>
        <v/>
      </c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</row>
    <row r="302" spans="1:14" x14ac:dyDescent="0.3">
      <c r="A302" s="23" t="str">
        <f t="shared" si="6"/>
        <v/>
      </c>
      <c r="B302" s="37"/>
      <c r="C302" s="57" t="str">
        <f>IF($B$26,[1]!obget([1]!obcall("",[1]!obcall("",$B$18,"getValue",[1]!obMake("","double",B302),LIBORMarketModel!$J$15),"getAverage")),"")</f>
        <v/>
      </c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</row>
    <row r="303" spans="1:14" x14ac:dyDescent="0.3">
      <c r="A303" s="23" t="str">
        <f t="shared" si="6"/>
        <v/>
      </c>
      <c r="B303" s="37"/>
      <c r="C303" s="57" t="str">
        <f>IF($B$26,[1]!obget([1]!obcall("",[1]!obcall("",$B$18,"getValue",[1]!obMake("","double",B303),LIBORMarketModel!$J$15),"getAverage")),"")</f>
        <v/>
      </c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</row>
    <row r="304" spans="1:14" x14ac:dyDescent="0.3">
      <c r="A304" s="23" t="str">
        <f t="shared" si="6"/>
        <v/>
      </c>
      <c r="B304" s="37"/>
      <c r="C304" s="57" t="str">
        <f>IF($B$26,[1]!obget([1]!obcall("",[1]!obcall("",$B$18,"getValue",[1]!obMake("","double",B304),LIBORMarketModel!$J$15),"getAverage")),"")</f>
        <v/>
      </c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</row>
    <row r="305" spans="1:14" x14ac:dyDescent="0.3">
      <c r="A305" s="23" t="str">
        <f t="shared" si="6"/>
        <v/>
      </c>
      <c r="B305" s="37"/>
      <c r="C305" s="57" t="str">
        <f>IF($B$26,[1]!obget([1]!obcall("",[1]!obcall("",$B$18,"getValue",[1]!obMake("","double",B305),LIBORMarketModel!$J$15),"getAverage")),"")</f>
        <v/>
      </c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</row>
    <row r="306" spans="1:14" x14ac:dyDescent="0.3">
      <c r="A306" s="23" t="str">
        <f t="shared" si="6"/>
        <v/>
      </c>
      <c r="B306" s="37"/>
      <c r="C306" s="57" t="str">
        <f>IF($B$26,[1]!obget([1]!obcall("",[1]!obcall("",$B$18,"getValue",[1]!obMake("","double",B306),LIBORMarketModel!$J$15),"getAverage")),"")</f>
        <v/>
      </c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</row>
    <row r="307" spans="1:14" x14ac:dyDescent="0.3">
      <c r="A307" s="23" t="str">
        <f t="shared" si="6"/>
        <v/>
      </c>
      <c r="B307" s="37"/>
      <c r="C307" s="57" t="str">
        <f>IF($B$26,[1]!obget([1]!obcall("",[1]!obcall("",$B$18,"getValue",[1]!obMake("","double",B307),LIBORMarketModel!$J$15),"getAverage")),"")</f>
        <v/>
      </c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</row>
    <row r="308" spans="1:14" x14ac:dyDescent="0.3">
      <c r="A308" s="23" t="str">
        <f t="shared" si="6"/>
        <v/>
      </c>
      <c r="B308" s="37"/>
      <c r="C308" s="57" t="str">
        <f>IF($B$26,[1]!obget([1]!obcall("",[1]!obcall("",$B$18,"getValue",[1]!obMake("","double",B308),LIBORMarketModel!$J$15),"getAverage")),"")</f>
        <v/>
      </c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</row>
    <row r="309" spans="1:14" x14ac:dyDescent="0.3">
      <c r="A309" s="23" t="str">
        <f t="shared" si="6"/>
        <v/>
      </c>
      <c r="B309" s="37"/>
      <c r="C309" s="57" t="str">
        <f>IF($B$26,[1]!obget([1]!obcall("",[1]!obcall("",$B$18,"getValue",[1]!obMake("","double",B309),LIBORMarketModel!$J$15),"getAverage")),"")</f>
        <v/>
      </c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</row>
    <row r="310" spans="1:14" x14ac:dyDescent="0.3">
      <c r="A310" s="23" t="str">
        <f t="shared" si="6"/>
        <v/>
      </c>
      <c r="B310" s="37"/>
      <c r="C310" s="57" t="str">
        <f>IF($B$26,[1]!obget([1]!obcall("",[1]!obcall("",$B$18,"getValue",[1]!obMake("","double",B310),LIBORMarketModel!$J$15),"getAverage")),"")</f>
        <v/>
      </c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</row>
    <row r="311" spans="1:14" x14ac:dyDescent="0.3">
      <c r="A311" s="23" t="str">
        <f t="shared" si="6"/>
        <v/>
      </c>
      <c r="B311" s="37"/>
      <c r="C311" s="57" t="str">
        <f>IF($B$26,[1]!obget([1]!obcall("",[1]!obcall("",$B$18,"getValue",[1]!obMake("","double",B311),LIBORMarketModel!$J$15),"getAverage")),"")</f>
        <v/>
      </c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</row>
    <row r="312" spans="1:14" x14ac:dyDescent="0.3">
      <c r="A312" s="23" t="str">
        <f t="shared" si="6"/>
        <v/>
      </c>
      <c r="B312" s="37"/>
      <c r="C312" s="57" t="str">
        <f>IF($B$26,[1]!obget([1]!obcall("",[1]!obcall("",$B$18,"getValue",[1]!obMake("","double",B312),LIBORMarketModel!$J$15),"getAverage")),"")</f>
        <v/>
      </c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</row>
    <row r="313" spans="1:14" x14ac:dyDescent="0.3">
      <c r="A313" s="23" t="str">
        <f t="shared" si="6"/>
        <v/>
      </c>
      <c r="B313" s="37"/>
      <c r="C313" s="57" t="str">
        <f>IF($B$26,[1]!obget([1]!obcall("",[1]!obcall("",$B$18,"getValue",[1]!obMake("","double",B313),LIBORMarketModel!$J$15),"getAverage")),"")</f>
        <v/>
      </c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</row>
    <row r="314" spans="1:14" x14ac:dyDescent="0.3">
      <c r="A314" s="23" t="str">
        <f t="shared" si="6"/>
        <v/>
      </c>
      <c r="B314" s="37"/>
      <c r="C314" s="57" t="str">
        <f>IF($B$26,[1]!obget([1]!obcall("",[1]!obcall("",$B$18,"getValue",[1]!obMake("","double",B314),LIBORMarketModel!$J$15),"getAverage")),"")</f>
        <v/>
      </c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</row>
    <row r="315" spans="1:14" x14ac:dyDescent="0.3">
      <c r="A315" s="23" t="str">
        <f t="shared" si="6"/>
        <v/>
      </c>
      <c r="B315" s="37"/>
      <c r="C315" s="57" t="str">
        <f>IF($B$26,[1]!obget([1]!obcall("",[1]!obcall("",$B$18,"getValue",[1]!obMake("","double",B315),LIBORMarketModel!$J$15),"getAverage")),"")</f>
        <v/>
      </c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</row>
    <row r="316" spans="1:14" x14ac:dyDescent="0.3">
      <c r="A316" s="23" t="str">
        <f t="shared" si="6"/>
        <v/>
      </c>
      <c r="B316" s="37"/>
      <c r="C316" s="57" t="str">
        <f>IF($B$26,[1]!obget([1]!obcall("",[1]!obcall("",$B$18,"getValue",[1]!obMake("","double",B316),LIBORMarketModel!$J$15),"getAverage")),"")</f>
        <v/>
      </c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</row>
    <row r="317" spans="1:14" x14ac:dyDescent="0.3">
      <c r="A317" s="23" t="str">
        <f t="shared" si="6"/>
        <v/>
      </c>
      <c r="B317" s="37"/>
      <c r="C317" s="57" t="str">
        <f>IF($B$26,[1]!obget([1]!obcall("",[1]!obcall("",$B$18,"getValue",[1]!obMake("","double",B317),LIBORMarketModel!$J$15),"getAverage")),"")</f>
        <v/>
      </c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</row>
    <row r="318" spans="1:14" x14ac:dyDescent="0.3">
      <c r="A318" s="23" t="str">
        <f t="shared" si="6"/>
        <v/>
      </c>
      <c r="B318" s="37"/>
      <c r="C318" s="57" t="str">
        <f>IF($B$26,[1]!obget([1]!obcall("",[1]!obcall("",$B$18,"getValue",[1]!obMake("","double",B318),LIBORMarketModel!$J$15),"getAverage")),"")</f>
        <v/>
      </c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</row>
    <row r="319" spans="1:14" x14ac:dyDescent="0.3">
      <c r="A319" s="23" t="str">
        <f t="shared" si="6"/>
        <v/>
      </c>
      <c r="B319" s="37"/>
      <c r="C319" s="57" t="str">
        <f>IF($B$26,[1]!obget([1]!obcall("",[1]!obcall("",$B$18,"getValue",[1]!obMake("","double",B319),LIBORMarketModel!$J$15),"getAverage")),"")</f>
        <v/>
      </c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</row>
    <row r="320" spans="1:14" x14ac:dyDescent="0.3">
      <c r="A320" s="23" t="str">
        <f t="shared" si="6"/>
        <v/>
      </c>
      <c r="B320" s="37"/>
      <c r="C320" s="57" t="str">
        <f>IF($B$26,[1]!obget([1]!obcall("",[1]!obcall("",$B$18,"getValue",[1]!obMake("","double",B320),LIBORMarketModel!$J$15),"getAverage")),"")</f>
        <v/>
      </c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</row>
    <row r="321" spans="1:14" x14ac:dyDescent="0.3">
      <c r="A321" s="23" t="str">
        <f t="shared" si="6"/>
        <v/>
      </c>
      <c r="B321" s="37"/>
      <c r="C321" s="57" t="str">
        <f>IF($B$26,[1]!obget([1]!obcall("",[1]!obcall("",$B$18,"getValue",[1]!obMake("","double",B321),LIBORMarketModel!$J$15),"getAverage")),"")</f>
        <v/>
      </c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</row>
    <row r="322" spans="1:14" x14ac:dyDescent="0.3">
      <c r="A322" s="23" t="str">
        <f t="shared" si="6"/>
        <v/>
      </c>
      <c r="B322" s="37"/>
      <c r="C322" s="57" t="str">
        <f>IF($B$26,[1]!obget([1]!obcall("",[1]!obcall("",$B$18,"getValue",[1]!obMake("","double",B322),LIBORMarketModel!$J$15),"getAverage")),"")</f>
        <v/>
      </c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</row>
    <row r="323" spans="1:14" x14ac:dyDescent="0.3">
      <c r="A323" s="23" t="str">
        <f t="shared" si="6"/>
        <v/>
      </c>
      <c r="B323" s="37"/>
      <c r="C323" s="57" t="str">
        <f>IF($B$26,[1]!obget([1]!obcall("",[1]!obcall("",$B$18,"getValue",[1]!obMake("","double",B323),LIBORMarketModel!$J$15),"getAverage")),"")</f>
        <v/>
      </c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</row>
    <row r="324" spans="1:14" x14ac:dyDescent="0.3">
      <c r="A324" s="23" t="str">
        <f t="shared" si="6"/>
        <v/>
      </c>
      <c r="B324" s="37"/>
      <c r="C324" s="57" t="str">
        <f>IF($B$26,[1]!obget([1]!obcall("",[1]!obcall("",$B$18,"getValue",[1]!obMake("","double",B324),LIBORMarketModel!$J$15),"getAverage")),"")</f>
        <v/>
      </c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</row>
    <row r="325" spans="1:14" x14ac:dyDescent="0.3">
      <c r="A325" s="23" t="str">
        <f t="shared" si="6"/>
        <v/>
      </c>
      <c r="B325" s="37"/>
      <c r="C325" s="57" t="str">
        <f>IF($B$26,[1]!obget([1]!obcall("",[1]!obcall("",$B$18,"getValue",[1]!obMake("","double",B325),LIBORMarketModel!$J$15),"getAverage")),"")</f>
        <v/>
      </c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</row>
    <row r="326" spans="1:14" x14ac:dyDescent="0.3">
      <c r="A326" s="23" t="str">
        <f t="shared" si="6"/>
        <v/>
      </c>
      <c r="B326" s="37"/>
      <c r="C326" s="57" t="str">
        <f>IF($B$26,[1]!obget([1]!obcall("",[1]!obcall("",$B$18,"getValue",[1]!obMake("","double",B326),LIBORMarketModel!$J$15),"getAverage")),"")</f>
        <v/>
      </c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</row>
    <row r="327" spans="1:14" x14ac:dyDescent="0.3">
      <c r="A327" s="23" t="str">
        <f t="shared" si="6"/>
        <v/>
      </c>
      <c r="B327" s="37"/>
      <c r="C327" s="57" t="str">
        <f>IF($B$26,[1]!obget([1]!obcall("",[1]!obcall("",$B$18,"getValue",[1]!obMake("","double",B327),LIBORMarketModel!$J$15),"getAverage")),"")</f>
        <v/>
      </c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</row>
    <row r="328" spans="1:14" x14ac:dyDescent="0.3">
      <c r="A328" s="23" t="str">
        <f t="shared" si="6"/>
        <v/>
      </c>
      <c r="B328" s="37"/>
      <c r="C328" s="57" t="str">
        <f>IF($B$26,[1]!obget([1]!obcall("",[1]!obcall("",$B$18,"getValue",[1]!obMake("","double",B328),LIBORMarketModel!$J$15),"getAverage")),"")</f>
        <v/>
      </c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</row>
    <row r="329" spans="1:14" x14ac:dyDescent="0.3">
      <c r="A329" s="23" t="str">
        <f t="shared" si="6"/>
        <v/>
      </c>
      <c r="B329" s="37"/>
      <c r="C329" s="57" t="str">
        <f>IF($B$26,[1]!obget([1]!obcall("",[1]!obcall("",$B$18,"getValue",[1]!obMake("","double",B329),LIBORMarketModel!$J$15),"getAverage")),"")</f>
        <v/>
      </c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</row>
    <row r="330" spans="1:14" x14ac:dyDescent="0.3">
      <c r="A330" s="23" t="str">
        <f t="shared" si="6"/>
        <v/>
      </c>
      <c r="B330" s="37"/>
      <c r="C330" s="57" t="str">
        <f>IF($B$26,[1]!obget([1]!obcall("",[1]!obcall("",$B$18,"getValue",[1]!obMake("","double",B330),LIBORMarketModel!$J$15),"getAverage")),"")</f>
        <v/>
      </c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</row>
    <row r="331" spans="1:14" x14ac:dyDescent="0.3">
      <c r="A331" s="23" t="str">
        <f t="shared" si="6"/>
        <v/>
      </c>
      <c r="B331" s="37"/>
      <c r="C331" s="57" t="str">
        <f>IF($B$26,[1]!obget([1]!obcall("",[1]!obcall("",$B$18,"getValue",[1]!obMake("","double",B331),LIBORMarketModel!$J$15),"getAverage")),"")</f>
        <v/>
      </c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</row>
    <row r="332" spans="1:14" x14ac:dyDescent="0.3">
      <c r="A332" s="23" t="str">
        <f t="shared" si="6"/>
        <v/>
      </c>
      <c r="B332" s="37"/>
      <c r="C332" s="57" t="str">
        <f>IF($B$26,[1]!obget([1]!obcall("",[1]!obcall("",$B$18,"getValue",[1]!obMake("","double",B332),LIBORMarketModel!$J$15),"getAverage")),"")</f>
        <v/>
      </c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</row>
    <row r="333" spans="1:14" x14ac:dyDescent="0.3">
      <c r="A333" s="23" t="str">
        <f t="shared" si="6"/>
        <v/>
      </c>
      <c r="B333" s="37"/>
      <c r="C333" s="57" t="str">
        <f>IF($B$26,[1]!obget([1]!obcall("",[1]!obcall("",$B$18,"getValue",[1]!obMake("","double",B333),LIBORMarketModel!$J$15),"getAverage")),"")</f>
        <v/>
      </c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</row>
    <row r="334" spans="1:14" x14ac:dyDescent="0.3">
      <c r="A334" s="23" t="str">
        <f t="shared" si="6"/>
        <v/>
      </c>
      <c r="B334" s="37"/>
      <c r="C334" s="57" t="str">
        <f>IF($B$26,[1]!obget([1]!obcall("",[1]!obcall("",$B$18,"getValue",[1]!obMake("","double",B334),LIBORMarketModel!$J$15),"getAverage")),"")</f>
        <v/>
      </c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</row>
    <row r="335" spans="1:14" x14ac:dyDescent="0.3">
      <c r="A335" s="23" t="str">
        <f t="shared" si="6"/>
        <v/>
      </c>
      <c r="B335" s="37"/>
      <c r="C335" s="57" t="str">
        <f>IF($B$26,[1]!obget([1]!obcall("",[1]!obcall("",$B$18,"getValue",[1]!obMake("","double",B335),LIBORMarketModel!$J$15),"getAverage")),"")</f>
        <v/>
      </c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</row>
    <row r="336" spans="1:14" x14ac:dyDescent="0.3">
      <c r="A336" s="23" t="str">
        <f t="shared" si="6"/>
        <v/>
      </c>
      <c r="B336" s="37"/>
      <c r="C336" s="57" t="str">
        <f>IF($B$26,[1]!obget([1]!obcall("",[1]!obcall("",$B$18,"getValue",[1]!obMake("","double",B336),LIBORMarketModel!$J$15),"getAverage")),"")</f>
        <v/>
      </c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</row>
    <row r="337" spans="1:14" x14ac:dyDescent="0.3">
      <c r="A337" s="23" t="str">
        <f t="shared" si="6"/>
        <v/>
      </c>
      <c r="B337" s="37"/>
      <c r="C337" s="57" t="str">
        <f>IF($B$26,[1]!obget([1]!obcall("",[1]!obcall("",$B$18,"getValue",[1]!obMake("","double",B337),LIBORMarketModel!$J$15),"getAverage")),"")</f>
        <v/>
      </c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</row>
    <row r="338" spans="1:14" x14ac:dyDescent="0.3">
      <c r="A338" s="23" t="str">
        <f t="shared" si="6"/>
        <v/>
      </c>
      <c r="B338" s="37"/>
      <c r="C338" s="57" t="str">
        <f>IF($B$26,[1]!obget([1]!obcall("",[1]!obcall("",$B$18,"getValue",[1]!obMake("","double",B338),LIBORMarketModel!$J$15),"getAverage")),"")</f>
        <v/>
      </c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</row>
    <row r="339" spans="1:14" x14ac:dyDescent="0.3">
      <c r="A339" s="23" t="str">
        <f t="shared" si="6"/>
        <v/>
      </c>
      <c r="B339" s="37"/>
      <c r="C339" s="57" t="str">
        <f>IF($B$26,[1]!obget([1]!obcall("",[1]!obcall("",$B$18,"getValue",[1]!obMake("","double",B339),LIBORMarketModel!$J$15),"getAverage")),"")</f>
        <v/>
      </c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</row>
    <row r="340" spans="1:14" x14ac:dyDescent="0.3">
      <c r="A340" s="23" t="str">
        <f t="shared" si="6"/>
        <v/>
      </c>
      <c r="B340" s="37"/>
      <c r="C340" s="57" t="str">
        <f>IF($B$26,[1]!obget([1]!obcall("",[1]!obcall("",$B$18,"getValue",[1]!obMake("","double",B340),LIBORMarketModel!$J$15),"getAverage")),"")</f>
        <v/>
      </c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</row>
    <row r="341" spans="1:14" x14ac:dyDescent="0.3">
      <c r="A341" s="23" t="str">
        <f t="shared" si="6"/>
        <v/>
      </c>
      <c r="B341" s="37"/>
      <c r="C341" s="57" t="str">
        <f>IF($B$26,[1]!obget([1]!obcall("",[1]!obcall("",$B$18,"getValue",[1]!obMake("","double",B341),LIBORMarketModel!$J$15),"getAverage")),"")</f>
        <v/>
      </c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</row>
    <row r="342" spans="1:14" x14ac:dyDescent="0.3">
      <c r="A342" s="23" t="str">
        <f t="shared" si="6"/>
        <v/>
      </c>
      <c r="B342" s="37"/>
      <c r="C342" s="57" t="str">
        <f>IF($B$26,[1]!obget([1]!obcall("",[1]!obcall("",$B$18,"getValue",[1]!obMake("","double",B342),LIBORMarketModel!$J$15),"getAverage")),"")</f>
        <v/>
      </c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</row>
    <row r="343" spans="1:14" x14ac:dyDescent="0.3">
      <c r="A343" s="23" t="str">
        <f t="shared" si="6"/>
        <v/>
      </c>
      <c r="B343" s="37"/>
      <c r="C343" s="57" t="str">
        <f>IF($B$26,[1]!obget([1]!obcall("",[1]!obcall("",$B$18,"getValue",[1]!obMake("","double",B343),LIBORMarketModel!$J$15),"getAverage")),"")</f>
        <v/>
      </c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</row>
    <row r="344" spans="1:14" x14ac:dyDescent="0.3">
      <c r="A344" s="23" t="str">
        <f t="shared" si="6"/>
        <v/>
      </c>
      <c r="B344" s="37"/>
      <c r="C344" s="57" t="str">
        <f>IF($B$26,[1]!obget([1]!obcall("",[1]!obcall("",$B$18,"getValue",[1]!obMake("","double",B344),LIBORMarketModel!$J$15),"getAverage")),"")</f>
        <v/>
      </c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</row>
    <row r="345" spans="1:14" x14ac:dyDescent="0.3">
      <c r="A345" s="23" t="str">
        <f t="shared" si="6"/>
        <v/>
      </c>
      <c r="B345" s="37"/>
      <c r="C345" s="57" t="str">
        <f>IF($B$26,[1]!obget([1]!obcall("",[1]!obcall("",$B$18,"getValue",[1]!obMake("","double",B345),LIBORMarketModel!$J$15),"getAverage")),"")</f>
        <v/>
      </c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</row>
    <row r="346" spans="1:14" x14ac:dyDescent="0.3">
      <c r="A346" s="23" t="str">
        <f t="shared" si="6"/>
        <v/>
      </c>
      <c r="B346" s="37"/>
      <c r="C346" s="57" t="str">
        <f>IF($B$26,[1]!obget([1]!obcall("",[1]!obcall("",$B$18,"getValue",[1]!obMake("","double",B346),LIBORMarketModel!$J$15),"getAverage")),"")</f>
        <v/>
      </c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</row>
    <row r="347" spans="1:14" x14ac:dyDescent="0.3">
      <c r="A347" s="23" t="str">
        <f t="shared" si="6"/>
        <v/>
      </c>
      <c r="B347" s="37"/>
      <c r="C347" s="57" t="str">
        <f>IF($B$26,[1]!obget([1]!obcall("",[1]!obcall("",$B$18,"getValue",[1]!obMake("","double",B347),LIBORMarketModel!$J$15),"getAverage")),"")</f>
        <v/>
      </c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</row>
    <row r="348" spans="1:14" x14ac:dyDescent="0.3">
      <c r="A348" s="23" t="str">
        <f t="shared" si="6"/>
        <v/>
      </c>
      <c r="B348" s="37"/>
      <c r="C348" s="57" t="str">
        <f>IF($B$26,[1]!obget([1]!obcall("",[1]!obcall("",$B$18,"getValue",[1]!obMake("","double",B348),LIBORMarketModel!$J$15),"getAverage")),"")</f>
        <v/>
      </c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</row>
    <row r="349" spans="1:14" x14ac:dyDescent="0.3">
      <c r="A349" s="23" t="str">
        <f t="shared" si="6"/>
        <v/>
      </c>
      <c r="B349" s="37"/>
      <c r="C349" s="57" t="str">
        <f>IF($B$26,[1]!obget([1]!obcall("",[1]!obcall("",$B$18,"getValue",[1]!obMake("","double",B349),LIBORMarketModel!$J$15),"getAverage")),"")</f>
        <v/>
      </c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</row>
    <row r="350" spans="1:14" x14ac:dyDescent="0.3">
      <c r="A350" s="23" t="str">
        <f t="shared" si="6"/>
        <v/>
      </c>
      <c r="B350" s="37"/>
      <c r="C350" s="57" t="str">
        <f>IF($B$26,[1]!obget([1]!obcall("",[1]!obcall("",$B$18,"getValue",[1]!obMake("","double",B350),LIBORMarketModel!$J$15),"getAverage")),"")</f>
        <v/>
      </c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</row>
    <row r="351" spans="1:14" x14ac:dyDescent="0.3">
      <c r="A351" s="23" t="str">
        <f t="shared" ref="A351:A414" si="7">IF($B$26,IF(MOD((ROW(A351)-ROW($A$29))*$C$21,$C$22/10)&lt;0.0001,(ROW(A351)-ROW($A$29))*$C$21,""),"")</f>
        <v/>
      </c>
      <c r="B351" s="37"/>
      <c r="C351" s="57" t="str">
        <f>IF($B$26,[1]!obget([1]!obcall("",[1]!obcall("",$B$18,"getValue",[1]!obMake("","double",B351),LIBORMarketModel!$J$15),"getAverage")),"")</f>
        <v/>
      </c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</row>
    <row r="352" spans="1:14" x14ac:dyDescent="0.3">
      <c r="A352" s="23" t="str">
        <f t="shared" si="7"/>
        <v/>
      </c>
      <c r="B352" s="37"/>
      <c r="C352" s="57" t="str">
        <f>IF($B$26,[1]!obget([1]!obcall("",[1]!obcall("",$B$18,"getValue",[1]!obMake("","double",B352),LIBORMarketModel!$J$15),"getAverage")),"")</f>
        <v/>
      </c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</row>
    <row r="353" spans="1:14" x14ac:dyDescent="0.3">
      <c r="A353" s="23" t="str">
        <f t="shared" si="7"/>
        <v/>
      </c>
      <c r="B353" s="37"/>
      <c r="C353" s="57" t="str">
        <f>IF($B$26,[1]!obget([1]!obcall("",[1]!obcall("",$B$18,"getValue",[1]!obMake("","double",B353),LIBORMarketModel!$J$15),"getAverage")),"")</f>
        <v/>
      </c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</row>
    <row r="354" spans="1:14" x14ac:dyDescent="0.3">
      <c r="A354" s="23" t="str">
        <f t="shared" si="7"/>
        <v/>
      </c>
      <c r="B354" s="37"/>
      <c r="C354" s="57" t="str">
        <f>IF($B$26,[1]!obget([1]!obcall("",[1]!obcall("",$B$18,"getValue",[1]!obMake("","double",B354),LIBORMarketModel!$J$15),"getAverage")),"")</f>
        <v/>
      </c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</row>
    <row r="355" spans="1:14" x14ac:dyDescent="0.3">
      <c r="A355" s="23" t="str">
        <f t="shared" si="7"/>
        <v/>
      </c>
      <c r="B355" s="37"/>
      <c r="C355" s="57" t="str">
        <f>IF($B$26,[1]!obget([1]!obcall("",[1]!obcall("",$B$18,"getValue",[1]!obMake("","double",B355),LIBORMarketModel!$J$15),"getAverage")),"")</f>
        <v/>
      </c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</row>
    <row r="356" spans="1:14" x14ac:dyDescent="0.3">
      <c r="A356" s="23" t="str">
        <f t="shared" si="7"/>
        <v/>
      </c>
      <c r="B356" s="37"/>
      <c r="C356" s="57" t="str">
        <f>IF($B$26,[1]!obget([1]!obcall("",[1]!obcall("",$B$18,"getValue",[1]!obMake("","double",B356),LIBORMarketModel!$J$15),"getAverage")),"")</f>
        <v/>
      </c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</row>
    <row r="357" spans="1:14" x14ac:dyDescent="0.3">
      <c r="A357" s="23" t="str">
        <f t="shared" si="7"/>
        <v/>
      </c>
      <c r="B357" s="37"/>
      <c r="C357" s="57" t="str">
        <f>IF($B$26,[1]!obget([1]!obcall("",[1]!obcall("",$B$18,"getValue",[1]!obMake("","double",B357),LIBORMarketModel!$J$15),"getAverage")),"")</f>
        <v/>
      </c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</row>
    <row r="358" spans="1:14" x14ac:dyDescent="0.3">
      <c r="A358" s="23" t="str">
        <f t="shared" si="7"/>
        <v/>
      </c>
      <c r="B358" s="37"/>
      <c r="C358" s="57" t="str">
        <f>IF($B$26,[1]!obget([1]!obcall("",[1]!obcall("",$B$18,"getValue",[1]!obMake("","double",B358),LIBORMarketModel!$J$15),"getAverage")),"")</f>
        <v/>
      </c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</row>
    <row r="359" spans="1:14" x14ac:dyDescent="0.3">
      <c r="A359" s="23" t="str">
        <f t="shared" si="7"/>
        <v/>
      </c>
      <c r="B359" s="37"/>
      <c r="C359" s="57" t="str">
        <f>IF($B$26,[1]!obget([1]!obcall("",[1]!obcall("",$B$18,"getValue",[1]!obMake("","double",B359),LIBORMarketModel!$J$15),"getAverage")),"")</f>
        <v/>
      </c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</row>
    <row r="360" spans="1:14" x14ac:dyDescent="0.3">
      <c r="A360" s="23" t="str">
        <f t="shared" si="7"/>
        <v/>
      </c>
      <c r="B360" s="37"/>
      <c r="C360" s="57" t="str">
        <f>IF($B$26,[1]!obget([1]!obcall("",[1]!obcall("",$B$18,"getValue",[1]!obMake("","double",B360),LIBORMarketModel!$J$15),"getAverage")),"")</f>
        <v/>
      </c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</row>
    <row r="361" spans="1:14" x14ac:dyDescent="0.3">
      <c r="A361" s="23" t="str">
        <f t="shared" si="7"/>
        <v/>
      </c>
      <c r="B361" s="37"/>
      <c r="C361" s="57" t="str">
        <f>IF($B$26,[1]!obget([1]!obcall("",[1]!obcall("",$B$18,"getValue",[1]!obMake("","double",B361),LIBORMarketModel!$J$15),"getAverage")),"")</f>
        <v/>
      </c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</row>
    <row r="362" spans="1:14" x14ac:dyDescent="0.3">
      <c r="A362" s="23" t="str">
        <f t="shared" si="7"/>
        <v/>
      </c>
      <c r="B362" s="37"/>
      <c r="C362" s="57" t="str">
        <f>IF($B$26,[1]!obget([1]!obcall("",[1]!obcall("",$B$18,"getValue",[1]!obMake("","double",B362),LIBORMarketModel!$J$15),"getAverage")),"")</f>
        <v/>
      </c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</row>
    <row r="363" spans="1:14" x14ac:dyDescent="0.3">
      <c r="A363" s="23" t="str">
        <f t="shared" si="7"/>
        <v/>
      </c>
      <c r="B363" s="37"/>
      <c r="C363" s="57" t="str">
        <f>IF($B$26,[1]!obget([1]!obcall("",[1]!obcall("",$B$18,"getValue",[1]!obMake("","double",B363),LIBORMarketModel!$J$15),"getAverage")),"")</f>
        <v/>
      </c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</row>
    <row r="364" spans="1:14" x14ac:dyDescent="0.3">
      <c r="A364" s="23" t="str">
        <f t="shared" si="7"/>
        <v/>
      </c>
      <c r="B364" s="37"/>
      <c r="C364" s="57" t="str">
        <f>IF($B$26,[1]!obget([1]!obcall("",[1]!obcall("",$B$18,"getValue",[1]!obMake("","double",B364),LIBORMarketModel!$J$15),"getAverage")),"")</f>
        <v/>
      </c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</row>
    <row r="365" spans="1:14" x14ac:dyDescent="0.3">
      <c r="A365" s="23" t="str">
        <f t="shared" si="7"/>
        <v/>
      </c>
      <c r="B365" s="37"/>
      <c r="C365" s="57" t="str">
        <f>IF($B$26,[1]!obget([1]!obcall("",[1]!obcall("",$B$18,"getValue",[1]!obMake("","double",B365),LIBORMarketModel!$J$15),"getAverage")),"")</f>
        <v/>
      </c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</row>
    <row r="366" spans="1:14" x14ac:dyDescent="0.3">
      <c r="A366" s="23" t="str">
        <f t="shared" si="7"/>
        <v/>
      </c>
      <c r="B366" s="37"/>
      <c r="C366" s="57" t="str">
        <f>IF($B$26,[1]!obget([1]!obcall("",[1]!obcall("",$B$18,"getValue",[1]!obMake("","double",B366),LIBORMarketModel!$J$15),"getAverage")),"")</f>
        <v/>
      </c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</row>
    <row r="367" spans="1:14" x14ac:dyDescent="0.3">
      <c r="A367" s="23" t="str">
        <f t="shared" si="7"/>
        <v/>
      </c>
      <c r="B367" s="37"/>
      <c r="C367" s="57" t="str">
        <f>IF($B$26,[1]!obget([1]!obcall("",[1]!obcall("",$B$18,"getValue",[1]!obMake("","double",B367),LIBORMarketModel!$J$15),"getAverage")),"")</f>
        <v/>
      </c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</row>
    <row r="368" spans="1:14" x14ac:dyDescent="0.3">
      <c r="A368" s="23" t="str">
        <f t="shared" si="7"/>
        <v/>
      </c>
      <c r="B368" s="37"/>
      <c r="C368" s="57" t="str">
        <f>IF($B$26,[1]!obget([1]!obcall("",[1]!obcall("",$B$18,"getValue",[1]!obMake("","double",B368),LIBORMarketModel!$J$15),"getAverage")),"")</f>
        <v/>
      </c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</row>
    <row r="369" spans="1:14" x14ac:dyDescent="0.3">
      <c r="A369" s="23" t="str">
        <f t="shared" si="7"/>
        <v/>
      </c>
      <c r="B369" s="37"/>
      <c r="C369" s="57" t="str">
        <f>IF($B$26,[1]!obget([1]!obcall("",[1]!obcall("",$B$18,"getValue",[1]!obMake("","double",B369),LIBORMarketModel!$J$15),"getAverage")),"")</f>
        <v/>
      </c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</row>
    <row r="370" spans="1:14" x14ac:dyDescent="0.3">
      <c r="A370" s="23" t="str">
        <f t="shared" si="7"/>
        <v/>
      </c>
      <c r="B370" s="37"/>
      <c r="C370" s="57" t="str">
        <f>IF($B$26,[1]!obget([1]!obcall("",[1]!obcall("",$B$18,"getValue",[1]!obMake("","double",B370),LIBORMarketModel!$J$15),"getAverage")),"")</f>
        <v/>
      </c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</row>
    <row r="371" spans="1:14" x14ac:dyDescent="0.3">
      <c r="A371" s="23" t="str">
        <f t="shared" si="7"/>
        <v/>
      </c>
      <c r="B371" s="37"/>
      <c r="C371" s="57" t="str">
        <f>IF($B$26,[1]!obget([1]!obcall("",[1]!obcall("",$B$18,"getValue",[1]!obMake("","double",B371),LIBORMarketModel!$J$15),"getAverage")),"")</f>
        <v/>
      </c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</row>
    <row r="372" spans="1:14" x14ac:dyDescent="0.3">
      <c r="A372" s="23" t="str">
        <f t="shared" si="7"/>
        <v/>
      </c>
      <c r="B372" s="37"/>
      <c r="C372" s="57" t="str">
        <f>IF($B$26,[1]!obget([1]!obcall("",[1]!obcall("",$B$18,"getValue",[1]!obMake("","double",B372),LIBORMarketModel!$J$15),"getAverage")),"")</f>
        <v/>
      </c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</row>
    <row r="373" spans="1:14" x14ac:dyDescent="0.3">
      <c r="A373" s="23" t="str">
        <f t="shared" si="7"/>
        <v/>
      </c>
      <c r="B373" s="37"/>
      <c r="C373" s="57" t="str">
        <f>IF($B$26,[1]!obget([1]!obcall("",[1]!obcall("",$B$18,"getValue",[1]!obMake("","double",B373),LIBORMarketModel!$J$15),"getAverage")),"")</f>
        <v/>
      </c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</row>
    <row r="374" spans="1:14" x14ac:dyDescent="0.3">
      <c r="A374" s="23" t="str">
        <f t="shared" si="7"/>
        <v/>
      </c>
      <c r="B374" s="37"/>
      <c r="C374" s="57" t="str">
        <f>IF($B$26,[1]!obget([1]!obcall("",[1]!obcall("",$B$18,"getValue",[1]!obMake("","double",B374),LIBORMarketModel!$J$15),"getAverage")),"")</f>
        <v/>
      </c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</row>
    <row r="375" spans="1:14" x14ac:dyDescent="0.3">
      <c r="A375" s="23" t="str">
        <f t="shared" si="7"/>
        <v/>
      </c>
      <c r="B375" s="37"/>
      <c r="C375" s="57" t="str">
        <f>IF($B$26,[1]!obget([1]!obcall("",[1]!obcall("",$B$18,"getValue",[1]!obMake("","double",B375),LIBORMarketModel!$J$15),"getAverage")),"")</f>
        <v/>
      </c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</row>
    <row r="376" spans="1:14" x14ac:dyDescent="0.3">
      <c r="A376" s="23" t="str">
        <f t="shared" si="7"/>
        <v/>
      </c>
      <c r="B376" s="37"/>
      <c r="C376" s="57" t="str">
        <f>IF($B$26,[1]!obget([1]!obcall("",[1]!obcall("",$B$18,"getValue",[1]!obMake("","double",B376),LIBORMarketModel!$J$15),"getAverage")),"")</f>
        <v/>
      </c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</row>
    <row r="377" spans="1:14" x14ac:dyDescent="0.3">
      <c r="A377" s="23" t="str">
        <f t="shared" si="7"/>
        <v/>
      </c>
      <c r="B377" s="37"/>
      <c r="C377" s="57" t="str">
        <f>IF($B$26,[1]!obget([1]!obcall("",[1]!obcall("",$B$18,"getValue",[1]!obMake("","double",B377),LIBORMarketModel!$J$15),"getAverage")),"")</f>
        <v/>
      </c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</row>
    <row r="378" spans="1:14" x14ac:dyDescent="0.3">
      <c r="A378" s="23" t="str">
        <f t="shared" si="7"/>
        <v/>
      </c>
      <c r="B378" s="37"/>
      <c r="C378" s="57" t="str">
        <f>IF($B$26,[1]!obget([1]!obcall("",[1]!obcall("",$B$18,"getValue",[1]!obMake("","double",B378),LIBORMarketModel!$J$15),"getAverage")),"")</f>
        <v/>
      </c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</row>
    <row r="379" spans="1:14" x14ac:dyDescent="0.3">
      <c r="A379" s="23" t="str">
        <f t="shared" si="7"/>
        <v/>
      </c>
      <c r="B379" s="37"/>
      <c r="C379" s="57" t="str">
        <f>IF($B$26,[1]!obget([1]!obcall("",[1]!obcall("",$B$18,"getValue",[1]!obMake("","double",B379),LIBORMarketModel!$J$15),"getAverage")),"")</f>
        <v/>
      </c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</row>
    <row r="380" spans="1:14" x14ac:dyDescent="0.3">
      <c r="A380" s="23" t="str">
        <f t="shared" si="7"/>
        <v/>
      </c>
      <c r="B380" s="37"/>
      <c r="C380" s="57" t="str">
        <f>IF($B$26,[1]!obget([1]!obcall("",[1]!obcall("",$B$18,"getValue",[1]!obMake("","double",B380),LIBORMarketModel!$J$15),"getAverage")),"")</f>
        <v/>
      </c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</row>
    <row r="381" spans="1:14" x14ac:dyDescent="0.3">
      <c r="A381" s="23" t="str">
        <f t="shared" si="7"/>
        <v/>
      </c>
      <c r="B381" s="37"/>
      <c r="C381" s="57" t="str">
        <f>IF($B$26,[1]!obget([1]!obcall("",[1]!obcall("",$B$18,"getValue",[1]!obMake("","double",B381),LIBORMarketModel!$J$15),"getAverage")),"")</f>
        <v/>
      </c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</row>
    <row r="382" spans="1:14" x14ac:dyDescent="0.3">
      <c r="A382" s="23" t="str">
        <f t="shared" si="7"/>
        <v/>
      </c>
      <c r="B382" s="37"/>
      <c r="C382" s="57" t="str">
        <f>IF($B$26,[1]!obget([1]!obcall("",[1]!obcall("",$B$18,"getValue",[1]!obMake("","double",B382),LIBORMarketModel!$J$15),"getAverage")),"")</f>
        <v/>
      </c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</row>
    <row r="383" spans="1:14" x14ac:dyDescent="0.3">
      <c r="A383" s="23" t="str">
        <f t="shared" si="7"/>
        <v/>
      </c>
      <c r="B383" s="37"/>
      <c r="C383" s="57" t="str">
        <f>IF($B$26,[1]!obget([1]!obcall("",[1]!obcall("",$B$18,"getValue",[1]!obMake("","double",B383),LIBORMarketModel!$J$15),"getAverage")),"")</f>
        <v/>
      </c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</row>
    <row r="384" spans="1:14" x14ac:dyDescent="0.3">
      <c r="A384" s="23" t="str">
        <f t="shared" si="7"/>
        <v/>
      </c>
      <c r="B384" s="37"/>
      <c r="C384" s="57" t="str">
        <f>IF($B$26,[1]!obget([1]!obcall("",[1]!obcall("",$B$18,"getValue",[1]!obMake("","double",B384),LIBORMarketModel!$J$15),"getAverage")),"")</f>
        <v/>
      </c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</row>
    <row r="385" spans="1:14" x14ac:dyDescent="0.3">
      <c r="A385" s="23" t="str">
        <f t="shared" si="7"/>
        <v/>
      </c>
      <c r="B385" s="37"/>
      <c r="C385" s="57" t="str">
        <f>IF($B$26,[1]!obget([1]!obcall("",[1]!obcall("",$B$18,"getValue",[1]!obMake("","double",B385),LIBORMarketModel!$J$15),"getAverage")),"")</f>
        <v/>
      </c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</row>
    <row r="386" spans="1:14" x14ac:dyDescent="0.3">
      <c r="A386" s="23" t="str">
        <f t="shared" si="7"/>
        <v/>
      </c>
      <c r="B386" s="37"/>
      <c r="C386" s="57" t="str">
        <f>IF($B$26,[1]!obget([1]!obcall("",[1]!obcall("",$B$18,"getValue",[1]!obMake("","double",B386),LIBORMarketModel!$J$15),"getAverage")),"")</f>
        <v/>
      </c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</row>
    <row r="387" spans="1:14" x14ac:dyDescent="0.3">
      <c r="A387" s="23" t="str">
        <f t="shared" si="7"/>
        <v/>
      </c>
      <c r="B387" s="37"/>
      <c r="C387" s="57" t="str">
        <f>IF($B$26,[1]!obget([1]!obcall("",[1]!obcall("",$B$18,"getValue",[1]!obMake("","double",B387),LIBORMarketModel!$J$15),"getAverage")),"")</f>
        <v/>
      </c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</row>
    <row r="388" spans="1:14" x14ac:dyDescent="0.3">
      <c r="A388" s="23" t="str">
        <f t="shared" si="7"/>
        <v/>
      </c>
      <c r="B388" s="37"/>
      <c r="C388" s="57" t="str">
        <f>IF($B$26,[1]!obget([1]!obcall("",[1]!obcall("",$B$18,"getValue",[1]!obMake("","double",B388),LIBORMarketModel!$J$15),"getAverage")),"")</f>
        <v/>
      </c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</row>
    <row r="389" spans="1:14" x14ac:dyDescent="0.3">
      <c r="A389" s="23" t="str">
        <f t="shared" si="7"/>
        <v/>
      </c>
      <c r="B389" s="37"/>
      <c r="C389" s="57" t="str">
        <f>IF($B$26,[1]!obget([1]!obcall("",[1]!obcall("",$B$18,"getValue",[1]!obMake("","double",B389),LIBORMarketModel!$J$15),"getAverage")),"")</f>
        <v/>
      </c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</row>
    <row r="390" spans="1:14" x14ac:dyDescent="0.3">
      <c r="A390" s="23" t="str">
        <f t="shared" si="7"/>
        <v/>
      </c>
      <c r="B390" s="37"/>
      <c r="C390" s="57" t="str">
        <f>IF($B$26,[1]!obget([1]!obcall("",[1]!obcall("",$B$18,"getValue",[1]!obMake("","double",B390),LIBORMarketModel!$J$15),"getAverage")),"")</f>
        <v/>
      </c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</row>
    <row r="391" spans="1:14" x14ac:dyDescent="0.3">
      <c r="A391" s="23" t="str">
        <f t="shared" si="7"/>
        <v/>
      </c>
      <c r="B391" s="37"/>
      <c r="C391" s="57" t="str">
        <f>IF($B$26,[1]!obget([1]!obcall("",[1]!obcall("",$B$18,"getValue",[1]!obMake("","double",B391),LIBORMarketModel!$J$15),"getAverage")),"")</f>
        <v/>
      </c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</row>
    <row r="392" spans="1:14" x14ac:dyDescent="0.3">
      <c r="A392" s="23" t="str">
        <f t="shared" si="7"/>
        <v/>
      </c>
      <c r="B392" s="37"/>
      <c r="C392" s="57" t="str">
        <f>IF($B$26,[1]!obget([1]!obcall("",[1]!obcall("",$B$18,"getValue",[1]!obMake("","double",B392),LIBORMarketModel!$J$15),"getAverage")),"")</f>
        <v/>
      </c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</row>
    <row r="393" spans="1:14" x14ac:dyDescent="0.3">
      <c r="A393" s="23" t="str">
        <f t="shared" si="7"/>
        <v/>
      </c>
      <c r="B393" s="37"/>
      <c r="C393" s="57" t="str">
        <f>IF($B$26,[1]!obget([1]!obcall("",[1]!obcall("",$B$18,"getValue",[1]!obMake("","double",B393),LIBORMarketModel!$J$15),"getAverage")),"")</f>
        <v/>
      </c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</row>
    <row r="394" spans="1:14" x14ac:dyDescent="0.3">
      <c r="A394" s="23" t="str">
        <f t="shared" si="7"/>
        <v/>
      </c>
      <c r="B394" s="37"/>
      <c r="C394" s="57" t="str">
        <f>IF($B$26,[1]!obget([1]!obcall("",[1]!obcall("",$B$18,"getValue",[1]!obMake("","double",B394),LIBORMarketModel!$J$15),"getAverage")),"")</f>
        <v/>
      </c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</row>
    <row r="395" spans="1:14" x14ac:dyDescent="0.3">
      <c r="A395" s="23" t="str">
        <f t="shared" si="7"/>
        <v/>
      </c>
      <c r="B395" s="37"/>
      <c r="C395" s="57" t="str">
        <f>IF($B$26,[1]!obget([1]!obcall("",[1]!obcall("",$B$18,"getValue",[1]!obMake("","double",B395),LIBORMarketModel!$J$15),"getAverage")),"")</f>
        <v/>
      </c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</row>
    <row r="396" spans="1:14" x14ac:dyDescent="0.3">
      <c r="A396" s="23" t="str">
        <f t="shared" si="7"/>
        <v/>
      </c>
      <c r="B396" s="37"/>
      <c r="C396" s="57" t="str">
        <f>IF($B$26,[1]!obget([1]!obcall("",[1]!obcall("",$B$18,"getValue",[1]!obMake("","double",B396),LIBORMarketModel!$J$15),"getAverage")),"")</f>
        <v/>
      </c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</row>
    <row r="397" spans="1:14" x14ac:dyDescent="0.3">
      <c r="A397" s="23" t="str">
        <f t="shared" si="7"/>
        <v/>
      </c>
      <c r="B397" s="37"/>
      <c r="C397" s="57" t="str">
        <f>IF($B$26,[1]!obget([1]!obcall("",[1]!obcall("",$B$18,"getValue",[1]!obMake("","double",B397),LIBORMarketModel!$J$15),"getAverage")),"")</f>
        <v/>
      </c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</row>
    <row r="398" spans="1:14" x14ac:dyDescent="0.3">
      <c r="A398" s="23" t="str">
        <f t="shared" si="7"/>
        <v/>
      </c>
      <c r="B398" s="37"/>
      <c r="C398" s="57" t="str">
        <f>IF($B$26,[1]!obget([1]!obcall("",[1]!obcall("",$B$18,"getValue",[1]!obMake("","double",B398),LIBORMarketModel!$J$15),"getAverage")),"")</f>
        <v/>
      </c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</row>
    <row r="399" spans="1:14" x14ac:dyDescent="0.3">
      <c r="A399" s="23" t="str">
        <f t="shared" si="7"/>
        <v/>
      </c>
      <c r="B399" s="37"/>
      <c r="C399" s="57" t="str">
        <f>IF($B$26,[1]!obget([1]!obcall("",[1]!obcall("",$B$18,"getValue",[1]!obMake("","double",B399),LIBORMarketModel!$J$15),"getAverage")),"")</f>
        <v/>
      </c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</row>
    <row r="400" spans="1:14" x14ac:dyDescent="0.3">
      <c r="A400" s="23" t="str">
        <f t="shared" si="7"/>
        <v/>
      </c>
      <c r="B400" s="37"/>
      <c r="C400" s="57" t="str">
        <f>IF($B$26,[1]!obget([1]!obcall("",[1]!obcall("",$B$18,"getValue",[1]!obMake("","double",B400),LIBORMarketModel!$J$15),"getAverage")),"")</f>
        <v/>
      </c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</row>
    <row r="401" spans="1:14" x14ac:dyDescent="0.3">
      <c r="A401" s="23" t="str">
        <f t="shared" si="7"/>
        <v/>
      </c>
      <c r="B401" s="37"/>
      <c r="C401" s="57" t="str">
        <f>IF($B$26,[1]!obget([1]!obcall("",[1]!obcall("",$B$18,"getValue",[1]!obMake("","double",B401),LIBORMarketModel!$J$15),"getAverage")),"")</f>
        <v/>
      </c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</row>
    <row r="402" spans="1:14" x14ac:dyDescent="0.3">
      <c r="A402" s="23" t="str">
        <f t="shared" si="7"/>
        <v/>
      </c>
      <c r="B402" s="37"/>
      <c r="C402" s="57" t="str">
        <f>IF($B$26,[1]!obget([1]!obcall("",[1]!obcall("",$B$18,"getValue",[1]!obMake("","double",B402),LIBORMarketModel!$J$15),"getAverage")),"")</f>
        <v/>
      </c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</row>
    <row r="403" spans="1:14" x14ac:dyDescent="0.3">
      <c r="A403" s="23" t="str">
        <f t="shared" si="7"/>
        <v/>
      </c>
      <c r="B403" s="37"/>
      <c r="C403" s="57" t="str">
        <f>IF($B$26,[1]!obget([1]!obcall("",[1]!obcall("",$B$18,"getValue",[1]!obMake("","double",B403),LIBORMarketModel!$J$15),"getAverage")),"")</f>
        <v/>
      </c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</row>
    <row r="404" spans="1:14" x14ac:dyDescent="0.3">
      <c r="A404" s="23" t="str">
        <f t="shared" si="7"/>
        <v/>
      </c>
      <c r="B404" s="37"/>
      <c r="C404" s="57" t="str">
        <f>IF($B$26,[1]!obget([1]!obcall("",[1]!obcall("",$B$18,"getValue",[1]!obMake("","double",B404),LIBORMarketModel!$J$15),"getAverage")),"")</f>
        <v/>
      </c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</row>
    <row r="405" spans="1:14" x14ac:dyDescent="0.3">
      <c r="A405" s="23" t="str">
        <f t="shared" si="7"/>
        <v/>
      </c>
      <c r="B405" s="37"/>
      <c r="C405" s="57" t="str">
        <f>IF($B$26,[1]!obget([1]!obcall("",[1]!obcall("",$B$18,"getValue",[1]!obMake("","double",B405),LIBORMarketModel!$J$15),"getAverage")),"")</f>
        <v/>
      </c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</row>
    <row r="406" spans="1:14" x14ac:dyDescent="0.3">
      <c r="A406" s="23" t="str">
        <f t="shared" si="7"/>
        <v/>
      </c>
      <c r="B406" s="37"/>
      <c r="C406" s="57" t="str">
        <f>IF($B$26,[1]!obget([1]!obcall("",[1]!obcall("",$B$18,"getValue",[1]!obMake("","double",B406),LIBORMarketModel!$J$15),"getAverage")),"")</f>
        <v/>
      </c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</row>
    <row r="407" spans="1:14" x14ac:dyDescent="0.3">
      <c r="A407" s="23" t="str">
        <f t="shared" si="7"/>
        <v/>
      </c>
      <c r="B407" s="37"/>
      <c r="C407" s="57" t="str">
        <f>IF($B$26,[1]!obget([1]!obcall("",[1]!obcall("",$B$18,"getValue",[1]!obMake("","double",B407),LIBORMarketModel!$J$15),"getAverage")),"")</f>
        <v/>
      </c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</row>
    <row r="408" spans="1:14" x14ac:dyDescent="0.3">
      <c r="A408" s="23" t="str">
        <f t="shared" si="7"/>
        <v/>
      </c>
      <c r="B408" s="37"/>
      <c r="C408" s="57" t="str">
        <f>IF($B$26,[1]!obget([1]!obcall("",[1]!obcall("",$B$18,"getValue",[1]!obMake("","double",B408),LIBORMarketModel!$J$15),"getAverage")),"")</f>
        <v/>
      </c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</row>
    <row r="409" spans="1:14" x14ac:dyDescent="0.3">
      <c r="A409" s="23" t="str">
        <f t="shared" si="7"/>
        <v/>
      </c>
      <c r="B409" s="37"/>
      <c r="C409" s="57" t="str">
        <f>IF($B$26,[1]!obget([1]!obcall("",[1]!obcall("",$B$18,"getValue",[1]!obMake("","double",B409),LIBORMarketModel!$J$15),"getAverage")),"")</f>
        <v/>
      </c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</row>
    <row r="410" spans="1:14" x14ac:dyDescent="0.3">
      <c r="A410" s="23" t="str">
        <f t="shared" si="7"/>
        <v/>
      </c>
      <c r="B410" s="37"/>
      <c r="C410" s="57" t="str">
        <f>IF($B$26,[1]!obget([1]!obcall("",[1]!obcall("",$B$18,"getValue",[1]!obMake("","double",B410),LIBORMarketModel!$J$15),"getAverage")),"")</f>
        <v/>
      </c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</row>
    <row r="411" spans="1:14" x14ac:dyDescent="0.3">
      <c r="A411" s="23" t="str">
        <f t="shared" si="7"/>
        <v/>
      </c>
      <c r="B411" s="37"/>
      <c r="C411" s="57" t="str">
        <f>IF($B$26,[1]!obget([1]!obcall("",[1]!obcall("",$B$18,"getValue",[1]!obMake("","double",B411),LIBORMarketModel!$J$15),"getAverage")),"")</f>
        <v/>
      </c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</row>
    <row r="412" spans="1:14" x14ac:dyDescent="0.3">
      <c r="A412" s="23" t="str">
        <f t="shared" si="7"/>
        <v/>
      </c>
      <c r="B412" s="37"/>
      <c r="C412" s="57" t="str">
        <f>IF($B$26,[1]!obget([1]!obcall("",[1]!obcall("",$B$18,"getValue",[1]!obMake("","double",B412),LIBORMarketModel!$J$15),"getAverage")),"")</f>
        <v/>
      </c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</row>
    <row r="413" spans="1:14" x14ac:dyDescent="0.3">
      <c r="A413" s="23" t="str">
        <f t="shared" si="7"/>
        <v/>
      </c>
      <c r="B413" s="37"/>
      <c r="C413" s="57" t="str">
        <f>IF($B$26,[1]!obget([1]!obcall("",[1]!obcall("",$B$18,"getValue",[1]!obMake("","double",B413),LIBORMarketModel!$J$15),"getAverage")),"")</f>
        <v/>
      </c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</row>
    <row r="414" spans="1:14" x14ac:dyDescent="0.3">
      <c r="A414" s="23" t="str">
        <f t="shared" si="7"/>
        <v/>
      </c>
      <c r="B414" s="37"/>
      <c r="C414" s="57" t="str">
        <f>IF($B$26,[1]!obget([1]!obcall("",[1]!obcall("",$B$18,"getValue",[1]!obMake("","double",B414),LIBORMarketModel!$J$15),"getAverage")),"")</f>
        <v/>
      </c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</row>
    <row r="415" spans="1:14" x14ac:dyDescent="0.3">
      <c r="A415" s="23" t="str">
        <f t="shared" ref="A415:A478" si="8">IF($B$26,IF(MOD((ROW(A415)-ROW($A$29))*$C$21,$C$22/10)&lt;0.0001,(ROW(A415)-ROW($A$29))*$C$21,""),"")</f>
        <v/>
      </c>
      <c r="B415" s="37"/>
      <c r="C415" s="57" t="str">
        <f>IF($B$26,[1]!obget([1]!obcall("",[1]!obcall("",$B$18,"getValue",[1]!obMake("","double",B415),LIBORMarketModel!$J$15),"getAverage")),"")</f>
        <v/>
      </c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</row>
    <row r="416" spans="1:14" x14ac:dyDescent="0.3">
      <c r="A416" s="23" t="str">
        <f t="shared" si="8"/>
        <v/>
      </c>
      <c r="B416" s="37"/>
      <c r="C416" s="57" t="str">
        <f>IF($B$26,[1]!obget([1]!obcall("",[1]!obcall("",$B$18,"getValue",[1]!obMake("","double",B416),LIBORMarketModel!$J$15),"getAverage")),"")</f>
        <v/>
      </c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</row>
    <row r="417" spans="1:14" x14ac:dyDescent="0.3">
      <c r="A417" s="23" t="str">
        <f t="shared" si="8"/>
        <v/>
      </c>
      <c r="B417" s="37"/>
      <c r="C417" s="57" t="str">
        <f>IF($B$26,[1]!obget([1]!obcall("",[1]!obcall("",$B$18,"getValue",[1]!obMake("","double",B417),LIBORMarketModel!$J$15),"getAverage")),"")</f>
        <v/>
      </c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</row>
    <row r="418" spans="1:14" x14ac:dyDescent="0.3">
      <c r="A418" s="23" t="str">
        <f t="shared" si="8"/>
        <v/>
      </c>
      <c r="B418" s="37"/>
      <c r="C418" s="57" t="str">
        <f>IF($B$26,[1]!obget([1]!obcall("",[1]!obcall("",$B$18,"getValue",[1]!obMake("","double",B418),LIBORMarketModel!$J$15),"getAverage")),"")</f>
        <v/>
      </c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</row>
    <row r="419" spans="1:14" x14ac:dyDescent="0.3">
      <c r="A419" s="23" t="str">
        <f t="shared" si="8"/>
        <v/>
      </c>
      <c r="B419" s="37"/>
      <c r="C419" s="57" t="str">
        <f>IF($B$26,[1]!obget([1]!obcall("",[1]!obcall("",$B$18,"getValue",[1]!obMake("","double",B419),LIBORMarketModel!$J$15),"getAverage")),"")</f>
        <v/>
      </c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</row>
    <row r="420" spans="1:14" x14ac:dyDescent="0.3">
      <c r="A420" s="23" t="str">
        <f t="shared" si="8"/>
        <v/>
      </c>
      <c r="B420" s="37"/>
      <c r="C420" s="57" t="str">
        <f>IF($B$26,[1]!obget([1]!obcall("",[1]!obcall("",$B$18,"getValue",[1]!obMake("","double",B420),LIBORMarketModel!$J$15),"getAverage")),"")</f>
        <v/>
      </c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</row>
    <row r="421" spans="1:14" x14ac:dyDescent="0.3">
      <c r="A421" s="23" t="str">
        <f t="shared" si="8"/>
        <v/>
      </c>
      <c r="B421" s="37"/>
      <c r="C421" s="57" t="str">
        <f>IF($B$26,[1]!obget([1]!obcall("",[1]!obcall("",$B$18,"getValue",[1]!obMake("","double",B421),LIBORMarketModel!$J$15),"getAverage")),"")</f>
        <v/>
      </c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</row>
    <row r="422" spans="1:14" x14ac:dyDescent="0.3">
      <c r="A422" s="23" t="str">
        <f t="shared" si="8"/>
        <v/>
      </c>
      <c r="B422" s="37"/>
      <c r="C422" s="57" t="str">
        <f>IF($B$26,[1]!obget([1]!obcall("",[1]!obcall("",$B$18,"getValue",[1]!obMake("","double",B422),LIBORMarketModel!$J$15),"getAverage")),"")</f>
        <v/>
      </c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</row>
    <row r="423" spans="1:14" x14ac:dyDescent="0.3">
      <c r="A423" s="23" t="str">
        <f t="shared" si="8"/>
        <v/>
      </c>
      <c r="B423" s="37"/>
      <c r="C423" s="57" t="str">
        <f>IF($B$26,[1]!obget([1]!obcall("",[1]!obcall("",$B$18,"getValue",[1]!obMake("","double",B423),LIBORMarketModel!$J$15),"getAverage")),"")</f>
        <v/>
      </c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</row>
    <row r="424" spans="1:14" x14ac:dyDescent="0.3">
      <c r="A424" s="23" t="str">
        <f t="shared" si="8"/>
        <v/>
      </c>
      <c r="B424" s="37"/>
      <c r="C424" s="57" t="str">
        <f>IF($B$26,[1]!obget([1]!obcall("",[1]!obcall("",$B$18,"getValue",[1]!obMake("","double",B424),LIBORMarketModel!$J$15),"getAverage")),"")</f>
        <v/>
      </c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</row>
    <row r="425" spans="1:14" x14ac:dyDescent="0.3">
      <c r="A425" s="23" t="str">
        <f t="shared" si="8"/>
        <v/>
      </c>
      <c r="B425" s="37"/>
      <c r="C425" s="57" t="str">
        <f>IF($B$26,[1]!obget([1]!obcall("",[1]!obcall("",$B$18,"getValue",[1]!obMake("","double",B425),LIBORMarketModel!$J$15),"getAverage")),"")</f>
        <v/>
      </c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</row>
    <row r="426" spans="1:14" x14ac:dyDescent="0.3">
      <c r="A426" s="23" t="str">
        <f t="shared" si="8"/>
        <v/>
      </c>
      <c r="B426" s="37"/>
      <c r="C426" s="57" t="str">
        <f>IF($B$26,[1]!obget([1]!obcall("",[1]!obcall("",$B$18,"getValue",[1]!obMake("","double",B426),LIBORMarketModel!$J$15),"getAverage")),"")</f>
        <v/>
      </c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</row>
    <row r="427" spans="1:14" x14ac:dyDescent="0.3">
      <c r="A427" s="23" t="str">
        <f t="shared" si="8"/>
        <v/>
      </c>
      <c r="B427" s="37"/>
      <c r="C427" s="57" t="str">
        <f>IF($B$26,[1]!obget([1]!obcall("",[1]!obcall("",$B$18,"getValue",[1]!obMake("","double",B427),LIBORMarketModel!$J$15),"getAverage")),"")</f>
        <v/>
      </c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</row>
    <row r="428" spans="1:14" x14ac:dyDescent="0.3">
      <c r="A428" s="23" t="str">
        <f t="shared" si="8"/>
        <v/>
      </c>
      <c r="B428" s="37"/>
      <c r="C428" s="57" t="str">
        <f>IF($B$26,[1]!obget([1]!obcall("",[1]!obcall("",$B$18,"getValue",[1]!obMake("","double",B428),LIBORMarketModel!$J$15),"getAverage")),"")</f>
        <v/>
      </c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</row>
    <row r="429" spans="1:14" x14ac:dyDescent="0.3">
      <c r="A429" s="23" t="str">
        <f t="shared" si="8"/>
        <v/>
      </c>
      <c r="B429" s="37"/>
      <c r="C429" s="57" t="str">
        <f>IF($B$26,[1]!obget([1]!obcall("",[1]!obcall("",$B$18,"getValue",[1]!obMake("","double",B429),LIBORMarketModel!$J$15),"getAverage")),"")</f>
        <v/>
      </c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</row>
    <row r="430" spans="1:14" x14ac:dyDescent="0.3">
      <c r="A430" s="23" t="str">
        <f t="shared" si="8"/>
        <v/>
      </c>
      <c r="B430" s="37"/>
      <c r="C430" s="57" t="str">
        <f>IF($B$26,[1]!obget([1]!obcall("",[1]!obcall("",$B$18,"getValue",[1]!obMake("","double",B430),LIBORMarketModel!$J$15),"getAverage")),"")</f>
        <v/>
      </c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</row>
    <row r="431" spans="1:14" x14ac:dyDescent="0.3">
      <c r="A431" s="23" t="str">
        <f t="shared" si="8"/>
        <v/>
      </c>
      <c r="B431" s="37"/>
      <c r="C431" s="57" t="str">
        <f>IF($B$26,[1]!obget([1]!obcall("",[1]!obcall("",$B$18,"getValue",[1]!obMake("","double",B431),LIBORMarketModel!$J$15),"getAverage")),"")</f>
        <v/>
      </c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</row>
    <row r="432" spans="1:14" x14ac:dyDescent="0.3">
      <c r="A432" s="23" t="str">
        <f t="shared" si="8"/>
        <v/>
      </c>
      <c r="B432" s="37"/>
      <c r="C432" s="57" t="str">
        <f>IF($B$26,[1]!obget([1]!obcall("",[1]!obcall("",$B$18,"getValue",[1]!obMake("","double",B432),LIBORMarketModel!$J$15),"getAverage")),"")</f>
        <v/>
      </c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</row>
    <row r="433" spans="1:14" x14ac:dyDescent="0.3">
      <c r="A433" s="23" t="str">
        <f t="shared" si="8"/>
        <v/>
      </c>
      <c r="B433" s="37"/>
      <c r="C433" s="57" t="str">
        <f>IF($B$26,[1]!obget([1]!obcall("",[1]!obcall("",$B$18,"getValue",[1]!obMake("","double",B433),LIBORMarketModel!$J$15),"getAverage")),"")</f>
        <v/>
      </c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</row>
    <row r="434" spans="1:14" x14ac:dyDescent="0.3">
      <c r="A434" s="23" t="str">
        <f t="shared" si="8"/>
        <v/>
      </c>
      <c r="B434" s="37"/>
      <c r="C434" s="57" t="str">
        <f>IF($B$26,[1]!obget([1]!obcall("",[1]!obcall("",$B$18,"getValue",[1]!obMake("","double",B434),LIBORMarketModel!$J$15),"getAverage")),"")</f>
        <v/>
      </c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</row>
    <row r="435" spans="1:14" x14ac:dyDescent="0.3">
      <c r="A435" s="23" t="str">
        <f t="shared" si="8"/>
        <v/>
      </c>
      <c r="B435" s="37"/>
      <c r="C435" s="57" t="str">
        <f>IF($B$26,[1]!obget([1]!obcall("",[1]!obcall("",$B$18,"getValue",[1]!obMake("","double",B435),LIBORMarketModel!$J$15),"getAverage")),"")</f>
        <v/>
      </c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</row>
    <row r="436" spans="1:14" x14ac:dyDescent="0.3">
      <c r="A436" s="23" t="str">
        <f t="shared" si="8"/>
        <v/>
      </c>
      <c r="B436" s="37"/>
      <c r="C436" s="57" t="str">
        <f>IF($B$26,[1]!obget([1]!obcall("",[1]!obcall("",$B$18,"getValue",[1]!obMake("","double",B436),LIBORMarketModel!$J$15),"getAverage")),"")</f>
        <v/>
      </c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</row>
    <row r="437" spans="1:14" x14ac:dyDescent="0.3">
      <c r="A437" s="23" t="str">
        <f t="shared" si="8"/>
        <v/>
      </c>
      <c r="B437" s="37"/>
      <c r="C437" s="57" t="str">
        <f>IF($B$26,[1]!obget([1]!obcall("",[1]!obcall("",$B$18,"getValue",[1]!obMake("","double",B437),LIBORMarketModel!$J$15),"getAverage")),"")</f>
        <v/>
      </c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</row>
    <row r="438" spans="1:14" x14ac:dyDescent="0.3">
      <c r="A438" s="23" t="str">
        <f t="shared" si="8"/>
        <v/>
      </c>
      <c r="B438" s="37"/>
      <c r="C438" s="57" t="str">
        <f>IF($B$26,[1]!obget([1]!obcall("",[1]!obcall("",$B$18,"getValue",[1]!obMake("","double",B438),LIBORMarketModel!$J$15),"getAverage")),"")</f>
        <v/>
      </c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</row>
    <row r="439" spans="1:14" x14ac:dyDescent="0.3">
      <c r="A439" s="23" t="str">
        <f t="shared" si="8"/>
        <v/>
      </c>
      <c r="B439" s="37"/>
      <c r="C439" s="57" t="str">
        <f>IF($B$26,[1]!obget([1]!obcall("",[1]!obcall("",$B$18,"getValue",[1]!obMake("","double",B439),LIBORMarketModel!$J$15),"getAverage")),"")</f>
        <v/>
      </c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</row>
    <row r="440" spans="1:14" x14ac:dyDescent="0.3">
      <c r="A440" s="23" t="str">
        <f t="shared" si="8"/>
        <v/>
      </c>
      <c r="B440" s="37"/>
      <c r="C440" s="57" t="str">
        <f>IF($B$26,[1]!obget([1]!obcall("",[1]!obcall("",$B$18,"getValue",[1]!obMake("","double",B440),LIBORMarketModel!$J$15),"getAverage")),"")</f>
        <v/>
      </c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</row>
    <row r="441" spans="1:14" x14ac:dyDescent="0.3">
      <c r="A441" s="23" t="str">
        <f t="shared" si="8"/>
        <v/>
      </c>
      <c r="B441" s="37"/>
      <c r="C441" s="57" t="str">
        <f>IF($B$26,[1]!obget([1]!obcall("",[1]!obcall("",$B$18,"getValue",[1]!obMake("","double",B441),LIBORMarketModel!$J$15),"getAverage")),"")</f>
        <v/>
      </c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</row>
    <row r="442" spans="1:14" x14ac:dyDescent="0.3">
      <c r="A442" s="23" t="str">
        <f t="shared" si="8"/>
        <v/>
      </c>
      <c r="B442" s="37"/>
      <c r="C442" s="57" t="str">
        <f>IF($B$26,[1]!obget([1]!obcall("",[1]!obcall("",$B$18,"getValue",[1]!obMake("","double",B442),LIBORMarketModel!$J$15),"getAverage")),"")</f>
        <v/>
      </c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</row>
    <row r="443" spans="1:14" x14ac:dyDescent="0.3">
      <c r="A443" s="23" t="str">
        <f t="shared" si="8"/>
        <v/>
      </c>
      <c r="B443" s="37"/>
      <c r="C443" s="57" t="str">
        <f>IF($B$26,[1]!obget([1]!obcall("",[1]!obcall("",$B$18,"getValue",[1]!obMake("","double",B443),LIBORMarketModel!$J$15),"getAverage")),"")</f>
        <v/>
      </c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</row>
    <row r="444" spans="1:14" x14ac:dyDescent="0.3">
      <c r="A444" s="23" t="str">
        <f t="shared" si="8"/>
        <v/>
      </c>
      <c r="B444" s="37"/>
      <c r="C444" s="57" t="str">
        <f>IF($B$26,[1]!obget([1]!obcall("",[1]!obcall("",$B$18,"getValue",[1]!obMake("","double",B444),LIBORMarketModel!$J$15),"getAverage")),"")</f>
        <v/>
      </c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</row>
    <row r="445" spans="1:14" x14ac:dyDescent="0.3">
      <c r="A445" s="23" t="str">
        <f t="shared" si="8"/>
        <v/>
      </c>
      <c r="B445" s="37"/>
      <c r="C445" s="57" t="str">
        <f>IF($B$26,[1]!obget([1]!obcall("",[1]!obcall("",$B$18,"getValue",[1]!obMake("","double",B445),LIBORMarketModel!$J$15),"getAverage")),"")</f>
        <v/>
      </c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</row>
    <row r="446" spans="1:14" x14ac:dyDescent="0.3">
      <c r="A446" s="23" t="str">
        <f t="shared" si="8"/>
        <v/>
      </c>
      <c r="B446" s="37"/>
      <c r="C446" s="57" t="str">
        <f>IF($B$26,[1]!obget([1]!obcall("",[1]!obcall("",$B$18,"getValue",[1]!obMake("","double",B446),LIBORMarketModel!$J$15),"getAverage")),"")</f>
        <v/>
      </c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</row>
    <row r="447" spans="1:14" x14ac:dyDescent="0.3">
      <c r="A447" s="23" t="str">
        <f t="shared" si="8"/>
        <v/>
      </c>
      <c r="B447" s="37"/>
      <c r="C447" s="57" t="str">
        <f>IF($B$26,[1]!obget([1]!obcall("",[1]!obcall("",$B$18,"getValue",[1]!obMake("","double",B447),LIBORMarketModel!$J$15),"getAverage")),"")</f>
        <v/>
      </c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</row>
    <row r="448" spans="1:14" x14ac:dyDescent="0.3">
      <c r="A448" s="23" t="str">
        <f t="shared" si="8"/>
        <v/>
      </c>
      <c r="B448" s="37"/>
      <c r="C448" s="57" t="str">
        <f>IF($B$26,[1]!obget([1]!obcall("",[1]!obcall("",$B$18,"getValue",[1]!obMake("","double",B448),LIBORMarketModel!$J$15),"getAverage")),"")</f>
        <v/>
      </c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</row>
    <row r="449" spans="1:14" x14ac:dyDescent="0.3">
      <c r="A449" s="23" t="str">
        <f t="shared" si="8"/>
        <v/>
      </c>
      <c r="B449" s="37"/>
      <c r="C449" s="57" t="str">
        <f>IF($B$26,[1]!obget([1]!obcall("",[1]!obcall("",$B$18,"getValue",[1]!obMake("","double",B449),LIBORMarketModel!$J$15),"getAverage")),"")</f>
        <v/>
      </c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</row>
    <row r="450" spans="1:14" x14ac:dyDescent="0.3">
      <c r="A450" s="23" t="str">
        <f t="shared" si="8"/>
        <v/>
      </c>
      <c r="B450" s="37"/>
      <c r="C450" s="57" t="str">
        <f>IF($B$26,[1]!obget([1]!obcall("",[1]!obcall("",$B$18,"getValue",[1]!obMake("","double",B450),LIBORMarketModel!$J$15),"getAverage")),"")</f>
        <v/>
      </c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</row>
    <row r="451" spans="1:14" x14ac:dyDescent="0.3">
      <c r="A451" s="23" t="str">
        <f t="shared" si="8"/>
        <v/>
      </c>
      <c r="B451" s="37"/>
      <c r="C451" s="57" t="str">
        <f>IF($B$26,[1]!obget([1]!obcall("",[1]!obcall("",$B$18,"getValue",[1]!obMake("","double",B451),LIBORMarketModel!$J$15),"getAverage")),"")</f>
        <v/>
      </c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</row>
    <row r="452" spans="1:14" x14ac:dyDescent="0.3">
      <c r="A452" s="23" t="str">
        <f t="shared" si="8"/>
        <v/>
      </c>
      <c r="B452" s="37"/>
      <c r="C452" s="57" t="str">
        <f>IF($B$26,[1]!obget([1]!obcall("",[1]!obcall("",$B$18,"getValue",[1]!obMake("","double",B452),LIBORMarketModel!$J$15),"getAverage")),"")</f>
        <v/>
      </c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</row>
    <row r="453" spans="1:14" x14ac:dyDescent="0.3">
      <c r="A453" s="23" t="str">
        <f t="shared" si="8"/>
        <v/>
      </c>
      <c r="B453" s="37"/>
      <c r="C453" s="57" t="str">
        <f>IF($B$26,[1]!obget([1]!obcall("",[1]!obcall("",$B$18,"getValue",[1]!obMake("","double",B453),LIBORMarketModel!$J$15),"getAverage")),"")</f>
        <v/>
      </c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</row>
    <row r="454" spans="1:14" x14ac:dyDescent="0.3">
      <c r="A454" s="23" t="str">
        <f t="shared" si="8"/>
        <v/>
      </c>
      <c r="B454" s="37"/>
      <c r="C454" s="57" t="str">
        <f>IF($B$26,[1]!obget([1]!obcall("",[1]!obcall("",$B$18,"getValue",[1]!obMake("","double",B454),LIBORMarketModel!$J$15),"getAverage")),"")</f>
        <v/>
      </c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</row>
    <row r="455" spans="1:14" x14ac:dyDescent="0.3">
      <c r="A455" s="23" t="str">
        <f t="shared" si="8"/>
        <v/>
      </c>
      <c r="B455" s="37"/>
      <c r="C455" s="57" t="str">
        <f>IF($B$26,[1]!obget([1]!obcall("",[1]!obcall("",$B$18,"getValue",[1]!obMake("","double",B455),LIBORMarketModel!$J$15),"getAverage")),"")</f>
        <v/>
      </c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</row>
    <row r="456" spans="1:14" x14ac:dyDescent="0.3">
      <c r="A456" s="23" t="str">
        <f t="shared" si="8"/>
        <v/>
      </c>
      <c r="B456" s="37"/>
      <c r="C456" s="57" t="str">
        <f>IF($B$26,[1]!obget([1]!obcall("",[1]!obcall("",$B$18,"getValue",[1]!obMake("","double",B456),LIBORMarketModel!$J$15),"getAverage")),"")</f>
        <v/>
      </c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</row>
    <row r="457" spans="1:14" x14ac:dyDescent="0.3">
      <c r="A457" s="23" t="str">
        <f t="shared" si="8"/>
        <v/>
      </c>
      <c r="B457" s="37"/>
      <c r="C457" s="57" t="str">
        <f>IF($B$26,[1]!obget([1]!obcall("",[1]!obcall("",$B$18,"getValue",[1]!obMake("","double",B457),LIBORMarketModel!$J$15),"getAverage")),"")</f>
        <v/>
      </c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</row>
    <row r="458" spans="1:14" x14ac:dyDescent="0.3">
      <c r="A458" s="23" t="str">
        <f t="shared" si="8"/>
        <v/>
      </c>
      <c r="B458" s="37"/>
      <c r="C458" s="57" t="str">
        <f>IF($B$26,[1]!obget([1]!obcall("",[1]!obcall("",$B$18,"getValue",[1]!obMake("","double",B458),LIBORMarketModel!$J$15),"getAverage")),"")</f>
        <v/>
      </c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</row>
    <row r="459" spans="1:14" x14ac:dyDescent="0.3">
      <c r="A459" s="23" t="str">
        <f t="shared" si="8"/>
        <v/>
      </c>
      <c r="B459" s="37"/>
      <c r="C459" s="57" t="str">
        <f>IF($B$26,[1]!obget([1]!obcall("",[1]!obcall("",$B$18,"getValue",[1]!obMake("","double",B459),LIBORMarketModel!$J$15),"getAverage")),"")</f>
        <v/>
      </c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</row>
    <row r="460" spans="1:14" x14ac:dyDescent="0.3">
      <c r="A460" s="23" t="str">
        <f t="shared" si="8"/>
        <v/>
      </c>
      <c r="B460" s="37"/>
      <c r="C460" s="57" t="str">
        <f>IF($B$26,[1]!obget([1]!obcall("",[1]!obcall("",$B$18,"getValue",[1]!obMake("","double",B460),LIBORMarketModel!$J$15),"getAverage")),"")</f>
        <v/>
      </c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</row>
    <row r="461" spans="1:14" x14ac:dyDescent="0.3">
      <c r="A461" s="23" t="str">
        <f t="shared" si="8"/>
        <v/>
      </c>
      <c r="B461" s="37"/>
      <c r="C461" s="57" t="str">
        <f>IF($B$26,[1]!obget([1]!obcall("",[1]!obcall("",$B$18,"getValue",[1]!obMake("","double",B461),LIBORMarketModel!$J$15),"getAverage")),"")</f>
        <v/>
      </c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</row>
    <row r="462" spans="1:14" x14ac:dyDescent="0.3">
      <c r="A462" s="23" t="str">
        <f t="shared" si="8"/>
        <v/>
      </c>
      <c r="B462" s="37"/>
      <c r="C462" s="57" t="str">
        <f>IF($B$26,[1]!obget([1]!obcall("",[1]!obcall("",$B$18,"getValue",[1]!obMake("","double",B462),LIBORMarketModel!$J$15),"getAverage")),"")</f>
        <v/>
      </c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</row>
    <row r="463" spans="1:14" x14ac:dyDescent="0.3">
      <c r="A463" s="23" t="str">
        <f t="shared" si="8"/>
        <v/>
      </c>
      <c r="B463" s="37"/>
      <c r="C463" s="57" t="str">
        <f>IF($B$26,[1]!obget([1]!obcall("",[1]!obcall("",$B$18,"getValue",[1]!obMake("","double",B463),LIBORMarketModel!$J$15),"getAverage")),"")</f>
        <v/>
      </c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</row>
    <row r="464" spans="1:14" x14ac:dyDescent="0.3">
      <c r="A464" s="23" t="str">
        <f t="shared" si="8"/>
        <v/>
      </c>
      <c r="B464" s="37"/>
      <c r="C464" s="57" t="str">
        <f>IF($B$26,[1]!obget([1]!obcall("",[1]!obcall("",$B$18,"getValue",[1]!obMake("","double",B464),LIBORMarketModel!$J$15),"getAverage")),"")</f>
        <v/>
      </c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</row>
    <row r="465" spans="1:14" x14ac:dyDescent="0.3">
      <c r="A465" s="23" t="str">
        <f t="shared" si="8"/>
        <v/>
      </c>
      <c r="B465" s="37"/>
      <c r="C465" s="57" t="str">
        <f>IF($B$26,[1]!obget([1]!obcall("",[1]!obcall("",$B$18,"getValue",[1]!obMake("","double",B465),LIBORMarketModel!$J$15),"getAverage")),"")</f>
        <v/>
      </c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</row>
    <row r="466" spans="1:14" x14ac:dyDescent="0.3">
      <c r="A466" s="23" t="str">
        <f t="shared" si="8"/>
        <v/>
      </c>
      <c r="B466" s="37"/>
      <c r="C466" s="57" t="str">
        <f>IF($B$26,[1]!obget([1]!obcall("",[1]!obcall("",$B$18,"getValue",[1]!obMake("","double",B466),LIBORMarketModel!$J$15),"getAverage")),"")</f>
        <v/>
      </c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</row>
    <row r="467" spans="1:14" x14ac:dyDescent="0.3">
      <c r="A467" s="23" t="str">
        <f t="shared" si="8"/>
        <v/>
      </c>
      <c r="B467" s="37"/>
      <c r="C467" s="57" t="str">
        <f>IF($B$26,[1]!obget([1]!obcall("",[1]!obcall("",$B$18,"getValue",[1]!obMake("","double",B467),LIBORMarketModel!$J$15),"getAverage")),"")</f>
        <v/>
      </c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</row>
    <row r="468" spans="1:14" x14ac:dyDescent="0.3">
      <c r="A468" s="23" t="str">
        <f t="shared" si="8"/>
        <v/>
      </c>
      <c r="B468" s="37"/>
      <c r="C468" s="57" t="str">
        <f>IF($B$26,[1]!obget([1]!obcall("",[1]!obcall("",$B$18,"getValue",[1]!obMake("","double",B468),LIBORMarketModel!$J$15),"getAverage")),"")</f>
        <v/>
      </c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</row>
    <row r="469" spans="1:14" x14ac:dyDescent="0.3">
      <c r="A469" s="23" t="str">
        <f t="shared" si="8"/>
        <v/>
      </c>
      <c r="B469" s="37"/>
      <c r="C469" s="57" t="str">
        <f>IF($B$26,[1]!obget([1]!obcall("",[1]!obcall("",$B$18,"getValue",[1]!obMake("","double",B469),LIBORMarketModel!$J$15),"getAverage")),"")</f>
        <v/>
      </c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</row>
    <row r="470" spans="1:14" x14ac:dyDescent="0.3">
      <c r="A470" s="23" t="str">
        <f t="shared" si="8"/>
        <v/>
      </c>
      <c r="B470" s="37"/>
      <c r="C470" s="57" t="str">
        <f>IF($B$26,[1]!obget([1]!obcall("",[1]!obcall("",$B$18,"getValue",[1]!obMake("","double",B470),LIBORMarketModel!$J$15),"getAverage")),"")</f>
        <v/>
      </c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</row>
    <row r="471" spans="1:14" x14ac:dyDescent="0.3">
      <c r="A471" s="23" t="str">
        <f t="shared" si="8"/>
        <v/>
      </c>
      <c r="B471" s="37"/>
      <c r="C471" s="57" t="str">
        <f>IF($B$26,[1]!obget([1]!obcall("",[1]!obcall("",$B$18,"getValue",[1]!obMake("","double",B471),LIBORMarketModel!$J$15),"getAverage")),"")</f>
        <v/>
      </c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</row>
    <row r="472" spans="1:14" x14ac:dyDescent="0.3">
      <c r="A472" s="23" t="str">
        <f t="shared" si="8"/>
        <v/>
      </c>
      <c r="B472" s="37"/>
      <c r="C472" s="57" t="str">
        <f>IF($B$26,[1]!obget([1]!obcall("",[1]!obcall("",$B$18,"getValue",[1]!obMake("","double",B472),LIBORMarketModel!$J$15),"getAverage")),"")</f>
        <v/>
      </c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</row>
    <row r="473" spans="1:14" x14ac:dyDescent="0.3">
      <c r="A473" s="23" t="str">
        <f t="shared" si="8"/>
        <v/>
      </c>
      <c r="B473" s="37"/>
      <c r="C473" s="57" t="str">
        <f>IF($B$26,[1]!obget([1]!obcall("",[1]!obcall("",$B$18,"getValue",[1]!obMake("","double",B473),LIBORMarketModel!$J$15),"getAverage")),"")</f>
        <v/>
      </c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</row>
    <row r="474" spans="1:14" x14ac:dyDescent="0.3">
      <c r="A474" s="23" t="str">
        <f t="shared" si="8"/>
        <v/>
      </c>
      <c r="B474" s="37"/>
      <c r="C474" s="57" t="str">
        <f>IF($B$26,[1]!obget([1]!obcall("",[1]!obcall("",$B$18,"getValue",[1]!obMake("","double",B474),LIBORMarketModel!$J$15),"getAverage")),"")</f>
        <v/>
      </c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</row>
    <row r="475" spans="1:14" x14ac:dyDescent="0.3">
      <c r="A475" s="23" t="str">
        <f t="shared" si="8"/>
        <v/>
      </c>
      <c r="B475" s="37"/>
      <c r="C475" s="57" t="str">
        <f>IF($B$26,[1]!obget([1]!obcall("",[1]!obcall("",$B$18,"getValue",[1]!obMake("","double",B475),LIBORMarketModel!$J$15),"getAverage")),"")</f>
        <v/>
      </c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</row>
    <row r="476" spans="1:14" x14ac:dyDescent="0.3">
      <c r="A476" s="23" t="str">
        <f t="shared" si="8"/>
        <v/>
      </c>
      <c r="B476" s="37"/>
      <c r="C476" s="57" t="str">
        <f>IF($B$26,[1]!obget([1]!obcall("",[1]!obcall("",$B$18,"getValue",[1]!obMake("","double",B476),LIBORMarketModel!$J$15),"getAverage")),"")</f>
        <v/>
      </c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</row>
    <row r="477" spans="1:14" x14ac:dyDescent="0.3">
      <c r="A477" s="23" t="str">
        <f t="shared" si="8"/>
        <v/>
      </c>
      <c r="B477" s="37"/>
      <c r="C477" s="57" t="str">
        <f>IF($B$26,[1]!obget([1]!obcall("",[1]!obcall("",$B$18,"getValue",[1]!obMake("","double",B477),LIBORMarketModel!$J$15),"getAverage")),"")</f>
        <v/>
      </c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</row>
    <row r="478" spans="1:14" x14ac:dyDescent="0.3">
      <c r="A478" s="23" t="str">
        <f t="shared" si="8"/>
        <v/>
      </c>
      <c r="B478" s="37"/>
      <c r="C478" s="57" t="str">
        <f>IF($B$26,[1]!obget([1]!obcall("",[1]!obcall("",$B$18,"getValue",[1]!obMake("","double",B478),LIBORMarketModel!$J$15),"getAverage")),"")</f>
        <v/>
      </c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</row>
    <row r="479" spans="1:14" x14ac:dyDescent="0.3">
      <c r="A479" s="23" t="str">
        <f t="shared" ref="A479:A542" si="9">IF($B$26,IF(MOD((ROW(A479)-ROW($A$29))*$C$21,$C$22/10)&lt;0.0001,(ROW(A479)-ROW($A$29))*$C$21,""),"")</f>
        <v/>
      </c>
      <c r="B479" s="37"/>
      <c r="C479" s="57" t="str">
        <f>IF($B$26,[1]!obget([1]!obcall("",[1]!obcall("",$B$18,"getValue",[1]!obMake("","double",B479),LIBORMarketModel!$J$15),"getAverage")),"")</f>
        <v/>
      </c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</row>
    <row r="480" spans="1:14" x14ac:dyDescent="0.3">
      <c r="A480" s="23" t="str">
        <f t="shared" si="9"/>
        <v/>
      </c>
      <c r="B480" s="37"/>
      <c r="C480" s="57" t="str">
        <f>IF($B$26,[1]!obget([1]!obcall("",[1]!obcall("",$B$18,"getValue",[1]!obMake("","double",B480),LIBORMarketModel!$J$15),"getAverage")),"")</f>
        <v/>
      </c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</row>
    <row r="481" spans="1:14" x14ac:dyDescent="0.3">
      <c r="A481" s="23" t="str">
        <f t="shared" si="9"/>
        <v/>
      </c>
      <c r="B481" s="37"/>
      <c r="C481" s="57" t="str">
        <f>IF($B$26,[1]!obget([1]!obcall("",[1]!obcall("",$B$18,"getValue",[1]!obMake("","double",B481),LIBORMarketModel!$J$15),"getAverage")),"")</f>
        <v/>
      </c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</row>
    <row r="482" spans="1:14" x14ac:dyDescent="0.3">
      <c r="A482" s="23" t="str">
        <f t="shared" si="9"/>
        <v/>
      </c>
      <c r="B482" s="37"/>
      <c r="C482" s="57" t="str">
        <f>IF($B$26,[1]!obget([1]!obcall("",[1]!obcall("",$B$18,"getValue",[1]!obMake("","double",B482),LIBORMarketModel!$J$15),"getAverage")),"")</f>
        <v/>
      </c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</row>
    <row r="483" spans="1:14" x14ac:dyDescent="0.3">
      <c r="A483" s="23" t="str">
        <f t="shared" si="9"/>
        <v/>
      </c>
      <c r="B483" s="37"/>
      <c r="C483" s="57" t="str">
        <f>IF($B$26,[1]!obget([1]!obcall("",[1]!obcall("",$B$18,"getValue",[1]!obMake("","double",B483),LIBORMarketModel!$J$15),"getAverage")),"")</f>
        <v/>
      </c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</row>
    <row r="484" spans="1:14" x14ac:dyDescent="0.3">
      <c r="A484" s="23" t="str">
        <f t="shared" si="9"/>
        <v/>
      </c>
      <c r="B484" s="37"/>
      <c r="C484" s="57" t="str">
        <f>IF($B$26,[1]!obget([1]!obcall("",[1]!obcall("",$B$18,"getValue",[1]!obMake("","double",B484),LIBORMarketModel!$J$15),"getAverage")),"")</f>
        <v/>
      </c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</row>
    <row r="485" spans="1:14" x14ac:dyDescent="0.3">
      <c r="A485" s="23" t="str">
        <f t="shared" si="9"/>
        <v/>
      </c>
      <c r="B485" s="37"/>
      <c r="C485" s="57" t="str">
        <f>IF($B$26,[1]!obget([1]!obcall("",[1]!obcall("",$B$18,"getValue",[1]!obMake("","double",B485),LIBORMarketModel!$J$15),"getAverage")),"")</f>
        <v/>
      </c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</row>
    <row r="486" spans="1:14" x14ac:dyDescent="0.3">
      <c r="A486" s="23" t="str">
        <f t="shared" si="9"/>
        <v/>
      </c>
      <c r="B486" s="37"/>
      <c r="C486" s="57" t="str">
        <f>IF($B$26,[1]!obget([1]!obcall("",[1]!obcall("",$B$18,"getValue",[1]!obMake("","double",B486),LIBORMarketModel!$J$15),"getAverage")),"")</f>
        <v/>
      </c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</row>
    <row r="487" spans="1:14" x14ac:dyDescent="0.3">
      <c r="A487" s="23" t="str">
        <f t="shared" si="9"/>
        <v/>
      </c>
      <c r="B487" s="37"/>
      <c r="C487" s="57" t="str">
        <f>IF($B$26,[1]!obget([1]!obcall("",[1]!obcall("",$B$18,"getValue",[1]!obMake("","double",B487),LIBORMarketModel!$J$15),"getAverage")),"")</f>
        <v/>
      </c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</row>
    <row r="488" spans="1:14" x14ac:dyDescent="0.3">
      <c r="A488" s="23" t="str">
        <f t="shared" si="9"/>
        <v/>
      </c>
      <c r="B488" s="37"/>
      <c r="C488" s="57" t="str">
        <f>IF($B$26,[1]!obget([1]!obcall("",[1]!obcall("",$B$18,"getValue",[1]!obMake("","double",B488),LIBORMarketModel!$J$15),"getAverage")),"")</f>
        <v/>
      </c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</row>
    <row r="489" spans="1:14" x14ac:dyDescent="0.3">
      <c r="A489" s="23" t="str">
        <f t="shared" si="9"/>
        <v/>
      </c>
      <c r="B489" s="37"/>
      <c r="C489" s="57" t="str">
        <f>IF($B$26,[1]!obget([1]!obcall("",[1]!obcall("",$B$18,"getValue",[1]!obMake("","double",B489),LIBORMarketModel!$J$15),"getAverage")),"")</f>
        <v/>
      </c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</row>
    <row r="490" spans="1:14" x14ac:dyDescent="0.3">
      <c r="A490" s="23" t="str">
        <f t="shared" si="9"/>
        <v/>
      </c>
      <c r="B490" s="37"/>
      <c r="C490" s="57" t="str">
        <f>IF($B$26,[1]!obget([1]!obcall("",[1]!obcall("",$B$18,"getValue",[1]!obMake("","double",B490),LIBORMarketModel!$J$15),"getAverage")),"")</f>
        <v/>
      </c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</row>
    <row r="491" spans="1:14" x14ac:dyDescent="0.3">
      <c r="A491" s="23" t="str">
        <f t="shared" si="9"/>
        <v/>
      </c>
      <c r="B491" s="37"/>
      <c r="C491" s="57" t="str">
        <f>IF($B$26,[1]!obget([1]!obcall("",[1]!obcall("",$B$18,"getValue",[1]!obMake("","double",B491),LIBORMarketModel!$J$15),"getAverage")),"")</f>
        <v/>
      </c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</row>
    <row r="492" spans="1:14" x14ac:dyDescent="0.3">
      <c r="A492" s="23" t="str">
        <f t="shared" si="9"/>
        <v/>
      </c>
      <c r="B492" s="37"/>
      <c r="C492" s="57" t="str">
        <f>IF($B$26,[1]!obget([1]!obcall("",[1]!obcall("",$B$18,"getValue",[1]!obMake("","double",B492),LIBORMarketModel!$J$15),"getAverage")),"")</f>
        <v/>
      </c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</row>
    <row r="493" spans="1:14" x14ac:dyDescent="0.3">
      <c r="A493" s="23" t="str">
        <f t="shared" si="9"/>
        <v/>
      </c>
      <c r="B493" s="37"/>
      <c r="C493" s="57" t="str">
        <f>IF($B$26,[1]!obget([1]!obcall("",[1]!obcall("",$B$18,"getValue",[1]!obMake("","double",B493),LIBORMarketModel!$J$15),"getAverage")),"")</f>
        <v/>
      </c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</row>
    <row r="494" spans="1:14" x14ac:dyDescent="0.3">
      <c r="A494" s="23" t="str">
        <f t="shared" si="9"/>
        <v/>
      </c>
      <c r="B494" s="37"/>
      <c r="C494" s="57" t="str">
        <f>IF($B$26,[1]!obget([1]!obcall("",[1]!obcall("",$B$18,"getValue",[1]!obMake("","double",B494),LIBORMarketModel!$J$15),"getAverage")),"")</f>
        <v/>
      </c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</row>
    <row r="495" spans="1:14" x14ac:dyDescent="0.3">
      <c r="A495" s="23" t="str">
        <f t="shared" si="9"/>
        <v/>
      </c>
      <c r="B495" s="37"/>
      <c r="C495" s="57" t="str">
        <f>IF($B$26,[1]!obget([1]!obcall("",[1]!obcall("",$B$18,"getValue",[1]!obMake("","double",B495),LIBORMarketModel!$J$15),"getAverage")),"")</f>
        <v/>
      </c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</row>
    <row r="496" spans="1:14" x14ac:dyDescent="0.3">
      <c r="A496" s="23" t="str">
        <f t="shared" si="9"/>
        <v/>
      </c>
      <c r="B496" s="37"/>
      <c r="C496" s="57" t="str">
        <f>IF($B$26,[1]!obget([1]!obcall("",[1]!obcall("",$B$18,"getValue",[1]!obMake("","double",B496),LIBORMarketModel!$J$15),"getAverage")),"")</f>
        <v/>
      </c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</row>
    <row r="497" spans="1:14" x14ac:dyDescent="0.3">
      <c r="A497" s="23" t="str">
        <f t="shared" si="9"/>
        <v/>
      </c>
      <c r="B497" s="37"/>
      <c r="C497" s="57" t="str">
        <f>IF($B$26,[1]!obget([1]!obcall("",[1]!obcall("",$B$18,"getValue",[1]!obMake("","double",B497),LIBORMarketModel!$J$15),"getAverage")),"")</f>
        <v/>
      </c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</row>
    <row r="498" spans="1:14" x14ac:dyDescent="0.3">
      <c r="A498" s="23" t="str">
        <f t="shared" si="9"/>
        <v/>
      </c>
      <c r="B498" s="37"/>
      <c r="C498" s="57" t="str">
        <f>IF($B$26,[1]!obget([1]!obcall("",[1]!obcall("",$B$18,"getValue",[1]!obMake("","double",B498),LIBORMarketModel!$J$15),"getAverage")),"")</f>
        <v/>
      </c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</row>
    <row r="499" spans="1:14" x14ac:dyDescent="0.3">
      <c r="A499" s="23" t="str">
        <f t="shared" si="9"/>
        <v/>
      </c>
      <c r="B499" s="37"/>
      <c r="C499" s="57" t="str">
        <f>IF($B$26,[1]!obget([1]!obcall("",[1]!obcall("",$B$18,"getValue",[1]!obMake("","double",B499),LIBORMarketModel!$J$15),"getAverage")),"")</f>
        <v/>
      </c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</row>
    <row r="500" spans="1:14" x14ac:dyDescent="0.3">
      <c r="A500" s="23" t="str">
        <f t="shared" si="9"/>
        <v/>
      </c>
      <c r="B500" s="37"/>
      <c r="C500" s="57" t="str">
        <f>IF($B$26,[1]!obget([1]!obcall("",[1]!obcall("",$B$18,"getValue",[1]!obMake("","double",B500),LIBORMarketModel!$J$15),"getAverage")),"")</f>
        <v/>
      </c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</row>
    <row r="501" spans="1:14" x14ac:dyDescent="0.3">
      <c r="A501" s="23" t="str">
        <f t="shared" si="9"/>
        <v/>
      </c>
      <c r="B501" s="37"/>
      <c r="C501" s="57" t="str">
        <f>IF($B$26,[1]!obget([1]!obcall("",[1]!obcall("",$B$18,"getValue",[1]!obMake("","double",B501),LIBORMarketModel!$J$15),"getAverage")),"")</f>
        <v/>
      </c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</row>
    <row r="502" spans="1:14" x14ac:dyDescent="0.3">
      <c r="A502" s="23" t="str">
        <f t="shared" si="9"/>
        <v/>
      </c>
      <c r="B502" s="37"/>
      <c r="C502" s="57" t="str">
        <f>IF($B$26,[1]!obget([1]!obcall("",[1]!obcall("",$B$18,"getValue",[1]!obMake("","double",B502),LIBORMarketModel!$J$15),"getAverage")),"")</f>
        <v/>
      </c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</row>
    <row r="503" spans="1:14" x14ac:dyDescent="0.3">
      <c r="A503" s="23" t="str">
        <f t="shared" si="9"/>
        <v/>
      </c>
      <c r="B503" s="37"/>
      <c r="C503" s="57" t="str">
        <f>IF($B$26,[1]!obget([1]!obcall("",[1]!obcall("",$B$18,"getValue",[1]!obMake("","double",B503),LIBORMarketModel!$J$15),"getAverage")),"")</f>
        <v/>
      </c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</row>
    <row r="504" spans="1:14" x14ac:dyDescent="0.3">
      <c r="A504" s="23" t="str">
        <f t="shared" si="9"/>
        <v/>
      </c>
      <c r="B504" s="37"/>
      <c r="C504" s="57" t="str">
        <f>IF($B$26,[1]!obget([1]!obcall("",[1]!obcall("",$B$18,"getValue",[1]!obMake("","double",B504),LIBORMarketModel!$J$15),"getAverage")),"")</f>
        <v/>
      </c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</row>
    <row r="505" spans="1:14" x14ac:dyDescent="0.3">
      <c r="A505" s="23" t="str">
        <f t="shared" si="9"/>
        <v/>
      </c>
      <c r="B505" s="37"/>
      <c r="C505" s="57" t="str">
        <f>IF($B$26,[1]!obget([1]!obcall("",[1]!obcall("",$B$18,"getValue",[1]!obMake("","double",B505),LIBORMarketModel!$J$15),"getAverage")),"")</f>
        <v/>
      </c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</row>
    <row r="506" spans="1:14" x14ac:dyDescent="0.3">
      <c r="A506" s="23" t="str">
        <f t="shared" si="9"/>
        <v/>
      </c>
      <c r="B506" s="37"/>
      <c r="C506" s="57" t="str">
        <f>IF($B$26,[1]!obget([1]!obcall("",[1]!obcall("",$B$18,"getValue",[1]!obMake("","double",B506),LIBORMarketModel!$J$15),"getAverage")),"")</f>
        <v/>
      </c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</row>
    <row r="507" spans="1:14" x14ac:dyDescent="0.3">
      <c r="A507" s="23" t="str">
        <f t="shared" si="9"/>
        <v/>
      </c>
      <c r="B507" s="37"/>
      <c r="C507" s="57" t="str">
        <f>IF($B$26,[1]!obget([1]!obcall("",[1]!obcall("",$B$18,"getValue",[1]!obMake("","double",B507),LIBORMarketModel!$J$15),"getAverage")),"")</f>
        <v/>
      </c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</row>
    <row r="508" spans="1:14" x14ac:dyDescent="0.3">
      <c r="A508" s="23" t="str">
        <f t="shared" si="9"/>
        <v/>
      </c>
      <c r="B508" s="37"/>
      <c r="C508" s="57" t="str">
        <f>IF($B$26,[1]!obget([1]!obcall("",[1]!obcall("",$B$18,"getValue",[1]!obMake("","double",B508),LIBORMarketModel!$J$15),"getAverage")),"")</f>
        <v/>
      </c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</row>
    <row r="509" spans="1:14" x14ac:dyDescent="0.3">
      <c r="A509" s="23" t="str">
        <f t="shared" si="9"/>
        <v/>
      </c>
      <c r="B509" s="37"/>
      <c r="C509" s="57" t="str">
        <f>IF($B$26,[1]!obget([1]!obcall("",[1]!obcall("",$B$18,"getValue",[1]!obMake("","double",B509),LIBORMarketModel!$J$15),"getAverage")),"")</f>
        <v/>
      </c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</row>
    <row r="510" spans="1:14" x14ac:dyDescent="0.3">
      <c r="A510" s="23" t="str">
        <f t="shared" si="9"/>
        <v/>
      </c>
      <c r="B510" s="37"/>
      <c r="C510" s="57" t="str">
        <f>IF($B$26,[1]!obget([1]!obcall("",[1]!obcall("",$B$18,"getValue",[1]!obMake("","double",B510),LIBORMarketModel!$J$15),"getAverage")),"")</f>
        <v/>
      </c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</row>
    <row r="511" spans="1:14" x14ac:dyDescent="0.3">
      <c r="A511" s="23" t="str">
        <f t="shared" si="9"/>
        <v/>
      </c>
      <c r="B511" s="37"/>
      <c r="C511" s="57" t="str">
        <f>IF($B$26,[1]!obget([1]!obcall("",[1]!obcall("",$B$18,"getValue",[1]!obMake("","double",B511),LIBORMarketModel!$J$15),"getAverage")),"")</f>
        <v/>
      </c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</row>
    <row r="512" spans="1:14" x14ac:dyDescent="0.3">
      <c r="A512" s="23" t="str">
        <f t="shared" si="9"/>
        <v/>
      </c>
      <c r="B512" s="37"/>
      <c r="C512" s="57" t="str">
        <f>IF($B$26,[1]!obget([1]!obcall("",[1]!obcall("",$B$18,"getValue",[1]!obMake("","double",B512),LIBORMarketModel!$J$15),"getAverage")),"")</f>
        <v/>
      </c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</row>
    <row r="513" spans="1:14" x14ac:dyDescent="0.3">
      <c r="A513" s="23" t="str">
        <f t="shared" si="9"/>
        <v/>
      </c>
      <c r="B513" s="37"/>
      <c r="C513" s="57" t="str">
        <f>IF($B$26,[1]!obget([1]!obcall("",[1]!obcall("",$B$18,"getValue",[1]!obMake("","double",B513),LIBORMarketModel!$J$15),"getAverage")),"")</f>
        <v/>
      </c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</row>
    <row r="514" spans="1:14" x14ac:dyDescent="0.3">
      <c r="A514" s="23" t="str">
        <f t="shared" si="9"/>
        <v/>
      </c>
      <c r="B514" s="37"/>
      <c r="C514" s="57" t="str">
        <f>IF($B$26,[1]!obget([1]!obcall("",[1]!obcall("",$B$18,"getValue",[1]!obMake("","double",B514),LIBORMarketModel!$J$15),"getAverage")),"")</f>
        <v/>
      </c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</row>
    <row r="515" spans="1:14" x14ac:dyDescent="0.3">
      <c r="A515" s="23" t="str">
        <f t="shared" si="9"/>
        <v/>
      </c>
      <c r="B515" s="37"/>
      <c r="C515" s="57" t="str">
        <f>IF($B$26,[1]!obget([1]!obcall("",[1]!obcall("",$B$18,"getValue",[1]!obMake("","double",B515),LIBORMarketModel!$J$15),"getAverage")),"")</f>
        <v/>
      </c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</row>
    <row r="516" spans="1:14" x14ac:dyDescent="0.3">
      <c r="A516" s="23" t="str">
        <f t="shared" si="9"/>
        <v/>
      </c>
      <c r="B516" s="37"/>
      <c r="C516" s="57" t="str">
        <f>IF($B$26,[1]!obget([1]!obcall("",[1]!obcall("",$B$18,"getValue",[1]!obMake("","double",B516),LIBORMarketModel!$J$15),"getAverage")),"")</f>
        <v/>
      </c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</row>
    <row r="517" spans="1:14" x14ac:dyDescent="0.3">
      <c r="A517" s="23" t="str">
        <f t="shared" si="9"/>
        <v/>
      </c>
      <c r="B517" s="37"/>
      <c r="C517" s="57" t="str">
        <f>IF($B$26,[1]!obget([1]!obcall("",[1]!obcall("",$B$18,"getValue",[1]!obMake("","double",B517),LIBORMarketModel!$J$15),"getAverage")),"")</f>
        <v/>
      </c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</row>
    <row r="518" spans="1:14" x14ac:dyDescent="0.3">
      <c r="A518" s="23" t="str">
        <f t="shared" si="9"/>
        <v/>
      </c>
      <c r="B518" s="37"/>
      <c r="C518" s="57" t="str">
        <f>IF($B$26,[1]!obget([1]!obcall("",[1]!obcall("",$B$18,"getValue",[1]!obMake("","double",B518),LIBORMarketModel!$J$15),"getAverage")),"")</f>
        <v/>
      </c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</row>
    <row r="519" spans="1:14" x14ac:dyDescent="0.3">
      <c r="A519" s="23" t="str">
        <f t="shared" si="9"/>
        <v/>
      </c>
      <c r="B519" s="37"/>
      <c r="C519" s="57" t="str">
        <f>IF($B$26,[1]!obget([1]!obcall("",[1]!obcall("",$B$18,"getValue",[1]!obMake("","double",B519),LIBORMarketModel!$J$15),"getAverage")),"")</f>
        <v/>
      </c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</row>
    <row r="520" spans="1:14" x14ac:dyDescent="0.3">
      <c r="A520" s="23" t="str">
        <f t="shared" si="9"/>
        <v/>
      </c>
      <c r="B520" s="37"/>
      <c r="C520" s="57" t="str">
        <f>IF($B$26,[1]!obget([1]!obcall("",[1]!obcall("",$B$18,"getValue",[1]!obMake("","double",B520),LIBORMarketModel!$J$15),"getAverage")),"")</f>
        <v/>
      </c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</row>
    <row r="521" spans="1:14" x14ac:dyDescent="0.3">
      <c r="A521" s="23" t="str">
        <f t="shared" si="9"/>
        <v/>
      </c>
      <c r="B521" s="37"/>
      <c r="C521" s="57" t="str">
        <f>IF($B$26,[1]!obget([1]!obcall("",[1]!obcall("",$B$18,"getValue",[1]!obMake("","double",B521),LIBORMarketModel!$J$15),"getAverage")),"")</f>
        <v/>
      </c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</row>
    <row r="522" spans="1:14" x14ac:dyDescent="0.3">
      <c r="A522" s="23" t="str">
        <f t="shared" si="9"/>
        <v/>
      </c>
      <c r="B522" s="37"/>
      <c r="C522" s="57" t="str">
        <f>IF($B$26,[1]!obget([1]!obcall("",[1]!obcall("",$B$18,"getValue",[1]!obMake("","double",B522),LIBORMarketModel!$J$15),"getAverage")),"")</f>
        <v/>
      </c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</row>
    <row r="523" spans="1:14" x14ac:dyDescent="0.3">
      <c r="A523" s="23" t="str">
        <f t="shared" si="9"/>
        <v/>
      </c>
      <c r="B523" s="37"/>
      <c r="C523" s="57" t="str">
        <f>IF($B$26,[1]!obget([1]!obcall("",[1]!obcall("",$B$18,"getValue",[1]!obMake("","double",B523),LIBORMarketModel!$J$15),"getAverage")),"")</f>
        <v/>
      </c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</row>
    <row r="524" spans="1:14" x14ac:dyDescent="0.3">
      <c r="A524" s="23" t="str">
        <f t="shared" si="9"/>
        <v/>
      </c>
      <c r="B524" s="37"/>
      <c r="C524" s="57" t="str">
        <f>IF($B$26,[1]!obget([1]!obcall("",[1]!obcall("",$B$18,"getValue",[1]!obMake("","double",B524),LIBORMarketModel!$J$15),"getAverage")),"")</f>
        <v/>
      </c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</row>
    <row r="525" spans="1:14" x14ac:dyDescent="0.3">
      <c r="A525" s="23" t="str">
        <f t="shared" si="9"/>
        <v/>
      </c>
      <c r="B525" s="37"/>
      <c r="C525" s="57" t="str">
        <f>IF($B$26,[1]!obget([1]!obcall("",[1]!obcall("",$B$18,"getValue",[1]!obMake("","double",B525),LIBORMarketModel!$J$15),"getAverage")),"")</f>
        <v/>
      </c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</row>
    <row r="526" spans="1:14" x14ac:dyDescent="0.3">
      <c r="A526" s="23" t="str">
        <f t="shared" si="9"/>
        <v/>
      </c>
      <c r="B526" s="37"/>
      <c r="C526" s="57" t="str">
        <f>IF($B$26,[1]!obget([1]!obcall("",[1]!obcall("",$B$18,"getValue",[1]!obMake("","double",B526),LIBORMarketModel!$J$15),"getAverage")),"")</f>
        <v/>
      </c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</row>
    <row r="527" spans="1:14" x14ac:dyDescent="0.3">
      <c r="A527" s="23" t="str">
        <f t="shared" si="9"/>
        <v/>
      </c>
      <c r="B527" s="37"/>
      <c r="C527" s="57" t="str">
        <f>IF($B$26,[1]!obget([1]!obcall("",[1]!obcall("",$B$18,"getValue",[1]!obMake("","double",B527),LIBORMarketModel!$J$15),"getAverage")),"")</f>
        <v/>
      </c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</row>
    <row r="528" spans="1:14" x14ac:dyDescent="0.3">
      <c r="A528" s="23" t="str">
        <f t="shared" si="9"/>
        <v/>
      </c>
      <c r="B528" s="37"/>
      <c r="C528" s="57" t="str">
        <f>IF($B$26,[1]!obget([1]!obcall("",[1]!obcall("",$B$18,"getValue",[1]!obMake("","double",B528),LIBORMarketModel!$J$15),"getAverage")),"")</f>
        <v/>
      </c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</row>
    <row r="529" spans="1:14" x14ac:dyDescent="0.3">
      <c r="A529" s="23" t="str">
        <f t="shared" si="9"/>
        <v/>
      </c>
      <c r="B529" s="37"/>
      <c r="C529" s="57" t="str">
        <f>IF($B$26,[1]!obget([1]!obcall("",[1]!obcall("",$B$18,"getValue",[1]!obMake("","double",B529),LIBORMarketModel!$J$15),"getAverage")),"")</f>
        <v/>
      </c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</row>
    <row r="530" spans="1:14" x14ac:dyDescent="0.3">
      <c r="A530" s="23" t="str">
        <f t="shared" si="9"/>
        <v/>
      </c>
      <c r="B530" s="37"/>
      <c r="C530" s="57" t="str">
        <f>IF($B$26,[1]!obget([1]!obcall("",[1]!obcall("",$B$18,"getValue",[1]!obMake("","double",B530),LIBORMarketModel!$J$15),"getAverage")),"")</f>
        <v/>
      </c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</row>
    <row r="531" spans="1:14" x14ac:dyDescent="0.3">
      <c r="A531" s="23" t="str">
        <f t="shared" si="9"/>
        <v/>
      </c>
      <c r="B531" s="37"/>
      <c r="C531" s="57" t="str">
        <f>IF($B$26,[1]!obget([1]!obcall("",[1]!obcall("",$B$18,"getValue",[1]!obMake("","double",B531),LIBORMarketModel!$J$15),"getAverage")),"")</f>
        <v/>
      </c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</row>
    <row r="532" spans="1:14" x14ac:dyDescent="0.3">
      <c r="A532" s="23" t="str">
        <f t="shared" si="9"/>
        <v/>
      </c>
      <c r="B532" s="37"/>
      <c r="C532" s="57" t="str">
        <f>IF($B$26,[1]!obget([1]!obcall("",[1]!obcall("",$B$18,"getValue",[1]!obMake("","double",B532),LIBORMarketModel!$J$15),"getAverage")),"")</f>
        <v/>
      </c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</row>
    <row r="533" spans="1:14" x14ac:dyDescent="0.3">
      <c r="A533" s="23" t="str">
        <f t="shared" si="9"/>
        <v/>
      </c>
      <c r="B533" s="37"/>
      <c r="C533" s="57" t="str">
        <f>IF($B$26,[1]!obget([1]!obcall("",[1]!obcall("",$B$18,"getValue",[1]!obMake("","double",B533),LIBORMarketModel!$J$15),"getAverage")),"")</f>
        <v/>
      </c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</row>
    <row r="534" spans="1:14" x14ac:dyDescent="0.3">
      <c r="A534" s="23" t="str">
        <f t="shared" si="9"/>
        <v/>
      </c>
      <c r="B534" s="37"/>
      <c r="C534" s="57" t="str">
        <f>IF($B$26,[1]!obget([1]!obcall("",[1]!obcall("",$B$18,"getValue",[1]!obMake("","double",B534),LIBORMarketModel!$J$15),"getAverage")),"")</f>
        <v/>
      </c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</row>
    <row r="535" spans="1:14" x14ac:dyDescent="0.3">
      <c r="A535" s="23" t="str">
        <f t="shared" si="9"/>
        <v/>
      </c>
      <c r="B535" s="37"/>
      <c r="C535" s="57" t="str">
        <f>IF($B$26,[1]!obget([1]!obcall("",[1]!obcall("",$B$18,"getValue",[1]!obMake("","double",B535),LIBORMarketModel!$J$15),"getAverage")),"")</f>
        <v/>
      </c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</row>
    <row r="536" spans="1:14" x14ac:dyDescent="0.3">
      <c r="A536" s="23" t="str">
        <f t="shared" si="9"/>
        <v/>
      </c>
      <c r="B536" s="37"/>
      <c r="C536" s="57" t="str">
        <f>IF($B$26,[1]!obget([1]!obcall("",[1]!obcall("",$B$18,"getValue",[1]!obMake("","double",B536),LIBORMarketModel!$J$15),"getAverage")),"")</f>
        <v/>
      </c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</row>
    <row r="537" spans="1:14" x14ac:dyDescent="0.3">
      <c r="A537" s="23" t="str">
        <f t="shared" si="9"/>
        <v/>
      </c>
      <c r="B537" s="37"/>
      <c r="C537" s="57" t="str">
        <f>IF($B$26,[1]!obget([1]!obcall("",[1]!obcall("",$B$18,"getValue",[1]!obMake("","double",B537),LIBORMarketModel!$J$15),"getAverage")),"")</f>
        <v/>
      </c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</row>
    <row r="538" spans="1:14" x14ac:dyDescent="0.3">
      <c r="A538" s="23" t="str">
        <f t="shared" si="9"/>
        <v/>
      </c>
      <c r="B538" s="37"/>
      <c r="C538" s="57" t="str">
        <f>IF($B$26,[1]!obget([1]!obcall("",[1]!obcall("",$B$18,"getValue",[1]!obMake("","double",B538),LIBORMarketModel!$J$15),"getAverage")),"")</f>
        <v/>
      </c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</row>
    <row r="539" spans="1:14" x14ac:dyDescent="0.3">
      <c r="A539" s="23" t="str">
        <f t="shared" si="9"/>
        <v/>
      </c>
      <c r="B539" s="37"/>
      <c r="C539" s="57" t="str">
        <f>IF($B$26,[1]!obget([1]!obcall("",[1]!obcall("",$B$18,"getValue",[1]!obMake("","double",B539),LIBORMarketModel!$J$15),"getAverage")),"")</f>
        <v/>
      </c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</row>
    <row r="540" spans="1:14" x14ac:dyDescent="0.3">
      <c r="A540" s="23" t="str">
        <f t="shared" si="9"/>
        <v/>
      </c>
      <c r="B540" s="37"/>
      <c r="C540" s="57" t="str">
        <f>IF($B$26,[1]!obget([1]!obcall("",[1]!obcall("",$B$18,"getValue",[1]!obMake("","double",B540),LIBORMarketModel!$J$15),"getAverage")),"")</f>
        <v/>
      </c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</row>
    <row r="541" spans="1:14" x14ac:dyDescent="0.3">
      <c r="A541" s="23" t="str">
        <f t="shared" si="9"/>
        <v/>
      </c>
      <c r="B541" s="37"/>
      <c r="C541" s="57" t="str">
        <f>IF($B$26,[1]!obget([1]!obcall("",[1]!obcall("",$B$18,"getValue",[1]!obMake("","double",B541),LIBORMarketModel!$J$15),"getAverage")),"")</f>
        <v/>
      </c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</row>
    <row r="542" spans="1:14" x14ac:dyDescent="0.3">
      <c r="A542" s="23" t="str">
        <f t="shared" si="9"/>
        <v/>
      </c>
      <c r="B542" s="37"/>
      <c r="C542" s="57" t="str">
        <f>IF($B$26,[1]!obget([1]!obcall("",[1]!obcall("",$B$18,"getValue",[1]!obMake("","double",B542),LIBORMarketModel!$J$15),"getAverage")),"")</f>
        <v/>
      </c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</row>
    <row r="543" spans="1:14" x14ac:dyDescent="0.3">
      <c r="A543" s="23" t="str">
        <f t="shared" ref="A543:A571" si="10">IF($B$26,IF(MOD((ROW(A543)-ROW($A$29))*$C$21,$C$22/10)&lt;0.0001,(ROW(A543)-ROW($A$29))*$C$21,""),"")</f>
        <v/>
      </c>
      <c r="B543" s="37"/>
      <c r="C543" s="57" t="str">
        <f>IF($B$26,[1]!obget([1]!obcall("",[1]!obcall("",$B$18,"getValue",[1]!obMake("","double",B543),LIBORMarketModel!$J$15),"getAverage")),"")</f>
        <v/>
      </c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</row>
    <row r="544" spans="1:14" x14ac:dyDescent="0.3">
      <c r="A544" s="23" t="str">
        <f t="shared" si="10"/>
        <v/>
      </c>
      <c r="B544" s="37"/>
      <c r="C544" s="57" t="str">
        <f>IF($B$26,[1]!obget([1]!obcall("",[1]!obcall("",$B$18,"getValue",[1]!obMake("","double",B544),LIBORMarketModel!$J$15),"getAverage")),"")</f>
        <v/>
      </c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</row>
    <row r="545" spans="1:14" x14ac:dyDescent="0.3">
      <c r="A545" s="23" t="str">
        <f t="shared" si="10"/>
        <v/>
      </c>
      <c r="B545" s="37"/>
      <c r="C545" s="57" t="str">
        <f>IF($B$26,[1]!obget([1]!obcall("",[1]!obcall("",$B$18,"getValue",[1]!obMake("","double",B545),LIBORMarketModel!$J$15),"getAverage")),"")</f>
        <v/>
      </c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</row>
    <row r="546" spans="1:14" x14ac:dyDescent="0.3">
      <c r="A546" s="23" t="str">
        <f t="shared" si="10"/>
        <v/>
      </c>
      <c r="B546" s="37"/>
      <c r="C546" s="57" t="str">
        <f>IF($B$26,[1]!obget([1]!obcall("",[1]!obcall("",$B$18,"getValue",[1]!obMake("","double",B546),LIBORMarketModel!$J$15),"getAverage")),"")</f>
        <v/>
      </c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</row>
    <row r="547" spans="1:14" x14ac:dyDescent="0.3">
      <c r="A547" s="23" t="str">
        <f t="shared" si="10"/>
        <v/>
      </c>
      <c r="B547" s="37"/>
      <c r="C547" s="57" t="str">
        <f>IF($B$26,[1]!obget([1]!obcall("",[1]!obcall("",$B$18,"getValue",[1]!obMake("","double",B547),LIBORMarketModel!$J$15),"getAverage")),"")</f>
        <v/>
      </c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</row>
    <row r="548" spans="1:14" x14ac:dyDescent="0.3">
      <c r="A548" s="23" t="str">
        <f t="shared" si="10"/>
        <v/>
      </c>
      <c r="B548" s="37"/>
      <c r="C548" s="57" t="str">
        <f>IF($B$26,[1]!obget([1]!obcall("",[1]!obcall("",$B$18,"getValue",[1]!obMake("","double",B548),LIBORMarketModel!$J$15),"getAverage")),"")</f>
        <v/>
      </c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</row>
    <row r="549" spans="1:14" x14ac:dyDescent="0.3">
      <c r="A549" s="23" t="str">
        <f t="shared" si="10"/>
        <v/>
      </c>
      <c r="B549" s="37"/>
      <c r="C549" s="57" t="str">
        <f>IF($B$26,[1]!obget([1]!obcall("",[1]!obcall("",$B$18,"getValue",[1]!obMake("","double",B549),LIBORMarketModel!$J$15),"getAverage")),"")</f>
        <v/>
      </c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</row>
    <row r="550" spans="1:14" x14ac:dyDescent="0.3">
      <c r="A550" s="23" t="str">
        <f t="shared" si="10"/>
        <v/>
      </c>
      <c r="B550" s="37"/>
      <c r="C550" s="57" t="str">
        <f>IF($B$26,[1]!obget([1]!obcall("",[1]!obcall("",$B$18,"getValue",[1]!obMake("","double",B550),LIBORMarketModel!$J$15),"getAverage")),"")</f>
        <v/>
      </c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</row>
    <row r="551" spans="1:14" x14ac:dyDescent="0.3">
      <c r="A551" s="23" t="str">
        <f t="shared" si="10"/>
        <v/>
      </c>
      <c r="B551" s="37"/>
      <c r="C551" s="57" t="str">
        <f>IF($B$26,[1]!obget([1]!obcall("",[1]!obcall("",$B$18,"getValue",[1]!obMake("","double",B551),LIBORMarketModel!$J$15),"getAverage")),"")</f>
        <v/>
      </c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</row>
    <row r="552" spans="1:14" x14ac:dyDescent="0.3">
      <c r="A552" s="23" t="str">
        <f t="shared" si="10"/>
        <v/>
      </c>
      <c r="B552" s="37"/>
      <c r="C552" s="57" t="str">
        <f>IF($B$26,[1]!obget([1]!obcall("",[1]!obcall("",$B$18,"getValue",[1]!obMake("","double",B552),LIBORMarketModel!$J$15),"getAverage")),"")</f>
        <v/>
      </c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</row>
    <row r="553" spans="1:14" x14ac:dyDescent="0.3">
      <c r="A553" s="23" t="str">
        <f t="shared" si="10"/>
        <v/>
      </c>
      <c r="B553" s="37"/>
      <c r="C553" s="57" t="str">
        <f>IF($B$26,[1]!obget([1]!obcall("",[1]!obcall("",$B$18,"getValue",[1]!obMake("","double",B553),LIBORMarketModel!$J$15),"getAverage")),"")</f>
        <v/>
      </c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</row>
    <row r="554" spans="1:14" x14ac:dyDescent="0.3">
      <c r="A554" s="23" t="str">
        <f t="shared" si="10"/>
        <v/>
      </c>
      <c r="B554" s="37"/>
      <c r="C554" s="57" t="str">
        <f>IF($B$26,[1]!obget([1]!obcall("",[1]!obcall("",$B$18,"getValue",[1]!obMake("","double",B554),LIBORMarketModel!$J$15),"getAverage")),"")</f>
        <v/>
      </c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</row>
    <row r="555" spans="1:14" x14ac:dyDescent="0.3">
      <c r="A555" s="23" t="str">
        <f t="shared" si="10"/>
        <v/>
      </c>
      <c r="B555" s="37"/>
      <c r="C555" s="57" t="str">
        <f>IF($B$26,[1]!obget([1]!obcall("",[1]!obcall("",$B$18,"getValue",[1]!obMake("","double",B555),LIBORMarketModel!$J$15),"getAverage")),"")</f>
        <v/>
      </c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</row>
    <row r="556" spans="1:14" x14ac:dyDescent="0.3">
      <c r="A556" s="23" t="str">
        <f t="shared" si="10"/>
        <v/>
      </c>
      <c r="B556" s="37"/>
      <c r="C556" s="57" t="str">
        <f>IF($B$26,[1]!obget([1]!obcall("",[1]!obcall("",$B$18,"getValue",[1]!obMake("","double",B556),LIBORMarketModel!$J$15),"getAverage")),"")</f>
        <v/>
      </c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</row>
    <row r="557" spans="1:14" x14ac:dyDescent="0.3">
      <c r="A557" s="23" t="str">
        <f t="shared" si="10"/>
        <v/>
      </c>
      <c r="B557" s="37"/>
      <c r="C557" s="57" t="str">
        <f>IF($B$26,[1]!obget([1]!obcall("",[1]!obcall("",$B$18,"getValue",[1]!obMake("","double",B557),LIBORMarketModel!$J$15),"getAverage")),"")</f>
        <v/>
      </c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</row>
    <row r="558" spans="1:14" x14ac:dyDescent="0.3">
      <c r="A558" s="23" t="str">
        <f t="shared" si="10"/>
        <v/>
      </c>
      <c r="B558" s="37"/>
      <c r="C558" s="57" t="str">
        <f>IF($B$26,[1]!obget([1]!obcall("",[1]!obcall("",$B$18,"getValue",[1]!obMake("","double",B558),LIBORMarketModel!$J$15),"getAverage")),"")</f>
        <v/>
      </c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</row>
    <row r="559" spans="1:14" x14ac:dyDescent="0.3">
      <c r="A559" s="23" t="str">
        <f t="shared" si="10"/>
        <v/>
      </c>
      <c r="B559" s="37"/>
      <c r="C559" s="57" t="str">
        <f>IF($B$26,[1]!obget([1]!obcall("",[1]!obcall("",$B$18,"getValue",[1]!obMake("","double",B559),LIBORMarketModel!$J$15),"getAverage")),"")</f>
        <v/>
      </c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</row>
    <row r="560" spans="1:14" x14ac:dyDescent="0.3">
      <c r="A560" s="23" t="str">
        <f t="shared" si="10"/>
        <v/>
      </c>
      <c r="B560" s="37"/>
      <c r="C560" s="57" t="str">
        <f>IF($B$26,[1]!obget([1]!obcall("",[1]!obcall("",$B$18,"getValue",[1]!obMake("","double",B560),LIBORMarketModel!$J$15),"getAverage")),"")</f>
        <v/>
      </c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</row>
    <row r="561" spans="1:14" x14ac:dyDescent="0.3">
      <c r="A561" s="23" t="str">
        <f t="shared" si="10"/>
        <v/>
      </c>
      <c r="B561" s="37"/>
      <c r="C561" s="57" t="str">
        <f>IF($B$26,[1]!obget([1]!obcall("",[1]!obcall("",$B$18,"getValue",[1]!obMake("","double",B561),LIBORMarketModel!$J$15),"getAverage")),"")</f>
        <v/>
      </c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</row>
    <row r="562" spans="1:14" x14ac:dyDescent="0.3">
      <c r="A562" s="23" t="str">
        <f t="shared" si="10"/>
        <v/>
      </c>
      <c r="B562" s="37"/>
      <c r="C562" s="57" t="str">
        <f>IF($B$26,[1]!obget([1]!obcall("",[1]!obcall("",$B$18,"getValue",[1]!obMake("","double",B562),LIBORMarketModel!$J$15),"getAverage")),"")</f>
        <v/>
      </c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</row>
    <row r="563" spans="1:14" x14ac:dyDescent="0.3">
      <c r="A563" s="23" t="str">
        <f t="shared" si="10"/>
        <v/>
      </c>
      <c r="B563" s="37"/>
      <c r="C563" s="57" t="str">
        <f>IF($B$26,[1]!obget([1]!obcall("",[1]!obcall("",$B$18,"getValue",[1]!obMake("","double",B563),LIBORMarketModel!$J$15),"getAverage")),"")</f>
        <v/>
      </c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</row>
    <row r="564" spans="1:14" x14ac:dyDescent="0.3">
      <c r="A564" s="23" t="str">
        <f t="shared" si="10"/>
        <v/>
      </c>
      <c r="B564" s="37"/>
      <c r="C564" s="57" t="str">
        <f>IF($B$26,[1]!obget([1]!obcall("",[1]!obcall("",$B$18,"getValue",[1]!obMake("","double",B564),LIBORMarketModel!$J$15),"getAverage")),"")</f>
        <v/>
      </c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</row>
    <row r="565" spans="1:14" x14ac:dyDescent="0.3">
      <c r="A565" s="23" t="str">
        <f t="shared" si="10"/>
        <v/>
      </c>
      <c r="B565" s="37"/>
      <c r="C565" s="57" t="str">
        <f>IF($B$26,[1]!obget([1]!obcall("",[1]!obcall("",$B$18,"getValue",[1]!obMake("","double",B565),LIBORMarketModel!$J$15),"getAverage")),"")</f>
        <v/>
      </c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</row>
    <row r="566" spans="1:14" x14ac:dyDescent="0.3">
      <c r="A566" s="23" t="str">
        <f t="shared" si="10"/>
        <v/>
      </c>
      <c r="B566" s="37"/>
      <c r="C566" s="57" t="str">
        <f>IF($B$26,[1]!obget([1]!obcall("",[1]!obcall("",$B$18,"getValue",[1]!obMake("","double",B566),LIBORMarketModel!$J$15),"getAverage")),"")</f>
        <v/>
      </c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</row>
    <row r="567" spans="1:14" x14ac:dyDescent="0.3">
      <c r="A567" s="23" t="str">
        <f t="shared" si="10"/>
        <v/>
      </c>
      <c r="B567" s="37"/>
      <c r="C567" s="57" t="str">
        <f>IF($B$26,[1]!obget([1]!obcall("",[1]!obcall("",$B$18,"getValue",[1]!obMake("","double",B567),LIBORMarketModel!$J$15),"getAverage")),"")</f>
        <v/>
      </c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</row>
    <row r="568" spans="1:14" x14ac:dyDescent="0.3">
      <c r="A568" s="23" t="str">
        <f t="shared" si="10"/>
        <v/>
      </c>
      <c r="B568" s="37"/>
      <c r="C568" s="57" t="str">
        <f>IF($B$26,[1]!obget([1]!obcall("",[1]!obcall("",$B$18,"getValue",[1]!obMake("","double",B568),LIBORMarketModel!$J$15),"getAverage")),"")</f>
        <v/>
      </c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</row>
    <row r="569" spans="1:14" x14ac:dyDescent="0.3">
      <c r="A569" s="23" t="str">
        <f t="shared" si="10"/>
        <v/>
      </c>
      <c r="B569" s="37"/>
      <c r="C569" s="57" t="str">
        <f>IF($B$26,[1]!obget([1]!obcall("",[1]!obcall("",$B$18,"getValue",[1]!obMake("","double",B569),LIBORMarketModel!$J$15),"getAverage")),"")</f>
        <v/>
      </c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</row>
    <row r="570" spans="1:14" x14ac:dyDescent="0.3">
      <c r="A570" s="23" t="str">
        <f t="shared" si="10"/>
        <v/>
      </c>
      <c r="B570" s="37"/>
      <c r="C570" s="57" t="str">
        <f>IF($B$26,[1]!obget([1]!obcall("",[1]!obcall("",$B$18,"getValue",[1]!obMake("","double",B570),LIBORMarketModel!$J$15),"getAverage")),"")</f>
        <v/>
      </c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</row>
    <row r="571" spans="1:14" x14ac:dyDescent="0.3">
      <c r="A571" s="23" t="str">
        <f t="shared" si="10"/>
        <v/>
      </c>
      <c r="B571" s="37"/>
      <c r="C571" s="57" t="str">
        <f>IF($B$26,[1]!obget([1]!obcall("",[1]!obcall("",$B$18,"getValue",[1]!obMake("","double",B571),LIBORMarketModel!$J$15),"getAverage")),"")</f>
        <v/>
      </c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</row>
  </sheetData>
  <pageMargins left="0.7" right="0.7" top="0.78740157499999996" bottom="0.78740157499999996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4C765-6606-4CA4-90FA-BB3CE84F6943}">
  <dimension ref="A2:IS283"/>
  <sheetViews>
    <sheetView tabSelected="1" workbookViewId="0">
      <selection activeCell="J15" sqref="J15"/>
    </sheetView>
  </sheetViews>
  <sheetFormatPr baseColWidth="10" defaultColWidth="14.44140625" defaultRowHeight="15" x14ac:dyDescent="0.3"/>
  <cols>
    <col min="1" max="1" width="5.109375" style="23" customWidth="1"/>
    <col min="2" max="2" width="12.77734375" style="23" customWidth="1"/>
    <col min="3" max="3" width="20.77734375" style="23" customWidth="1"/>
    <col min="4" max="4" width="15.77734375" style="23" customWidth="1"/>
    <col min="5" max="5" width="2.77734375" style="19" customWidth="1"/>
    <col min="6" max="6" width="12.77734375" style="19" customWidth="1"/>
    <col min="7" max="7" width="15.5546875" style="19" customWidth="1"/>
    <col min="8" max="8" width="2.6640625" style="19" customWidth="1"/>
    <col min="9" max="9" width="2.77734375" style="19" customWidth="1"/>
    <col min="10" max="11" width="12.77734375" style="19" customWidth="1"/>
    <col min="12" max="12" width="6.21875" style="19" customWidth="1"/>
    <col min="13" max="13" width="77.33203125" style="19" customWidth="1"/>
    <col min="14" max="15" width="12.77734375" style="19" customWidth="1"/>
    <col min="16" max="16" width="8.77734375" style="19" customWidth="1"/>
    <col min="17" max="30" width="18.33203125" style="19" customWidth="1"/>
    <col min="31" max="253" width="14.44140625" style="23"/>
    <col min="254" max="254" width="14.44140625" style="20"/>
    <col min="255" max="255" width="5.109375" style="20" customWidth="1"/>
    <col min="256" max="257" width="14.44140625" style="20"/>
    <col min="258" max="258" width="5.109375" style="20" customWidth="1"/>
    <col min="259" max="259" width="18.33203125" style="20" customWidth="1"/>
    <col min="260" max="260" width="14.44140625" style="20"/>
    <col min="261" max="261" width="5.109375" style="20" customWidth="1"/>
    <col min="262" max="510" width="14.44140625" style="20"/>
    <col min="511" max="511" width="5.109375" style="20" customWidth="1"/>
    <col min="512" max="513" width="14.44140625" style="20"/>
    <col min="514" max="514" width="5.109375" style="20" customWidth="1"/>
    <col min="515" max="515" width="18.33203125" style="20" customWidth="1"/>
    <col min="516" max="516" width="14.44140625" style="20"/>
    <col min="517" max="517" width="5.109375" style="20" customWidth="1"/>
    <col min="518" max="766" width="14.44140625" style="20"/>
    <col min="767" max="767" width="5.109375" style="20" customWidth="1"/>
    <col min="768" max="769" width="14.44140625" style="20"/>
    <col min="770" max="770" width="5.109375" style="20" customWidth="1"/>
    <col min="771" max="771" width="18.33203125" style="20" customWidth="1"/>
    <col min="772" max="772" width="14.44140625" style="20"/>
    <col min="773" max="773" width="5.109375" style="20" customWidth="1"/>
    <col min="774" max="1022" width="14.44140625" style="20"/>
    <col min="1023" max="1023" width="5.109375" style="20" customWidth="1"/>
    <col min="1024" max="1025" width="14.44140625" style="20"/>
    <col min="1026" max="1026" width="5.109375" style="20" customWidth="1"/>
    <col min="1027" max="1027" width="18.33203125" style="20" customWidth="1"/>
    <col min="1028" max="1028" width="14.44140625" style="20"/>
    <col min="1029" max="1029" width="5.109375" style="20" customWidth="1"/>
    <col min="1030" max="1278" width="14.44140625" style="20"/>
    <col min="1279" max="1279" width="5.109375" style="20" customWidth="1"/>
    <col min="1280" max="1281" width="14.44140625" style="20"/>
    <col min="1282" max="1282" width="5.109375" style="20" customWidth="1"/>
    <col min="1283" max="1283" width="18.33203125" style="20" customWidth="1"/>
    <col min="1284" max="1284" width="14.44140625" style="20"/>
    <col min="1285" max="1285" width="5.109375" style="20" customWidth="1"/>
    <col min="1286" max="1534" width="14.44140625" style="20"/>
    <col min="1535" max="1535" width="5.109375" style="20" customWidth="1"/>
    <col min="1536" max="1537" width="14.44140625" style="20"/>
    <col min="1538" max="1538" width="5.109375" style="20" customWidth="1"/>
    <col min="1539" max="1539" width="18.33203125" style="20" customWidth="1"/>
    <col min="1540" max="1540" width="14.44140625" style="20"/>
    <col min="1541" max="1541" width="5.109375" style="20" customWidth="1"/>
    <col min="1542" max="1790" width="14.44140625" style="20"/>
    <col min="1791" max="1791" width="5.109375" style="20" customWidth="1"/>
    <col min="1792" max="1793" width="14.44140625" style="20"/>
    <col min="1794" max="1794" width="5.109375" style="20" customWidth="1"/>
    <col min="1795" max="1795" width="18.33203125" style="20" customWidth="1"/>
    <col min="1796" max="1796" width="14.44140625" style="20"/>
    <col min="1797" max="1797" width="5.109375" style="20" customWidth="1"/>
    <col min="1798" max="2046" width="14.44140625" style="20"/>
    <col min="2047" max="2047" width="5.109375" style="20" customWidth="1"/>
    <col min="2048" max="2049" width="14.44140625" style="20"/>
    <col min="2050" max="2050" width="5.109375" style="20" customWidth="1"/>
    <col min="2051" max="2051" width="18.33203125" style="20" customWidth="1"/>
    <col min="2052" max="2052" width="14.44140625" style="20"/>
    <col min="2053" max="2053" width="5.109375" style="20" customWidth="1"/>
    <col min="2054" max="2302" width="14.44140625" style="20"/>
    <col min="2303" max="2303" width="5.109375" style="20" customWidth="1"/>
    <col min="2304" max="2305" width="14.44140625" style="20"/>
    <col min="2306" max="2306" width="5.109375" style="20" customWidth="1"/>
    <col min="2307" max="2307" width="18.33203125" style="20" customWidth="1"/>
    <col min="2308" max="2308" width="14.44140625" style="20"/>
    <col min="2309" max="2309" width="5.109375" style="20" customWidth="1"/>
    <col min="2310" max="2558" width="14.44140625" style="20"/>
    <col min="2559" max="2559" width="5.109375" style="20" customWidth="1"/>
    <col min="2560" max="2561" width="14.44140625" style="20"/>
    <col min="2562" max="2562" width="5.109375" style="20" customWidth="1"/>
    <col min="2563" max="2563" width="18.33203125" style="20" customWidth="1"/>
    <col min="2564" max="2564" width="14.44140625" style="20"/>
    <col min="2565" max="2565" width="5.109375" style="20" customWidth="1"/>
    <col min="2566" max="2814" width="14.44140625" style="20"/>
    <col min="2815" max="2815" width="5.109375" style="20" customWidth="1"/>
    <col min="2816" max="2817" width="14.44140625" style="20"/>
    <col min="2818" max="2818" width="5.109375" style="20" customWidth="1"/>
    <col min="2819" max="2819" width="18.33203125" style="20" customWidth="1"/>
    <col min="2820" max="2820" width="14.44140625" style="20"/>
    <col min="2821" max="2821" width="5.109375" style="20" customWidth="1"/>
    <col min="2822" max="3070" width="14.44140625" style="20"/>
    <col min="3071" max="3071" width="5.109375" style="20" customWidth="1"/>
    <col min="3072" max="3073" width="14.44140625" style="20"/>
    <col min="3074" max="3074" width="5.109375" style="20" customWidth="1"/>
    <col min="3075" max="3075" width="18.33203125" style="20" customWidth="1"/>
    <col min="3076" max="3076" width="14.44140625" style="20"/>
    <col min="3077" max="3077" width="5.109375" style="20" customWidth="1"/>
    <col min="3078" max="3326" width="14.44140625" style="20"/>
    <col min="3327" max="3327" width="5.109375" style="20" customWidth="1"/>
    <col min="3328" max="3329" width="14.44140625" style="20"/>
    <col min="3330" max="3330" width="5.109375" style="20" customWidth="1"/>
    <col min="3331" max="3331" width="18.33203125" style="20" customWidth="1"/>
    <col min="3332" max="3332" width="14.44140625" style="20"/>
    <col min="3333" max="3333" width="5.109375" style="20" customWidth="1"/>
    <col min="3334" max="3582" width="14.44140625" style="20"/>
    <col min="3583" max="3583" width="5.109375" style="20" customWidth="1"/>
    <col min="3584" max="3585" width="14.44140625" style="20"/>
    <col min="3586" max="3586" width="5.109375" style="20" customWidth="1"/>
    <col min="3587" max="3587" width="18.33203125" style="20" customWidth="1"/>
    <col min="3588" max="3588" width="14.44140625" style="20"/>
    <col min="3589" max="3589" width="5.109375" style="20" customWidth="1"/>
    <col min="3590" max="3838" width="14.44140625" style="20"/>
    <col min="3839" max="3839" width="5.109375" style="20" customWidth="1"/>
    <col min="3840" max="3841" width="14.44140625" style="20"/>
    <col min="3842" max="3842" width="5.109375" style="20" customWidth="1"/>
    <col min="3843" max="3843" width="18.33203125" style="20" customWidth="1"/>
    <col min="3844" max="3844" width="14.44140625" style="20"/>
    <col min="3845" max="3845" width="5.109375" style="20" customWidth="1"/>
    <col min="3846" max="4094" width="14.44140625" style="20"/>
    <col min="4095" max="4095" width="5.109375" style="20" customWidth="1"/>
    <col min="4096" max="4097" width="14.44140625" style="20"/>
    <col min="4098" max="4098" width="5.109375" style="20" customWidth="1"/>
    <col min="4099" max="4099" width="18.33203125" style="20" customWidth="1"/>
    <col min="4100" max="4100" width="14.44140625" style="20"/>
    <col min="4101" max="4101" width="5.109375" style="20" customWidth="1"/>
    <col min="4102" max="4350" width="14.44140625" style="20"/>
    <col min="4351" max="4351" width="5.109375" style="20" customWidth="1"/>
    <col min="4352" max="4353" width="14.44140625" style="20"/>
    <col min="4354" max="4354" width="5.109375" style="20" customWidth="1"/>
    <col min="4355" max="4355" width="18.33203125" style="20" customWidth="1"/>
    <col min="4356" max="4356" width="14.44140625" style="20"/>
    <col min="4357" max="4357" width="5.109375" style="20" customWidth="1"/>
    <col min="4358" max="4606" width="14.44140625" style="20"/>
    <col min="4607" max="4607" width="5.109375" style="20" customWidth="1"/>
    <col min="4608" max="4609" width="14.44140625" style="20"/>
    <col min="4610" max="4610" width="5.109375" style="20" customWidth="1"/>
    <col min="4611" max="4611" width="18.33203125" style="20" customWidth="1"/>
    <col min="4612" max="4612" width="14.44140625" style="20"/>
    <col min="4613" max="4613" width="5.109375" style="20" customWidth="1"/>
    <col min="4614" max="4862" width="14.44140625" style="20"/>
    <col min="4863" max="4863" width="5.109375" style="20" customWidth="1"/>
    <col min="4864" max="4865" width="14.44140625" style="20"/>
    <col min="4866" max="4866" width="5.109375" style="20" customWidth="1"/>
    <col min="4867" max="4867" width="18.33203125" style="20" customWidth="1"/>
    <col min="4868" max="4868" width="14.44140625" style="20"/>
    <col min="4869" max="4869" width="5.109375" style="20" customWidth="1"/>
    <col min="4870" max="5118" width="14.44140625" style="20"/>
    <col min="5119" max="5119" width="5.109375" style="20" customWidth="1"/>
    <col min="5120" max="5121" width="14.44140625" style="20"/>
    <col min="5122" max="5122" width="5.109375" style="20" customWidth="1"/>
    <col min="5123" max="5123" width="18.33203125" style="20" customWidth="1"/>
    <col min="5124" max="5124" width="14.44140625" style="20"/>
    <col min="5125" max="5125" width="5.109375" style="20" customWidth="1"/>
    <col min="5126" max="5374" width="14.44140625" style="20"/>
    <col min="5375" max="5375" width="5.109375" style="20" customWidth="1"/>
    <col min="5376" max="5377" width="14.44140625" style="20"/>
    <col min="5378" max="5378" width="5.109375" style="20" customWidth="1"/>
    <col min="5379" max="5379" width="18.33203125" style="20" customWidth="1"/>
    <col min="5380" max="5380" width="14.44140625" style="20"/>
    <col min="5381" max="5381" width="5.109375" style="20" customWidth="1"/>
    <col min="5382" max="5630" width="14.44140625" style="20"/>
    <col min="5631" max="5631" width="5.109375" style="20" customWidth="1"/>
    <col min="5632" max="5633" width="14.44140625" style="20"/>
    <col min="5634" max="5634" width="5.109375" style="20" customWidth="1"/>
    <col min="5635" max="5635" width="18.33203125" style="20" customWidth="1"/>
    <col min="5636" max="5636" width="14.44140625" style="20"/>
    <col min="5637" max="5637" width="5.109375" style="20" customWidth="1"/>
    <col min="5638" max="5886" width="14.44140625" style="20"/>
    <col min="5887" max="5887" width="5.109375" style="20" customWidth="1"/>
    <col min="5888" max="5889" width="14.44140625" style="20"/>
    <col min="5890" max="5890" width="5.109375" style="20" customWidth="1"/>
    <col min="5891" max="5891" width="18.33203125" style="20" customWidth="1"/>
    <col min="5892" max="5892" width="14.44140625" style="20"/>
    <col min="5893" max="5893" width="5.109375" style="20" customWidth="1"/>
    <col min="5894" max="6142" width="14.44140625" style="20"/>
    <col min="6143" max="6143" width="5.109375" style="20" customWidth="1"/>
    <col min="6144" max="6145" width="14.44140625" style="20"/>
    <col min="6146" max="6146" width="5.109375" style="20" customWidth="1"/>
    <col min="6147" max="6147" width="18.33203125" style="20" customWidth="1"/>
    <col min="6148" max="6148" width="14.44140625" style="20"/>
    <col min="6149" max="6149" width="5.109375" style="20" customWidth="1"/>
    <col min="6150" max="6398" width="14.44140625" style="20"/>
    <col min="6399" max="6399" width="5.109375" style="20" customWidth="1"/>
    <col min="6400" max="6401" width="14.44140625" style="20"/>
    <col min="6402" max="6402" width="5.109375" style="20" customWidth="1"/>
    <col min="6403" max="6403" width="18.33203125" style="20" customWidth="1"/>
    <col min="6404" max="6404" width="14.44140625" style="20"/>
    <col min="6405" max="6405" width="5.109375" style="20" customWidth="1"/>
    <col min="6406" max="6654" width="14.44140625" style="20"/>
    <col min="6655" max="6655" width="5.109375" style="20" customWidth="1"/>
    <col min="6656" max="6657" width="14.44140625" style="20"/>
    <col min="6658" max="6658" width="5.109375" style="20" customWidth="1"/>
    <col min="6659" max="6659" width="18.33203125" style="20" customWidth="1"/>
    <col min="6660" max="6660" width="14.44140625" style="20"/>
    <col min="6661" max="6661" width="5.109375" style="20" customWidth="1"/>
    <col min="6662" max="6910" width="14.44140625" style="20"/>
    <col min="6911" max="6911" width="5.109375" style="20" customWidth="1"/>
    <col min="6912" max="6913" width="14.44140625" style="20"/>
    <col min="6914" max="6914" width="5.109375" style="20" customWidth="1"/>
    <col min="6915" max="6915" width="18.33203125" style="20" customWidth="1"/>
    <col min="6916" max="6916" width="14.44140625" style="20"/>
    <col min="6917" max="6917" width="5.109375" style="20" customWidth="1"/>
    <col min="6918" max="7166" width="14.44140625" style="20"/>
    <col min="7167" max="7167" width="5.109375" style="20" customWidth="1"/>
    <col min="7168" max="7169" width="14.44140625" style="20"/>
    <col min="7170" max="7170" width="5.109375" style="20" customWidth="1"/>
    <col min="7171" max="7171" width="18.33203125" style="20" customWidth="1"/>
    <col min="7172" max="7172" width="14.44140625" style="20"/>
    <col min="7173" max="7173" width="5.109375" style="20" customWidth="1"/>
    <col min="7174" max="7422" width="14.44140625" style="20"/>
    <col min="7423" max="7423" width="5.109375" style="20" customWidth="1"/>
    <col min="7424" max="7425" width="14.44140625" style="20"/>
    <col min="7426" max="7426" width="5.109375" style="20" customWidth="1"/>
    <col min="7427" max="7427" width="18.33203125" style="20" customWidth="1"/>
    <col min="7428" max="7428" width="14.44140625" style="20"/>
    <col min="7429" max="7429" width="5.109375" style="20" customWidth="1"/>
    <col min="7430" max="7678" width="14.44140625" style="20"/>
    <col min="7679" max="7679" width="5.109375" style="20" customWidth="1"/>
    <col min="7680" max="7681" width="14.44140625" style="20"/>
    <col min="7682" max="7682" width="5.109375" style="20" customWidth="1"/>
    <col min="7683" max="7683" width="18.33203125" style="20" customWidth="1"/>
    <col min="7684" max="7684" width="14.44140625" style="20"/>
    <col min="7685" max="7685" width="5.109375" style="20" customWidth="1"/>
    <col min="7686" max="7934" width="14.44140625" style="20"/>
    <col min="7935" max="7935" width="5.109375" style="20" customWidth="1"/>
    <col min="7936" max="7937" width="14.44140625" style="20"/>
    <col min="7938" max="7938" width="5.109375" style="20" customWidth="1"/>
    <col min="7939" max="7939" width="18.33203125" style="20" customWidth="1"/>
    <col min="7940" max="7940" width="14.44140625" style="20"/>
    <col min="7941" max="7941" width="5.109375" style="20" customWidth="1"/>
    <col min="7942" max="8190" width="14.44140625" style="20"/>
    <col min="8191" max="8191" width="5.109375" style="20" customWidth="1"/>
    <col min="8192" max="8193" width="14.44140625" style="20"/>
    <col min="8194" max="8194" width="5.109375" style="20" customWidth="1"/>
    <col min="8195" max="8195" width="18.33203125" style="20" customWidth="1"/>
    <col min="8196" max="8196" width="14.44140625" style="20"/>
    <col min="8197" max="8197" width="5.109375" style="20" customWidth="1"/>
    <col min="8198" max="8446" width="14.44140625" style="20"/>
    <col min="8447" max="8447" width="5.109375" style="20" customWidth="1"/>
    <col min="8448" max="8449" width="14.44140625" style="20"/>
    <col min="8450" max="8450" width="5.109375" style="20" customWidth="1"/>
    <col min="8451" max="8451" width="18.33203125" style="20" customWidth="1"/>
    <col min="8452" max="8452" width="14.44140625" style="20"/>
    <col min="8453" max="8453" width="5.109375" style="20" customWidth="1"/>
    <col min="8454" max="8702" width="14.44140625" style="20"/>
    <col min="8703" max="8703" width="5.109375" style="20" customWidth="1"/>
    <col min="8704" max="8705" width="14.44140625" style="20"/>
    <col min="8706" max="8706" width="5.109375" style="20" customWidth="1"/>
    <col min="8707" max="8707" width="18.33203125" style="20" customWidth="1"/>
    <col min="8708" max="8708" width="14.44140625" style="20"/>
    <col min="8709" max="8709" width="5.109375" style="20" customWidth="1"/>
    <col min="8710" max="8958" width="14.44140625" style="20"/>
    <col min="8959" max="8959" width="5.109375" style="20" customWidth="1"/>
    <col min="8960" max="8961" width="14.44140625" style="20"/>
    <col min="8962" max="8962" width="5.109375" style="20" customWidth="1"/>
    <col min="8963" max="8963" width="18.33203125" style="20" customWidth="1"/>
    <col min="8964" max="8964" width="14.44140625" style="20"/>
    <col min="8965" max="8965" width="5.109375" style="20" customWidth="1"/>
    <col min="8966" max="9214" width="14.44140625" style="20"/>
    <col min="9215" max="9215" width="5.109375" style="20" customWidth="1"/>
    <col min="9216" max="9217" width="14.44140625" style="20"/>
    <col min="9218" max="9218" width="5.109375" style="20" customWidth="1"/>
    <col min="9219" max="9219" width="18.33203125" style="20" customWidth="1"/>
    <col min="9220" max="9220" width="14.44140625" style="20"/>
    <col min="9221" max="9221" width="5.109375" style="20" customWidth="1"/>
    <col min="9222" max="9470" width="14.44140625" style="20"/>
    <col min="9471" max="9471" width="5.109375" style="20" customWidth="1"/>
    <col min="9472" max="9473" width="14.44140625" style="20"/>
    <col min="9474" max="9474" width="5.109375" style="20" customWidth="1"/>
    <col min="9475" max="9475" width="18.33203125" style="20" customWidth="1"/>
    <col min="9476" max="9476" width="14.44140625" style="20"/>
    <col min="9477" max="9477" width="5.109375" style="20" customWidth="1"/>
    <col min="9478" max="9726" width="14.44140625" style="20"/>
    <col min="9727" max="9727" width="5.109375" style="20" customWidth="1"/>
    <col min="9728" max="9729" width="14.44140625" style="20"/>
    <col min="9730" max="9730" width="5.109375" style="20" customWidth="1"/>
    <col min="9731" max="9731" width="18.33203125" style="20" customWidth="1"/>
    <col min="9732" max="9732" width="14.44140625" style="20"/>
    <col min="9733" max="9733" width="5.109375" style="20" customWidth="1"/>
    <col min="9734" max="9982" width="14.44140625" style="20"/>
    <col min="9983" max="9983" width="5.109375" style="20" customWidth="1"/>
    <col min="9984" max="9985" width="14.44140625" style="20"/>
    <col min="9986" max="9986" width="5.109375" style="20" customWidth="1"/>
    <col min="9987" max="9987" width="18.33203125" style="20" customWidth="1"/>
    <col min="9988" max="9988" width="14.44140625" style="20"/>
    <col min="9989" max="9989" width="5.109375" style="20" customWidth="1"/>
    <col min="9990" max="10238" width="14.44140625" style="20"/>
    <col min="10239" max="10239" width="5.109375" style="20" customWidth="1"/>
    <col min="10240" max="10241" width="14.44140625" style="20"/>
    <col min="10242" max="10242" width="5.109375" style="20" customWidth="1"/>
    <col min="10243" max="10243" width="18.33203125" style="20" customWidth="1"/>
    <col min="10244" max="10244" width="14.44140625" style="20"/>
    <col min="10245" max="10245" width="5.109375" style="20" customWidth="1"/>
    <col min="10246" max="10494" width="14.44140625" style="20"/>
    <col min="10495" max="10495" width="5.109375" style="20" customWidth="1"/>
    <col min="10496" max="10497" width="14.44140625" style="20"/>
    <col min="10498" max="10498" width="5.109375" style="20" customWidth="1"/>
    <col min="10499" max="10499" width="18.33203125" style="20" customWidth="1"/>
    <col min="10500" max="10500" width="14.44140625" style="20"/>
    <col min="10501" max="10501" width="5.109375" style="20" customWidth="1"/>
    <col min="10502" max="10750" width="14.44140625" style="20"/>
    <col min="10751" max="10751" width="5.109375" style="20" customWidth="1"/>
    <col min="10752" max="10753" width="14.44140625" style="20"/>
    <col min="10754" max="10754" width="5.109375" style="20" customWidth="1"/>
    <col min="10755" max="10755" width="18.33203125" style="20" customWidth="1"/>
    <col min="10756" max="10756" width="14.44140625" style="20"/>
    <col min="10757" max="10757" width="5.109375" style="20" customWidth="1"/>
    <col min="10758" max="11006" width="14.44140625" style="20"/>
    <col min="11007" max="11007" width="5.109375" style="20" customWidth="1"/>
    <col min="11008" max="11009" width="14.44140625" style="20"/>
    <col min="11010" max="11010" width="5.109375" style="20" customWidth="1"/>
    <col min="11011" max="11011" width="18.33203125" style="20" customWidth="1"/>
    <col min="11012" max="11012" width="14.44140625" style="20"/>
    <col min="11013" max="11013" width="5.109375" style="20" customWidth="1"/>
    <col min="11014" max="11262" width="14.44140625" style="20"/>
    <col min="11263" max="11263" width="5.109375" style="20" customWidth="1"/>
    <col min="11264" max="11265" width="14.44140625" style="20"/>
    <col min="11266" max="11266" width="5.109375" style="20" customWidth="1"/>
    <col min="11267" max="11267" width="18.33203125" style="20" customWidth="1"/>
    <col min="11268" max="11268" width="14.44140625" style="20"/>
    <col min="11269" max="11269" width="5.109375" style="20" customWidth="1"/>
    <col min="11270" max="11518" width="14.44140625" style="20"/>
    <col min="11519" max="11519" width="5.109375" style="20" customWidth="1"/>
    <col min="11520" max="11521" width="14.44140625" style="20"/>
    <col min="11522" max="11522" width="5.109375" style="20" customWidth="1"/>
    <col min="11523" max="11523" width="18.33203125" style="20" customWidth="1"/>
    <col min="11524" max="11524" width="14.44140625" style="20"/>
    <col min="11525" max="11525" width="5.109375" style="20" customWidth="1"/>
    <col min="11526" max="11774" width="14.44140625" style="20"/>
    <col min="11775" max="11775" width="5.109375" style="20" customWidth="1"/>
    <col min="11776" max="11777" width="14.44140625" style="20"/>
    <col min="11778" max="11778" width="5.109375" style="20" customWidth="1"/>
    <col min="11779" max="11779" width="18.33203125" style="20" customWidth="1"/>
    <col min="11780" max="11780" width="14.44140625" style="20"/>
    <col min="11781" max="11781" width="5.109375" style="20" customWidth="1"/>
    <col min="11782" max="12030" width="14.44140625" style="20"/>
    <col min="12031" max="12031" width="5.109375" style="20" customWidth="1"/>
    <col min="12032" max="12033" width="14.44140625" style="20"/>
    <col min="12034" max="12034" width="5.109375" style="20" customWidth="1"/>
    <col min="12035" max="12035" width="18.33203125" style="20" customWidth="1"/>
    <col min="12036" max="12036" width="14.44140625" style="20"/>
    <col min="12037" max="12037" width="5.109375" style="20" customWidth="1"/>
    <col min="12038" max="12286" width="14.44140625" style="20"/>
    <col min="12287" max="12287" width="5.109375" style="20" customWidth="1"/>
    <col min="12288" max="12289" width="14.44140625" style="20"/>
    <col min="12290" max="12290" width="5.109375" style="20" customWidth="1"/>
    <col min="12291" max="12291" width="18.33203125" style="20" customWidth="1"/>
    <col min="12292" max="12292" width="14.44140625" style="20"/>
    <col min="12293" max="12293" width="5.109375" style="20" customWidth="1"/>
    <col min="12294" max="12542" width="14.44140625" style="20"/>
    <col min="12543" max="12543" width="5.109375" style="20" customWidth="1"/>
    <col min="12544" max="12545" width="14.44140625" style="20"/>
    <col min="12546" max="12546" width="5.109375" style="20" customWidth="1"/>
    <col min="12547" max="12547" width="18.33203125" style="20" customWidth="1"/>
    <col min="12548" max="12548" width="14.44140625" style="20"/>
    <col min="12549" max="12549" width="5.109375" style="20" customWidth="1"/>
    <col min="12550" max="12798" width="14.44140625" style="20"/>
    <col min="12799" max="12799" width="5.109375" style="20" customWidth="1"/>
    <col min="12800" max="12801" width="14.44140625" style="20"/>
    <col min="12802" max="12802" width="5.109375" style="20" customWidth="1"/>
    <col min="12803" max="12803" width="18.33203125" style="20" customWidth="1"/>
    <col min="12804" max="12804" width="14.44140625" style="20"/>
    <col min="12805" max="12805" width="5.109375" style="20" customWidth="1"/>
    <col min="12806" max="13054" width="14.44140625" style="20"/>
    <col min="13055" max="13055" width="5.109375" style="20" customWidth="1"/>
    <col min="13056" max="13057" width="14.44140625" style="20"/>
    <col min="13058" max="13058" width="5.109375" style="20" customWidth="1"/>
    <col min="13059" max="13059" width="18.33203125" style="20" customWidth="1"/>
    <col min="13060" max="13060" width="14.44140625" style="20"/>
    <col min="13061" max="13061" width="5.109375" style="20" customWidth="1"/>
    <col min="13062" max="13310" width="14.44140625" style="20"/>
    <col min="13311" max="13311" width="5.109375" style="20" customWidth="1"/>
    <col min="13312" max="13313" width="14.44140625" style="20"/>
    <col min="13314" max="13314" width="5.109375" style="20" customWidth="1"/>
    <col min="13315" max="13315" width="18.33203125" style="20" customWidth="1"/>
    <col min="13316" max="13316" width="14.44140625" style="20"/>
    <col min="13317" max="13317" width="5.109375" style="20" customWidth="1"/>
    <col min="13318" max="13566" width="14.44140625" style="20"/>
    <col min="13567" max="13567" width="5.109375" style="20" customWidth="1"/>
    <col min="13568" max="13569" width="14.44140625" style="20"/>
    <col min="13570" max="13570" width="5.109375" style="20" customWidth="1"/>
    <col min="13571" max="13571" width="18.33203125" style="20" customWidth="1"/>
    <col min="13572" max="13572" width="14.44140625" style="20"/>
    <col min="13573" max="13573" width="5.109375" style="20" customWidth="1"/>
    <col min="13574" max="13822" width="14.44140625" style="20"/>
    <col min="13823" max="13823" width="5.109375" style="20" customWidth="1"/>
    <col min="13824" max="13825" width="14.44140625" style="20"/>
    <col min="13826" max="13826" width="5.109375" style="20" customWidth="1"/>
    <col min="13827" max="13827" width="18.33203125" style="20" customWidth="1"/>
    <col min="13828" max="13828" width="14.44140625" style="20"/>
    <col min="13829" max="13829" width="5.109375" style="20" customWidth="1"/>
    <col min="13830" max="14078" width="14.44140625" style="20"/>
    <col min="14079" max="14079" width="5.109375" style="20" customWidth="1"/>
    <col min="14080" max="14081" width="14.44140625" style="20"/>
    <col min="14082" max="14082" width="5.109375" style="20" customWidth="1"/>
    <col min="14083" max="14083" width="18.33203125" style="20" customWidth="1"/>
    <col min="14084" max="14084" width="14.44140625" style="20"/>
    <col min="14085" max="14085" width="5.109375" style="20" customWidth="1"/>
    <col min="14086" max="14334" width="14.44140625" style="20"/>
    <col min="14335" max="14335" width="5.109375" style="20" customWidth="1"/>
    <col min="14336" max="14337" width="14.44140625" style="20"/>
    <col min="14338" max="14338" width="5.109375" style="20" customWidth="1"/>
    <col min="14339" max="14339" width="18.33203125" style="20" customWidth="1"/>
    <col min="14340" max="14340" width="14.44140625" style="20"/>
    <col min="14341" max="14341" width="5.109375" style="20" customWidth="1"/>
    <col min="14342" max="14590" width="14.44140625" style="20"/>
    <col min="14591" max="14591" width="5.109375" style="20" customWidth="1"/>
    <col min="14592" max="14593" width="14.44140625" style="20"/>
    <col min="14594" max="14594" width="5.109375" style="20" customWidth="1"/>
    <col min="14595" max="14595" width="18.33203125" style="20" customWidth="1"/>
    <col min="14596" max="14596" width="14.44140625" style="20"/>
    <col min="14597" max="14597" width="5.109375" style="20" customWidth="1"/>
    <col min="14598" max="14846" width="14.44140625" style="20"/>
    <col min="14847" max="14847" width="5.109375" style="20" customWidth="1"/>
    <col min="14848" max="14849" width="14.44140625" style="20"/>
    <col min="14850" max="14850" width="5.109375" style="20" customWidth="1"/>
    <col min="14851" max="14851" width="18.33203125" style="20" customWidth="1"/>
    <col min="14852" max="14852" width="14.44140625" style="20"/>
    <col min="14853" max="14853" width="5.109375" style="20" customWidth="1"/>
    <col min="14854" max="15102" width="14.44140625" style="20"/>
    <col min="15103" max="15103" width="5.109375" style="20" customWidth="1"/>
    <col min="15104" max="15105" width="14.44140625" style="20"/>
    <col min="15106" max="15106" width="5.109375" style="20" customWidth="1"/>
    <col min="15107" max="15107" width="18.33203125" style="20" customWidth="1"/>
    <col min="15108" max="15108" width="14.44140625" style="20"/>
    <col min="15109" max="15109" width="5.109375" style="20" customWidth="1"/>
    <col min="15110" max="15358" width="14.44140625" style="20"/>
    <col min="15359" max="15359" width="5.109375" style="20" customWidth="1"/>
    <col min="15360" max="15361" width="14.44140625" style="20"/>
    <col min="15362" max="15362" width="5.109375" style="20" customWidth="1"/>
    <col min="15363" max="15363" width="18.33203125" style="20" customWidth="1"/>
    <col min="15364" max="15364" width="14.44140625" style="20"/>
    <col min="15365" max="15365" width="5.109375" style="20" customWidth="1"/>
    <col min="15366" max="15614" width="14.44140625" style="20"/>
    <col min="15615" max="15615" width="5.109375" style="20" customWidth="1"/>
    <col min="15616" max="15617" width="14.44140625" style="20"/>
    <col min="15618" max="15618" width="5.109375" style="20" customWidth="1"/>
    <col min="15619" max="15619" width="18.33203125" style="20" customWidth="1"/>
    <col min="15620" max="15620" width="14.44140625" style="20"/>
    <col min="15621" max="15621" width="5.109375" style="20" customWidth="1"/>
    <col min="15622" max="15870" width="14.44140625" style="20"/>
    <col min="15871" max="15871" width="5.109375" style="20" customWidth="1"/>
    <col min="15872" max="15873" width="14.44140625" style="20"/>
    <col min="15874" max="15874" width="5.109375" style="20" customWidth="1"/>
    <col min="15875" max="15875" width="18.33203125" style="20" customWidth="1"/>
    <col min="15876" max="15876" width="14.44140625" style="20"/>
    <col min="15877" max="15877" width="5.109375" style="20" customWidth="1"/>
    <col min="15878" max="16126" width="14.44140625" style="20"/>
    <col min="16127" max="16127" width="5.109375" style="20" customWidth="1"/>
    <col min="16128" max="16129" width="14.44140625" style="20"/>
    <col min="16130" max="16130" width="5.109375" style="20" customWidth="1"/>
    <col min="16131" max="16131" width="18.33203125" style="20" customWidth="1"/>
    <col min="16132" max="16132" width="14.44140625" style="20"/>
    <col min="16133" max="16133" width="5.109375" style="20" customWidth="1"/>
    <col min="16134" max="16384" width="14.44140625" style="20"/>
  </cols>
  <sheetData>
    <row r="2" spans="1:253" s="19" customFormat="1" ht="15" customHeight="1" x14ac:dyDescent="0.3">
      <c r="B2" s="19" t="s">
        <v>21</v>
      </c>
    </row>
    <row r="3" spans="1:253" ht="11.85" customHeight="1" x14ac:dyDescent="0.3">
      <c r="A3" s="20"/>
      <c r="B3" s="21" t="s">
        <v>20</v>
      </c>
      <c r="C3" s="20"/>
      <c r="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  <c r="CS3" s="20"/>
      <c r="CT3" s="20"/>
      <c r="CU3" s="20"/>
      <c r="CV3" s="20"/>
      <c r="CW3" s="20"/>
      <c r="CX3" s="20"/>
      <c r="CY3" s="20"/>
      <c r="CZ3" s="20"/>
      <c r="DA3" s="20"/>
      <c r="DB3" s="20"/>
      <c r="DC3" s="20"/>
      <c r="DD3" s="20"/>
      <c r="DE3" s="20"/>
      <c r="DF3" s="20"/>
      <c r="DG3" s="20"/>
      <c r="DH3" s="20"/>
      <c r="DI3" s="20"/>
      <c r="DJ3" s="20"/>
      <c r="DK3" s="20"/>
      <c r="DL3" s="20"/>
      <c r="DM3" s="20"/>
      <c r="DN3" s="20"/>
      <c r="DO3" s="20"/>
      <c r="DP3" s="20"/>
      <c r="DQ3" s="20"/>
      <c r="DR3" s="20"/>
      <c r="DS3" s="20"/>
      <c r="DT3" s="20"/>
      <c r="DU3" s="20"/>
      <c r="DV3" s="20"/>
      <c r="DW3" s="20"/>
      <c r="DX3" s="20"/>
      <c r="DY3" s="20"/>
      <c r="DZ3" s="20"/>
      <c r="EA3" s="20"/>
      <c r="EB3" s="20"/>
      <c r="EC3" s="20"/>
      <c r="ED3" s="20"/>
      <c r="EE3" s="20"/>
      <c r="EF3" s="20"/>
      <c r="EG3" s="20"/>
      <c r="EH3" s="20"/>
      <c r="EI3" s="20"/>
      <c r="EJ3" s="20"/>
      <c r="EK3" s="20"/>
      <c r="EL3" s="20"/>
      <c r="EM3" s="20"/>
      <c r="EN3" s="20"/>
      <c r="EO3" s="20"/>
      <c r="EP3" s="20"/>
      <c r="EQ3" s="20"/>
      <c r="ER3" s="20"/>
      <c r="ES3" s="20"/>
      <c r="ET3" s="20"/>
      <c r="EU3" s="20"/>
      <c r="EV3" s="20"/>
      <c r="EW3" s="20"/>
      <c r="EX3" s="20"/>
      <c r="EY3" s="20"/>
      <c r="EZ3" s="20"/>
      <c r="FA3" s="20"/>
      <c r="FB3" s="20"/>
      <c r="FC3" s="20"/>
      <c r="FD3" s="20"/>
      <c r="FE3" s="20"/>
      <c r="FF3" s="20"/>
      <c r="FG3" s="20"/>
      <c r="FH3" s="20"/>
      <c r="FI3" s="20"/>
      <c r="FJ3" s="20"/>
      <c r="FK3" s="20"/>
      <c r="FL3" s="20"/>
      <c r="FM3" s="20"/>
      <c r="FN3" s="20"/>
      <c r="FO3" s="20"/>
      <c r="FP3" s="20"/>
      <c r="FQ3" s="20"/>
      <c r="FR3" s="20"/>
      <c r="FS3" s="20"/>
      <c r="FT3" s="20"/>
      <c r="FU3" s="20"/>
      <c r="FV3" s="20"/>
      <c r="FW3" s="20"/>
      <c r="FX3" s="20"/>
      <c r="FY3" s="20"/>
      <c r="FZ3" s="20"/>
      <c r="GA3" s="20"/>
      <c r="GB3" s="20"/>
      <c r="GC3" s="20"/>
      <c r="GD3" s="20"/>
      <c r="GE3" s="20"/>
      <c r="GF3" s="20"/>
      <c r="GG3" s="20"/>
      <c r="GH3" s="20"/>
      <c r="GI3" s="20"/>
      <c r="GJ3" s="20"/>
      <c r="GK3" s="20"/>
      <c r="GL3" s="20"/>
      <c r="GM3" s="20"/>
      <c r="GN3" s="20"/>
      <c r="GO3" s="20"/>
      <c r="GP3" s="20"/>
      <c r="GQ3" s="20"/>
      <c r="GR3" s="20"/>
      <c r="GS3" s="20"/>
      <c r="GT3" s="20"/>
      <c r="GU3" s="20"/>
      <c r="GV3" s="20"/>
      <c r="GW3" s="20"/>
      <c r="GX3" s="20"/>
      <c r="GY3" s="20"/>
      <c r="GZ3" s="20"/>
      <c r="HA3" s="20"/>
      <c r="HB3" s="20"/>
      <c r="HC3" s="20"/>
      <c r="HD3" s="20"/>
      <c r="HE3" s="20"/>
      <c r="HF3" s="20"/>
      <c r="HG3" s="20"/>
      <c r="HH3" s="20"/>
      <c r="HI3" s="20"/>
      <c r="HJ3" s="20"/>
      <c r="HK3" s="20"/>
      <c r="HL3" s="20"/>
      <c r="HM3" s="20"/>
      <c r="HN3" s="20"/>
      <c r="HO3" s="20"/>
      <c r="HP3" s="20"/>
      <c r="HQ3" s="20"/>
      <c r="HR3" s="20"/>
      <c r="HS3" s="20"/>
      <c r="HT3" s="20"/>
      <c r="HU3" s="20"/>
      <c r="HV3" s="20"/>
      <c r="HW3" s="20"/>
      <c r="HX3" s="20"/>
      <c r="HY3" s="20"/>
      <c r="HZ3" s="20"/>
      <c r="IA3" s="20"/>
      <c r="IB3" s="20"/>
      <c r="IC3" s="20"/>
      <c r="ID3" s="20"/>
      <c r="IE3" s="20"/>
      <c r="IF3" s="20"/>
      <c r="IG3" s="20"/>
      <c r="IH3" s="20"/>
      <c r="II3" s="20"/>
      <c r="IJ3" s="20"/>
      <c r="IK3" s="20"/>
      <c r="IL3" s="20"/>
      <c r="IM3" s="20"/>
      <c r="IN3" s="20"/>
      <c r="IO3" s="20"/>
      <c r="IP3" s="20"/>
      <c r="IQ3" s="20"/>
      <c r="IR3" s="20"/>
      <c r="IS3" s="20"/>
    </row>
    <row r="4" spans="1:253" ht="15" customHeight="1" x14ac:dyDescent="0.3">
      <c r="A4" s="20"/>
      <c r="B4" s="22"/>
      <c r="C4" s="22"/>
      <c r="D4" s="22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  <c r="DB4" s="20"/>
      <c r="DC4" s="20"/>
      <c r="DD4" s="20"/>
      <c r="DE4" s="20"/>
      <c r="DF4" s="20"/>
      <c r="DG4" s="20"/>
      <c r="DH4" s="20"/>
      <c r="DI4" s="20"/>
      <c r="DJ4" s="20"/>
      <c r="DK4" s="20"/>
      <c r="DL4" s="20"/>
      <c r="DM4" s="20"/>
      <c r="DN4" s="20"/>
      <c r="DO4" s="20"/>
      <c r="DP4" s="20"/>
      <c r="DQ4" s="20"/>
      <c r="DR4" s="20"/>
      <c r="DS4" s="20"/>
      <c r="DT4" s="20"/>
      <c r="DU4" s="20"/>
      <c r="DV4" s="20"/>
      <c r="DW4" s="20"/>
      <c r="DX4" s="20"/>
      <c r="DY4" s="20"/>
      <c r="DZ4" s="20"/>
      <c r="EA4" s="20"/>
      <c r="EB4" s="20"/>
      <c r="EC4" s="20"/>
      <c r="ED4" s="20"/>
      <c r="EE4" s="20"/>
      <c r="EF4" s="20"/>
      <c r="EG4" s="20"/>
      <c r="EH4" s="20"/>
      <c r="EI4" s="20"/>
      <c r="EJ4" s="20"/>
      <c r="EK4" s="20"/>
      <c r="EL4" s="20"/>
      <c r="EM4" s="20"/>
      <c r="EN4" s="20"/>
      <c r="EO4" s="20"/>
      <c r="EP4" s="20"/>
      <c r="EQ4" s="20"/>
      <c r="ER4" s="20"/>
      <c r="ES4" s="20"/>
      <c r="ET4" s="20"/>
      <c r="EU4" s="20"/>
      <c r="EV4" s="20"/>
      <c r="EW4" s="20"/>
      <c r="EX4" s="20"/>
      <c r="EY4" s="20"/>
      <c r="EZ4" s="20"/>
      <c r="FA4" s="20"/>
      <c r="FB4" s="20"/>
      <c r="FC4" s="20"/>
      <c r="FD4" s="20"/>
      <c r="FE4" s="20"/>
      <c r="FF4" s="20"/>
      <c r="FG4" s="20"/>
      <c r="FH4" s="20"/>
      <c r="FI4" s="20"/>
      <c r="FJ4" s="20"/>
      <c r="FK4" s="20"/>
      <c r="FL4" s="20"/>
      <c r="FM4" s="20"/>
      <c r="FN4" s="20"/>
      <c r="FO4" s="20"/>
      <c r="FP4" s="20"/>
      <c r="FQ4" s="20"/>
      <c r="FR4" s="20"/>
      <c r="FS4" s="20"/>
      <c r="FT4" s="20"/>
      <c r="FU4" s="20"/>
      <c r="FV4" s="20"/>
      <c r="FW4" s="20"/>
      <c r="FX4" s="20"/>
      <c r="FY4" s="20"/>
      <c r="FZ4" s="20"/>
      <c r="GA4" s="20"/>
      <c r="GB4" s="20"/>
      <c r="GC4" s="20"/>
      <c r="GD4" s="20"/>
      <c r="GE4" s="20"/>
      <c r="GF4" s="20"/>
      <c r="GG4" s="20"/>
      <c r="GH4" s="20"/>
      <c r="GI4" s="20"/>
      <c r="GJ4" s="20"/>
      <c r="GK4" s="20"/>
      <c r="GL4" s="20"/>
      <c r="GM4" s="20"/>
      <c r="GN4" s="20"/>
      <c r="GO4" s="20"/>
      <c r="GP4" s="20"/>
      <c r="GQ4" s="20"/>
      <c r="GR4" s="20"/>
      <c r="GS4" s="20"/>
      <c r="GT4" s="20"/>
      <c r="GU4" s="20"/>
      <c r="GV4" s="20"/>
      <c r="GW4" s="20"/>
      <c r="GX4" s="20"/>
      <c r="GY4" s="20"/>
      <c r="GZ4" s="20"/>
      <c r="HA4" s="20"/>
      <c r="HB4" s="20"/>
      <c r="HC4" s="20"/>
      <c r="HD4" s="20"/>
      <c r="HE4" s="20"/>
      <c r="HF4" s="20"/>
      <c r="HG4" s="20"/>
      <c r="HH4" s="20"/>
      <c r="HI4" s="20"/>
      <c r="HJ4" s="20"/>
      <c r="HK4" s="20"/>
      <c r="HL4" s="20"/>
      <c r="HM4" s="20"/>
      <c r="HN4" s="20"/>
      <c r="HO4" s="20"/>
      <c r="HP4" s="20"/>
      <c r="HQ4" s="20"/>
      <c r="HR4" s="20"/>
      <c r="HS4" s="20"/>
      <c r="HT4" s="20"/>
      <c r="HU4" s="20"/>
      <c r="HV4" s="20"/>
      <c r="HW4" s="20"/>
      <c r="HX4" s="20"/>
      <c r="HY4" s="20"/>
      <c r="HZ4" s="20"/>
      <c r="IA4" s="20"/>
      <c r="IB4" s="20"/>
      <c r="IC4" s="20"/>
      <c r="ID4" s="20"/>
      <c r="IE4" s="20"/>
      <c r="IF4" s="20"/>
      <c r="IG4" s="20"/>
      <c r="IH4" s="20"/>
      <c r="II4" s="20"/>
      <c r="IJ4" s="20"/>
      <c r="IK4" s="20"/>
      <c r="IL4" s="20"/>
      <c r="IM4" s="20"/>
      <c r="IN4" s="20"/>
      <c r="IO4" s="20"/>
      <c r="IP4" s="20"/>
      <c r="IQ4" s="20"/>
      <c r="IR4" s="20"/>
      <c r="IS4" s="20"/>
    </row>
    <row r="5" spans="1:253" ht="15" customHeight="1" x14ac:dyDescent="0.3">
      <c r="A5" s="20"/>
      <c r="B5" s="22"/>
      <c r="C5" s="22"/>
      <c r="D5" s="22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  <c r="IM5" s="20"/>
      <c r="IN5" s="20"/>
      <c r="IO5" s="20"/>
      <c r="IP5" s="20"/>
      <c r="IQ5" s="20"/>
      <c r="IR5" s="20"/>
      <c r="IS5" s="20"/>
    </row>
    <row r="6" spans="1:253" ht="11.85" customHeight="1" thickBot="1" x14ac:dyDescent="0.35">
      <c r="B6" s="43" t="s">
        <v>31</v>
      </c>
      <c r="C6" s="24"/>
      <c r="F6" s="24" t="s">
        <v>23</v>
      </c>
      <c r="G6" s="24"/>
      <c r="J6" s="24" t="s">
        <v>25</v>
      </c>
      <c r="K6" s="24"/>
      <c r="M6" s="24" t="s">
        <v>22</v>
      </c>
      <c r="IQ6" s="20"/>
      <c r="IR6" s="20"/>
      <c r="IS6" s="20"/>
    </row>
    <row r="7" spans="1:253" ht="11.85" customHeight="1" x14ac:dyDescent="0.3">
      <c r="F7" s="23"/>
      <c r="G7" s="23"/>
      <c r="M7" s="42" t="str">
        <f>obLibs&amp;"initialmargin.isdasimm.SIMMTest"</f>
        <v>initialmargin.isdasimm.SIMMTest</v>
      </c>
      <c r="IQ7" s="20"/>
      <c r="IR7" s="20"/>
      <c r="IS7" s="20"/>
    </row>
    <row r="8" spans="1:253" ht="11.85" customHeight="1" x14ac:dyDescent="0.3">
      <c r="B8" s="26" t="s">
        <v>2</v>
      </c>
      <c r="C8" s="26"/>
      <c r="D8" s="26" t="s">
        <v>15</v>
      </c>
      <c r="F8" s="26" t="s">
        <v>2</v>
      </c>
      <c r="G8" s="26"/>
      <c r="J8" s="26" t="s">
        <v>2</v>
      </c>
      <c r="K8" s="26"/>
      <c r="M8" s="42" t="str">
        <f>obLibs&amp;"net.finmath.analytic.model.curves"</f>
        <v>net.finmath.analytic.model.curves</v>
      </c>
      <c r="IQ8" s="20"/>
      <c r="IR8" s="20"/>
      <c r="IS8" s="20"/>
    </row>
    <row r="9" spans="1:253" ht="11.4" customHeight="1" x14ac:dyDescent="0.3">
      <c r="B9" s="35" t="str">
        <f>[1]!obMake("DiscountCurvePillars"&amp;ROW(),"double[]",B10:B14)</f>
        <v>DiscountCurvePillars9 
[3156]</v>
      </c>
      <c r="C9" s="36" t="str">
        <f>[1]!obMake("Discount Factors","double[]",C10:C14)</f>
        <v>Discount Factors 
[3158]</v>
      </c>
      <c r="D9" s="35" t="str">
        <f>[1]!obcall("RVAADVector",M7,"getRVAAD",C9)</f>
        <v>RVAADVector 
[3159]</v>
      </c>
      <c r="F9" s="35" t="str">
        <f>[1]!obMake("Times"&amp;ROW(),"double[]",F10:F14)</f>
        <v>Times9 
[3164]</v>
      </c>
      <c r="G9" s="36" t="str">
        <f>[1]!obMake("Forwards","double[]",G10:G14)</f>
        <v>Forwards 
[3167]</v>
      </c>
      <c r="H9" s="25"/>
      <c r="J9" s="35" t="str">
        <f>[1]!obMake("numberOfPaths"&amp;COLUMN(),"int",K9)</f>
        <v>numberOfPaths10 
[3153]</v>
      </c>
      <c r="K9" s="27">
        <v>500</v>
      </c>
      <c r="M9" s="42" t="str">
        <f>obLibs&amp;"net.finmath.marketdata.model.curves"</f>
        <v>net.finmath.marketdata.model.curves</v>
      </c>
      <c r="IQ9" s="20"/>
      <c r="IR9" s="20"/>
      <c r="IS9" s="20"/>
    </row>
    <row r="10" spans="1:253" ht="11.85" customHeight="1" x14ac:dyDescent="0.3">
      <c r="B10" s="27">
        <v>0.5</v>
      </c>
      <c r="C10" s="27">
        <v>0.996</v>
      </c>
      <c r="F10" s="27">
        <v>0.5</v>
      </c>
      <c r="G10" s="27">
        <v>0.02</v>
      </c>
      <c r="J10" s="35" t="str">
        <f>[1]!obMake("numberOfFactors"&amp;COLUMN(),"int",K10)</f>
        <v>numberOfFactors10 
[3154]</v>
      </c>
      <c r="K10" s="27">
        <v>1</v>
      </c>
      <c r="M10" s="25"/>
      <c r="IQ10" s="20"/>
      <c r="IR10" s="20"/>
      <c r="IS10" s="20"/>
    </row>
    <row r="11" spans="1:253" ht="11.85" customHeight="1" x14ac:dyDescent="0.3">
      <c r="B11" s="27">
        <v>1</v>
      </c>
      <c r="C11" s="28">
        <v>0.995</v>
      </c>
      <c r="F11" s="27">
        <v>1</v>
      </c>
      <c r="G11" s="27">
        <v>0.02</v>
      </c>
      <c r="J11" s="35" t="str">
        <f>[1]!obMake("correlationDecayParameter"&amp;COLUMN(),"double",K11)</f>
        <v>correlationDecayParameter10 
[3171]</v>
      </c>
      <c r="K11" s="27">
        <v>0</v>
      </c>
      <c r="M11" s="25"/>
      <c r="IQ11" s="20"/>
      <c r="IR11" s="20"/>
      <c r="IS11" s="20"/>
    </row>
    <row r="12" spans="1:253" ht="11.85" customHeight="1" x14ac:dyDescent="0.3">
      <c r="B12" s="27">
        <v>2</v>
      </c>
      <c r="C12" s="28">
        <v>0.99399999999999999</v>
      </c>
      <c r="F12" s="27">
        <v>2</v>
      </c>
      <c r="G12" s="27">
        <v>0.02</v>
      </c>
      <c r="J12" s="35" t="str">
        <f>[1]!obcall("RVFactoryAAD",$M$7,"createRandomVariableFactoryAAD")</f>
        <v>RVFactoryAAD 
[3152]</v>
      </c>
      <c r="K12" s="25"/>
      <c r="M12" s="25"/>
      <c r="IQ12" s="20"/>
      <c r="IR12" s="20"/>
      <c r="IS12" s="20"/>
    </row>
    <row r="13" spans="1:253" ht="11.4" customHeight="1" x14ac:dyDescent="0.3">
      <c r="B13" s="27">
        <v>5</v>
      </c>
      <c r="C13" s="28">
        <v>0.99299999999999999</v>
      </c>
      <c r="D13" s="1"/>
      <c r="F13" s="27">
        <v>5</v>
      </c>
      <c r="G13" s="27">
        <v>0.02</v>
      </c>
      <c r="J13" s="35" t="str">
        <f>[1]!obMake("isUseTenorRefinement","boolean",K13)</f>
        <v>isUseTenorRefinement 
[3151]</v>
      </c>
      <c r="K13" s="42" t="b">
        <f>FALSE</f>
        <v>0</v>
      </c>
      <c r="IQ13" s="20"/>
      <c r="IR13" s="20"/>
      <c r="IS13" s="20"/>
    </row>
    <row r="14" spans="1:253" ht="12" customHeight="1" x14ac:dyDescent="0.3">
      <c r="B14" s="27">
        <v>30</v>
      </c>
      <c r="C14" s="28">
        <v>0.98</v>
      </c>
      <c r="F14" s="27">
        <v>30</v>
      </c>
      <c r="G14" s="27">
        <v>0.02</v>
      </c>
      <c r="J14" s="26" t="s">
        <v>15</v>
      </c>
      <c r="K14" s="26"/>
      <c r="IQ14" s="20"/>
      <c r="IR14" s="20"/>
      <c r="IS14" s="20"/>
    </row>
    <row r="15" spans="1:253" ht="11.85" customHeight="1" x14ac:dyDescent="0.3">
      <c r="B15" s="26"/>
      <c r="C15" s="26"/>
      <c r="D15" s="19"/>
      <c r="F15" s="26"/>
      <c r="G15" s="26"/>
      <c r="J15" s="35" t="e">
        <f>[1]!obcall("LMM",M7,obLibs&amp;"createLIBORMarketModel",J13,J12,J9:J10,B18,F18,J11)</f>
        <v>#VALUE!</v>
      </c>
      <c r="K15" s="25"/>
      <c r="IQ15" s="20"/>
      <c r="IR15" s="20"/>
      <c r="IS15" s="20"/>
    </row>
    <row r="16" spans="1:253" ht="11.85" customHeight="1" x14ac:dyDescent="0.3">
      <c r="B16" s="19"/>
      <c r="D16" s="19"/>
      <c r="J16" s="25"/>
      <c r="K16" s="25"/>
      <c r="IQ16" s="20"/>
      <c r="IR16" s="20"/>
      <c r="IS16" s="20"/>
    </row>
    <row r="17" spans="2:253" ht="11.85" customHeight="1" x14ac:dyDescent="0.3">
      <c r="B17" s="26" t="s">
        <v>32</v>
      </c>
      <c r="C17" s="26"/>
      <c r="D17" s="19"/>
      <c r="F17" s="26" t="s">
        <v>15</v>
      </c>
      <c r="G17" s="26"/>
      <c r="K17" s="25"/>
      <c r="IO17" s="20"/>
      <c r="IP17" s="20"/>
      <c r="IQ17" s="20"/>
      <c r="IR17" s="20"/>
      <c r="IS17" s="20"/>
    </row>
    <row r="18" spans="2:253" ht="11.85" customHeight="1" x14ac:dyDescent="0.3">
      <c r="B18" s="35" t="str">
        <f>[1]!obcall("DiscountCurveStochastic",M8&amp;".DiscountCurve","createDiscountCurveFromDiscountFactors",[1]!obMake("","String","dc"),B9,D9)</f>
        <v>DiscountCurveStochastic 
[3161]</v>
      </c>
      <c r="C18" s="19"/>
      <c r="D18" s="19"/>
      <c r="F18" s="35" t="str">
        <f>[1]!obcall("ForwardCurve",M9&amp;".ForwardCurve","createForwardCurveFromForwards",[1]!obMake("","String","forwardCurve"),F9,G9,[1]!obMake("tenor","double",0.5))</f>
        <v>ForwardCurve 
[3170]</v>
      </c>
      <c r="IQ18" s="20"/>
      <c r="IR18" s="20"/>
      <c r="IS18" s="20"/>
    </row>
    <row r="19" spans="2:253" ht="11.85" customHeight="1" x14ac:dyDescent="0.3">
      <c r="D19" s="19"/>
      <c r="IQ19" s="20"/>
      <c r="IR19" s="20"/>
      <c r="IS19" s="20"/>
    </row>
    <row r="20" spans="2:253" ht="11.85" customHeight="1" x14ac:dyDescent="0.3">
      <c r="D20" s="19"/>
      <c r="IQ20" s="20"/>
      <c r="IR20" s="20"/>
      <c r="IS20" s="20"/>
    </row>
    <row r="21" spans="2:253" ht="13.8" customHeight="1" x14ac:dyDescent="0.3">
      <c r="D21" s="19"/>
      <c r="J21" s="58"/>
      <c r="IQ21" s="20"/>
      <c r="IR21" s="20"/>
      <c r="IS21" s="20"/>
    </row>
    <row r="22" spans="2:253" ht="11.85" customHeight="1" x14ac:dyDescent="0.3">
      <c r="D22" s="19"/>
      <c r="J22" s="58"/>
      <c r="IQ22" s="20"/>
      <c r="IR22" s="20"/>
      <c r="IS22" s="20"/>
    </row>
    <row r="23" spans="2:253" ht="11.85" customHeight="1" x14ac:dyDescent="0.3">
      <c r="D23" s="19"/>
      <c r="J23" s="58"/>
      <c r="IQ23" s="20"/>
      <c r="IR23" s="20"/>
      <c r="IS23" s="20"/>
    </row>
    <row r="24" spans="2:253" ht="11.85" customHeight="1" x14ac:dyDescent="0.3">
      <c r="D24" s="19"/>
      <c r="J24" s="58"/>
      <c r="IQ24" s="20"/>
      <c r="IR24" s="20"/>
      <c r="IS24" s="20"/>
    </row>
    <row r="25" spans="2:253" ht="11.85" customHeight="1" x14ac:dyDescent="0.3">
      <c r="D25" s="19"/>
      <c r="IQ25" s="20"/>
      <c r="IR25" s="20"/>
      <c r="IS25" s="20"/>
    </row>
    <row r="26" spans="2:253" ht="11.85" customHeight="1" x14ac:dyDescent="0.3">
      <c r="D26" s="19"/>
      <c r="IQ26" s="20"/>
      <c r="IR26" s="20"/>
      <c r="IS26" s="20"/>
    </row>
    <row r="27" spans="2:253" ht="11.4" customHeight="1" x14ac:dyDescent="0.3">
      <c r="D27" s="19"/>
      <c r="IQ27" s="20"/>
      <c r="IR27" s="20"/>
      <c r="IS27" s="20"/>
    </row>
    <row r="28" spans="2:253" ht="11.85" customHeight="1" x14ac:dyDescent="0.3">
      <c r="D28" s="19"/>
      <c r="IQ28" s="20"/>
      <c r="IR28" s="20"/>
      <c r="IS28" s="20"/>
    </row>
    <row r="29" spans="2:253" ht="11.85" customHeight="1" x14ac:dyDescent="0.3">
      <c r="B29" s="19"/>
      <c r="C29" s="19"/>
      <c r="D29" s="19"/>
      <c r="H29" s="25"/>
      <c r="IQ29" s="20"/>
      <c r="IR29" s="20"/>
      <c r="IS29" s="20"/>
    </row>
    <row r="30" spans="2:253" ht="11.4" customHeight="1" x14ac:dyDescent="0.3">
      <c r="B30" s="19"/>
      <c r="C30" s="19"/>
      <c r="D30" s="19"/>
      <c r="IQ30" s="20"/>
      <c r="IR30" s="20"/>
      <c r="IS30" s="20"/>
    </row>
    <row r="31" spans="2:253" ht="13.8" customHeight="1" x14ac:dyDescent="0.3">
      <c r="B31" s="19"/>
      <c r="C31" s="19"/>
      <c r="D31" s="19"/>
      <c r="IQ31" s="20"/>
      <c r="IR31" s="20"/>
      <c r="IS31" s="20"/>
    </row>
    <row r="32" spans="2:253" ht="13.2" customHeight="1" x14ac:dyDescent="0.3">
      <c r="B32" s="25"/>
      <c r="C32" s="29"/>
      <c r="IQ32" s="20"/>
      <c r="IR32" s="20"/>
      <c r="IS32" s="20"/>
    </row>
    <row r="33" spans="2:253" ht="11.85" customHeight="1" x14ac:dyDescent="0.3">
      <c r="C33" s="28"/>
      <c r="IQ33" s="20"/>
      <c r="IR33" s="20"/>
      <c r="IS33" s="20"/>
    </row>
    <row r="34" spans="2:253" ht="11.85" customHeight="1" x14ac:dyDescent="0.3">
      <c r="IQ34" s="20"/>
      <c r="IR34" s="20"/>
      <c r="IS34" s="20"/>
    </row>
    <row r="35" spans="2:253" ht="11.85" customHeight="1" x14ac:dyDescent="0.3">
      <c r="IQ35" s="20"/>
      <c r="IR35" s="20"/>
      <c r="IS35" s="20"/>
    </row>
    <row r="36" spans="2:253" ht="11.85" customHeight="1" x14ac:dyDescent="0.3">
      <c r="B36" s="30"/>
      <c r="IQ36" s="20"/>
      <c r="IR36" s="20"/>
      <c r="IS36" s="20"/>
    </row>
    <row r="37" spans="2:253" ht="11.85" customHeight="1" x14ac:dyDescent="0.3">
      <c r="B37" s="30"/>
      <c r="IR37" s="20"/>
      <c r="IS37" s="20"/>
    </row>
    <row r="38" spans="2:253" ht="11.85" customHeight="1" x14ac:dyDescent="0.3">
      <c r="B38" s="30"/>
      <c r="IR38" s="20"/>
      <c r="IS38" s="20"/>
    </row>
    <row r="39" spans="2:253" ht="11.85" customHeight="1" x14ac:dyDescent="0.3">
      <c r="B39" s="30"/>
      <c r="IR39" s="20"/>
      <c r="IS39" s="20"/>
    </row>
    <row r="40" spans="2:253" ht="11.85" customHeight="1" x14ac:dyDescent="0.3">
      <c r="B40" s="30"/>
      <c r="IR40" s="20"/>
      <c r="IS40" s="20"/>
    </row>
    <row r="41" spans="2:253" ht="11.85" customHeight="1" x14ac:dyDescent="0.3">
      <c r="B41" s="30"/>
      <c r="IR41" s="20"/>
      <c r="IS41" s="20"/>
    </row>
    <row r="42" spans="2:253" ht="11.85" customHeight="1" x14ac:dyDescent="0.3">
      <c r="B42" s="31"/>
      <c r="C42" s="31"/>
      <c r="IR42" s="20"/>
      <c r="IS42" s="20"/>
    </row>
    <row r="43" spans="2:253" ht="11.85" customHeight="1" x14ac:dyDescent="0.3">
      <c r="B43" s="31"/>
      <c r="C43" s="31"/>
      <c r="D43" s="30"/>
    </row>
    <row r="44" spans="2:253" ht="11.85" customHeight="1" x14ac:dyDescent="0.3">
      <c r="B44" s="31"/>
      <c r="C44" s="31"/>
      <c r="D44" s="30"/>
    </row>
    <row r="45" spans="2:253" ht="11.85" customHeight="1" x14ac:dyDescent="0.3">
      <c r="B45" s="31"/>
      <c r="C45" s="31"/>
      <c r="D45" s="30"/>
    </row>
    <row r="46" spans="2:253" ht="11.85" customHeight="1" x14ac:dyDescent="0.3">
      <c r="B46" s="31"/>
      <c r="C46" s="31"/>
      <c r="D46" s="30"/>
    </row>
    <row r="47" spans="2:253" ht="11.85" customHeight="1" x14ac:dyDescent="0.3">
      <c r="B47" s="31"/>
      <c r="C47" s="31"/>
      <c r="D47" s="30"/>
    </row>
    <row r="48" spans="2:253" ht="11.85" customHeight="1" x14ac:dyDescent="0.3">
      <c r="B48" s="31"/>
      <c r="C48" s="31"/>
      <c r="D48" s="30"/>
    </row>
    <row r="49" spans="2:4" ht="11.85" customHeight="1" x14ac:dyDescent="0.3">
      <c r="B49" s="31"/>
      <c r="C49" s="31"/>
      <c r="D49" s="30"/>
    </row>
    <row r="50" spans="2:4" ht="11.85" customHeight="1" x14ac:dyDescent="0.3">
      <c r="B50" s="31"/>
      <c r="C50" s="31"/>
      <c r="D50" s="30"/>
    </row>
    <row r="51" spans="2:4" ht="11.85" customHeight="1" x14ac:dyDescent="0.3">
      <c r="B51" s="31"/>
      <c r="C51" s="31"/>
      <c r="D51" s="30"/>
    </row>
    <row r="52" spans="2:4" ht="11.85" customHeight="1" x14ac:dyDescent="0.3">
      <c r="B52" s="31"/>
      <c r="C52" s="31"/>
      <c r="D52" s="30"/>
    </row>
    <row r="53" spans="2:4" ht="11.85" customHeight="1" x14ac:dyDescent="0.3">
      <c r="B53" s="31"/>
      <c r="C53" s="31"/>
      <c r="D53" s="30"/>
    </row>
    <row r="54" spans="2:4" ht="11.85" customHeight="1" x14ac:dyDescent="0.3">
      <c r="B54" s="31"/>
      <c r="C54" s="31"/>
      <c r="D54" s="30"/>
    </row>
    <row r="55" spans="2:4" ht="11.85" customHeight="1" x14ac:dyDescent="0.3">
      <c r="B55" s="31"/>
      <c r="C55" s="31"/>
      <c r="D55" s="30"/>
    </row>
    <row r="56" spans="2:4" ht="11.85" customHeight="1" x14ac:dyDescent="0.3">
      <c r="B56" s="31"/>
      <c r="C56" s="31"/>
      <c r="D56" s="30"/>
    </row>
    <row r="57" spans="2:4" ht="11.85" customHeight="1" x14ac:dyDescent="0.3">
      <c r="B57" s="31"/>
      <c r="C57" s="31"/>
      <c r="D57" s="30"/>
    </row>
    <row r="58" spans="2:4" ht="11.85" customHeight="1" x14ac:dyDescent="0.3">
      <c r="B58" s="31"/>
      <c r="C58" s="31"/>
      <c r="D58" s="30"/>
    </row>
    <row r="59" spans="2:4" ht="11.85" customHeight="1" x14ac:dyDescent="0.3">
      <c r="B59" s="31"/>
      <c r="C59" s="31"/>
      <c r="D59" s="30"/>
    </row>
    <row r="60" spans="2:4" ht="11.85" customHeight="1" x14ac:dyDescent="0.3">
      <c r="B60" s="31"/>
      <c r="C60" s="31"/>
      <c r="D60" s="30"/>
    </row>
    <row r="61" spans="2:4" ht="11.85" customHeight="1" x14ac:dyDescent="0.3">
      <c r="B61" s="31"/>
      <c r="C61" s="31"/>
      <c r="D61" s="30"/>
    </row>
    <row r="62" spans="2:4" ht="11.85" customHeight="1" x14ac:dyDescent="0.3">
      <c r="B62" s="31"/>
      <c r="C62" s="31"/>
      <c r="D62" s="30"/>
    </row>
    <row r="63" spans="2:4" ht="11.85" customHeight="1" x14ac:dyDescent="0.3">
      <c r="B63" s="31"/>
      <c r="C63" s="31"/>
      <c r="D63" s="30"/>
    </row>
    <row r="64" spans="2:4" ht="11.85" customHeight="1" x14ac:dyDescent="0.3">
      <c r="B64" s="31"/>
      <c r="C64" s="31"/>
      <c r="D64" s="30"/>
    </row>
    <row r="65" spans="2:4" ht="11.85" customHeight="1" x14ac:dyDescent="0.3">
      <c r="B65" s="31"/>
      <c r="C65" s="31"/>
      <c r="D65" s="30"/>
    </row>
    <row r="66" spans="2:4" ht="11.85" customHeight="1" x14ac:dyDescent="0.3">
      <c r="B66" s="31"/>
      <c r="C66" s="31"/>
      <c r="D66" s="30"/>
    </row>
    <row r="67" spans="2:4" ht="11.85" customHeight="1" x14ac:dyDescent="0.3">
      <c r="B67" s="31"/>
      <c r="C67" s="31"/>
      <c r="D67" s="30"/>
    </row>
    <row r="68" spans="2:4" ht="11.85" customHeight="1" x14ac:dyDescent="0.3">
      <c r="B68" s="31"/>
      <c r="C68" s="31"/>
      <c r="D68" s="30"/>
    </row>
    <row r="69" spans="2:4" ht="11.85" customHeight="1" x14ac:dyDescent="0.3">
      <c r="B69" s="31"/>
      <c r="C69" s="31"/>
      <c r="D69" s="30"/>
    </row>
    <row r="70" spans="2:4" ht="11.85" customHeight="1" x14ac:dyDescent="0.3">
      <c r="B70" s="31"/>
      <c r="C70" s="31"/>
      <c r="D70" s="30"/>
    </row>
    <row r="71" spans="2:4" ht="11.85" customHeight="1" x14ac:dyDescent="0.3">
      <c r="B71" s="31"/>
      <c r="C71" s="31"/>
      <c r="D71" s="30"/>
    </row>
    <row r="72" spans="2:4" ht="11.85" customHeight="1" x14ac:dyDescent="0.3">
      <c r="B72" s="31"/>
      <c r="C72" s="31"/>
      <c r="D72" s="30"/>
    </row>
    <row r="73" spans="2:4" ht="11.85" customHeight="1" x14ac:dyDescent="0.3">
      <c r="B73" s="31"/>
      <c r="C73" s="31"/>
      <c r="D73" s="30"/>
    </row>
    <row r="74" spans="2:4" ht="11.85" customHeight="1" x14ac:dyDescent="0.3">
      <c r="B74" s="31"/>
      <c r="C74" s="31"/>
      <c r="D74" s="30"/>
    </row>
    <row r="75" spans="2:4" ht="11.85" customHeight="1" x14ac:dyDescent="0.3">
      <c r="B75" s="31"/>
      <c r="C75" s="31"/>
      <c r="D75" s="30"/>
    </row>
    <row r="76" spans="2:4" ht="11.85" customHeight="1" x14ac:dyDescent="0.3">
      <c r="B76" s="31"/>
      <c r="C76" s="31"/>
      <c r="D76" s="30"/>
    </row>
    <row r="77" spans="2:4" ht="11.85" customHeight="1" x14ac:dyDescent="0.3">
      <c r="B77" s="31"/>
      <c r="C77" s="31"/>
      <c r="D77" s="30"/>
    </row>
    <row r="78" spans="2:4" ht="11.85" customHeight="1" x14ac:dyDescent="0.3">
      <c r="B78" s="31"/>
      <c r="C78" s="31"/>
      <c r="D78" s="30"/>
    </row>
    <row r="79" spans="2:4" ht="11.85" customHeight="1" x14ac:dyDescent="0.3">
      <c r="B79" s="31"/>
      <c r="C79" s="31"/>
      <c r="D79" s="30"/>
    </row>
    <row r="80" spans="2:4" ht="11.85" customHeight="1" x14ac:dyDescent="0.3">
      <c r="B80" s="31"/>
      <c r="C80" s="31"/>
      <c r="D80" s="30"/>
    </row>
    <row r="81" spans="2:4" ht="11.85" customHeight="1" x14ac:dyDescent="0.3">
      <c r="B81" s="31"/>
      <c r="C81" s="31"/>
      <c r="D81" s="30"/>
    </row>
    <row r="82" spans="2:4" ht="11.85" customHeight="1" x14ac:dyDescent="0.3">
      <c r="B82" s="31"/>
      <c r="C82" s="31"/>
      <c r="D82" s="30"/>
    </row>
    <row r="83" spans="2:4" ht="11.85" customHeight="1" x14ac:dyDescent="0.3">
      <c r="B83" s="31"/>
      <c r="C83" s="31"/>
      <c r="D83" s="30"/>
    </row>
    <row r="84" spans="2:4" ht="11.85" customHeight="1" x14ac:dyDescent="0.3">
      <c r="B84" s="31"/>
      <c r="C84" s="31"/>
      <c r="D84" s="30"/>
    </row>
    <row r="85" spans="2:4" ht="11.85" customHeight="1" x14ac:dyDescent="0.3">
      <c r="B85" s="31"/>
      <c r="C85" s="31"/>
      <c r="D85" s="30"/>
    </row>
    <row r="86" spans="2:4" ht="11.85" customHeight="1" x14ac:dyDescent="0.3">
      <c r="B86" s="31"/>
      <c r="C86" s="31"/>
      <c r="D86" s="30"/>
    </row>
    <row r="87" spans="2:4" ht="11.85" customHeight="1" x14ac:dyDescent="0.3">
      <c r="B87" s="31"/>
      <c r="C87" s="31"/>
      <c r="D87" s="30"/>
    </row>
    <row r="88" spans="2:4" ht="11.85" customHeight="1" x14ac:dyDescent="0.3">
      <c r="B88" s="31"/>
      <c r="C88" s="31"/>
      <c r="D88" s="30"/>
    </row>
    <row r="89" spans="2:4" ht="11.85" customHeight="1" x14ac:dyDescent="0.3">
      <c r="B89" s="31"/>
      <c r="C89" s="31"/>
      <c r="D89" s="30"/>
    </row>
    <row r="90" spans="2:4" ht="11.85" customHeight="1" x14ac:dyDescent="0.3">
      <c r="B90" s="31"/>
      <c r="C90" s="31"/>
      <c r="D90" s="30"/>
    </row>
    <row r="91" spans="2:4" ht="11.85" customHeight="1" x14ac:dyDescent="0.3">
      <c r="B91" s="31"/>
      <c r="C91" s="31"/>
      <c r="D91" s="30"/>
    </row>
    <row r="92" spans="2:4" ht="11.85" customHeight="1" x14ac:dyDescent="0.3">
      <c r="B92" s="31"/>
      <c r="C92" s="31"/>
      <c r="D92" s="30"/>
    </row>
    <row r="93" spans="2:4" ht="11.85" customHeight="1" x14ac:dyDescent="0.3">
      <c r="B93" s="31"/>
      <c r="C93" s="31"/>
      <c r="D93" s="30"/>
    </row>
    <row r="94" spans="2:4" ht="11.85" customHeight="1" x14ac:dyDescent="0.3">
      <c r="B94" s="31"/>
      <c r="C94" s="31"/>
      <c r="D94" s="30"/>
    </row>
    <row r="95" spans="2:4" ht="11.85" customHeight="1" x14ac:dyDescent="0.3">
      <c r="B95" s="31"/>
      <c r="C95" s="31"/>
      <c r="D95" s="30"/>
    </row>
    <row r="96" spans="2:4" ht="11.85" customHeight="1" x14ac:dyDescent="0.3">
      <c r="B96" s="31"/>
      <c r="C96" s="31"/>
      <c r="D96" s="30"/>
    </row>
    <row r="97" spans="2:4" ht="11.85" customHeight="1" x14ac:dyDescent="0.3">
      <c r="B97" s="31"/>
      <c r="C97" s="31"/>
      <c r="D97" s="30"/>
    </row>
    <row r="98" spans="2:4" ht="11.85" customHeight="1" x14ac:dyDescent="0.3">
      <c r="B98" s="31"/>
      <c r="C98" s="31"/>
      <c r="D98" s="30"/>
    </row>
    <row r="99" spans="2:4" ht="11.85" customHeight="1" x14ac:dyDescent="0.3">
      <c r="B99" s="31"/>
      <c r="C99" s="31"/>
      <c r="D99" s="30"/>
    </row>
    <row r="100" spans="2:4" ht="11.85" customHeight="1" x14ac:dyDescent="0.3">
      <c r="B100" s="31"/>
      <c r="C100" s="31"/>
      <c r="D100" s="30"/>
    </row>
    <row r="101" spans="2:4" ht="11.85" customHeight="1" x14ac:dyDescent="0.3">
      <c r="B101" s="31"/>
      <c r="C101" s="31"/>
      <c r="D101" s="30"/>
    </row>
    <row r="102" spans="2:4" ht="11.85" customHeight="1" x14ac:dyDescent="0.3">
      <c r="B102" s="31"/>
      <c r="C102" s="31"/>
      <c r="D102" s="30"/>
    </row>
    <row r="103" spans="2:4" ht="11.85" customHeight="1" x14ac:dyDescent="0.3">
      <c r="B103" s="31"/>
      <c r="C103" s="31"/>
      <c r="D103" s="30"/>
    </row>
    <row r="104" spans="2:4" ht="11.85" customHeight="1" x14ac:dyDescent="0.3">
      <c r="B104" s="31"/>
      <c r="C104" s="31"/>
      <c r="D104" s="30"/>
    </row>
    <row r="105" spans="2:4" ht="11.85" customHeight="1" x14ac:dyDescent="0.3">
      <c r="B105" s="31"/>
      <c r="C105" s="31"/>
      <c r="D105" s="30"/>
    </row>
    <row r="106" spans="2:4" ht="11.85" customHeight="1" x14ac:dyDescent="0.3">
      <c r="B106" s="31"/>
      <c r="C106" s="31"/>
      <c r="D106" s="30"/>
    </row>
    <row r="107" spans="2:4" ht="11.85" customHeight="1" x14ac:dyDescent="0.3">
      <c r="B107" s="31"/>
      <c r="C107" s="31"/>
      <c r="D107" s="30"/>
    </row>
    <row r="108" spans="2:4" ht="11.85" customHeight="1" x14ac:dyDescent="0.3">
      <c r="B108" s="31"/>
      <c r="C108" s="31"/>
      <c r="D108" s="30"/>
    </row>
    <row r="109" spans="2:4" ht="11.85" customHeight="1" x14ac:dyDescent="0.3">
      <c r="B109" s="31"/>
      <c r="C109" s="31"/>
      <c r="D109" s="30"/>
    </row>
    <row r="110" spans="2:4" ht="11.85" customHeight="1" x14ac:dyDescent="0.3">
      <c r="B110" s="31"/>
      <c r="C110" s="31"/>
      <c r="D110" s="30"/>
    </row>
    <row r="111" spans="2:4" ht="11.85" customHeight="1" x14ac:dyDescent="0.3">
      <c r="B111" s="31"/>
      <c r="C111" s="31"/>
      <c r="D111" s="30"/>
    </row>
    <row r="112" spans="2:4" ht="11.85" customHeight="1" x14ac:dyDescent="0.3">
      <c r="B112" s="31"/>
      <c r="C112" s="31"/>
      <c r="D112" s="30"/>
    </row>
    <row r="113" spans="2:4" ht="11.85" customHeight="1" x14ac:dyDescent="0.3">
      <c r="B113" s="31"/>
      <c r="C113" s="31"/>
      <c r="D113" s="30"/>
    </row>
    <row r="114" spans="2:4" ht="11.85" customHeight="1" x14ac:dyDescent="0.3">
      <c r="B114" s="31"/>
      <c r="C114" s="31"/>
      <c r="D114" s="30"/>
    </row>
    <row r="115" spans="2:4" ht="11.85" customHeight="1" x14ac:dyDescent="0.3">
      <c r="B115" s="31"/>
      <c r="C115" s="31"/>
      <c r="D115" s="30"/>
    </row>
    <row r="116" spans="2:4" ht="11.85" customHeight="1" x14ac:dyDescent="0.3">
      <c r="B116" s="31"/>
      <c r="C116" s="31"/>
      <c r="D116" s="30"/>
    </row>
    <row r="117" spans="2:4" ht="11.85" customHeight="1" x14ac:dyDescent="0.3">
      <c r="B117" s="31"/>
      <c r="C117" s="31"/>
      <c r="D117" s="30"/>
    </row>
    <row r="118" spans="2:4" ht="11.85" customHeight="1" x14ac:dyDescent="0.3">
      <c r="B118" s="31"/>
      <c r="C118" s="31"/>
      <c r="D118" s="30"/>
    </row>
    <row r="119" spans="2:4" ht="11.85" customHeight="1" x14ac:dyDescent="0.3">
      <c r="B119" s="31"/>
      <c r="C119" s="31"/>
      <c r="D119" s="30"/>
    </row>
    <row r="120" spans="2:4" ht="11.85" customHeight="1" x14ac:dyDescent="0.3">
      <c r="B120" s="31"/>
      <c r="C120" s="31"/>
      <c r="D120" s="30"/>
    </row>
    <row r="121" spans="2:4" ht="11.85" customHeight="1" x14ac:dyDescent="0.3">
      <c r="B121" s="31"/>
      <c r="C121" s="31"/>
      <c r="D121" s="30"/>
    </row>
    <row r="122" spans="2:4" ht="11.85" customHeight="1" x14ac:dyDescent="0.3">
      <c r="B122" s="31"/>
      <c r="C122" s="31"/>
      <c r="D122" s="30"/>
    </row>
    <row r="123" spans="2:4" ht="11.85" customHeight="1" x14ac:dyDescent="0.3">
      <c r="B123" s="31"/>
      <c r="C123" s="31"/>
      <c r="D123" s="30"/>
    </row>
    <row r="124" spans="2:4" ht="11.85" customHeight="1" x14ac:dyDescent="0.3">
      <c r="B124" s="31"/>
      <c r="C124" s="31"/>
      <c r="D124" s="30"/>
    </row>
    <row r="125" spans="2:4" ht="11.85" customHeight="1" x14ac:dyDescent="0.3">
      <c r="B125" s="31"/>
      <c r="C125" s="31"/>
      <c r="D125" s="30"/>
    </row>
    <row r="126" spans="2:4" ht="11.85" customHeight="1" x14ac:dyDescent="0.3">
      <c r="B126" s="31"/>
      <c r="C126" s="31"/>
      <c r="D126" s="30"/>
    </row>
    <row r="127" spans="2:4" ht="11.85" customHeight="1" x14ac:dyDescent="0.3">
      <c r="B127" s="31"/>
      <c r="C127" s="31"/>
      <c r="D127" s="30"/>
    </row>
    <row r="128" spans="2:4" ht="11.85" customHeight="1" x14ac:dyDescent="0.3">
      <c r="B128" s="31"/>
      <c r="C128" s="31"/>
      <c r="D128" s="30"/>
    </row>
    <row r="129" spans="2:4" ht="11.85" customHeight="1" x14ac:dyDescent="0.3">
      <c r="B129" s="31"/>
      <c r="C129" s="31"/>
      <c r="D129" s="30"/>
    </row>
    <row r="130" spans="2:4" ht="11.85" customHeight="1" x14ac:dyDescent="0.3">
      <c r="B130" s="31"/>
      <c r="C130" s="31"/>
      <c r="D130" s="30"/>
    </row>
    <row r="131" spans="2:4" ht="11.85" customHeight="1" x14ac:dyDescent="0.3">
      <c r="B131" s="31"/>
      <c r="C131" s="31"/>
      <c r="D131" s="30"/>
    </row>
    <row r="132" spans="2:4" ht="11.85" customHeight="1" x14ac:dyDescent="0.3">
      <c r="B132" s="31"/>
      <c r="C132" s="31"/>
      <c r="D132" s="30"/>
    </row>
    <row r="133" spans="2:4" ht="11.85" customHeight="1" x14ac:dyDescent="0.3">
      <c r="B133" s="31"/>
      <c r="C133" s="31"/>
      <c r="D133" s="30"/>
    </row>
    <row r="134" spans="2:4" ht="11.85" customHeight="1" x14ac:dyDescent="0.3">
      <c r="B134" s="31"/>
      <c r="C134" s="31"/>
      <c r="D134" s="30"/>
    </row>
    <row r="135" spans="2:4" ht="11.85" customHeight="1" x14ac:dyDescent="0.3">
      <c r="B135" s="31"/>
      <c r="C135" s="31"/>
      <c r="D135" s="30"/>
    </row>
    <row r="136" spans="2:4" ht="11.85" customHeight="1" x14ac:dyDescent="0.3">
      <c r="B136" s="31"/>
      <c r="C136" s="31"/>
      <c r="D136" s="30"/>
    </row>
    <row r="137" spans="2:4" ht="11.85" customHeight="1" x14ac:dyDescent="0.3">
      <c r="B137" s="31"/>
      <c r="C137" s="31"/>
      <c r="D137" s="30"/>
    </row>
    <row r="138" spans="2:4" ht="11.85" customHeight="1" x14ac:dyDescent="0.3">
      <c r="B138" s="31"/>
      <c r="C138" s="31"/>
      <c r="D138" s="30"/>
    </row>
    <row r="139" spans="2:4" ht="11.85" customHeight="1" x14ac:dyDescent="0.3">
      <c r="B139" s="31"/>
      <c r="C139" s="31"/>
      <c r="D139" s="30"/>
    </row>
    <row r="140" spans="2:4" ht="11.85" customHeight="1" x14ac:dyDescent="0.3">
      <c r="B140" s="31"/>
      <c r="C140" s="31"/>
      <c r="D140" s="30"/>
    </row>
    <row r="141" spans="2:4" ht="11.85" customHeight="1" x14ac:dyDescent="0.3">
      <c r="B141" s="31"/>
      <c r="C141" s="31"/>
      <c r="D141" s="30"/>
    </row>
    <row r="142" spans="2:4" ht="11.85" customHeight="1" x14ac:dyDescent="0.3">
      <c r="B142" s="31"/>
      <c r="C142" s="31"/>
      <c r="D142" s="30"/>
    </row>
    <row r="143" spans="2:4" ht="11.85" customHeight="1" x14ac:dyDescent="0.3">
      <c r="B143" s="31"/>
      <c r="C143" s="31"/>
      <c r="D143" s="30"/>
    </row>
    <row r="144" spans="2:4" ht="11.85" customHeight="1" x14ac:dyDescent="0.3">
      <c r="B144" s="31"/>
      <c r="C144" s="31"/>
      <c r="D144" s="30"/>
    </row>
    <row r="145" spans="2:4" ht="11.85" customHeight="1" x14ac:dyDescent="0.3">
      <c r="B145" s="31"/>
      <c r="C145" s="31"/>
      <c r="D145" s="30"/>
    </row>
    <row r="146" spans="2:4" ht="11.85" customHeight="1" x14ac:dyDescent="0.3">
      <c r="B146" s="31"/>
      <c r="C146" s="31"/>
      <c r="D146" s="30"/>
    </row>
    <row r="147" spans="2:4" ht="11.85" customHeight="1" x14ac:dyDescent="0.3">
      <c r="B147" s="31"/>
      <c r="C147" s="31"/>
      <c r="D147" s="30"/>
    </row>
    <row r="148" spans="2:4" ht="11.85" customHeight="1" x14ac:dyDescent="0.3">
      <c r="B148" s="31"/>
      <c r="C148" s="31"/>
      <c r="D148" s="30"/>
    </row>
    <row r="149" spans="2:4" ht="11.85" customHeight="1" x14ac:dyDescent="0.3">
      <c r="B149" s="31"/>
      <c r="C149" s="31"/>
      <c r="D149" s="30"/>
    </row>
    <row r="150" spans="2:4" ht="11.85" customHeight="1" x14ac:dyDescent="0.3">
      <c r="B150" s="31"/>
      <c r="C150" s="31"/>
      <c r="D150" s="30"/>
    </row>
    <row r="151" spans="2:4" ht="11.85" customHeight="1" x14ac:dyDescent="0.3">
      <c r="B151" s="31"/>
      <c r="C151" s="31"/>
      <c r="D151" s="30"/>
    </row>
    <row r="152" spans="2:4" ht="11.85" customHeight="1" x14ac:dyDescent="0.3">
      <c r="B152" s="31"/>
      <c r="C152" s="31"/>
      <c r="D152" s="30"/>
    </row>
    <row r="153" spans="2:4" ht="11.85" customHeight="1" x14ac:dyDescent="0.3">
      <c r="B153" s="31"/>
      <c r="C153" s="31"/>
      <c r="D153" s="30"/>
    </row>
    <row r="154" spans="2:4" ht="11.85" customHeight="1" x14ac:dyDescent="0.3">
      <c r="B154" s="31"/>
      <c r="C154" s="31"/>
      <c r="D154" s="30"/>
    </row>
    <row r="155" spans="2:4" ht="11.85" customHeight="1" x14ac:dyDescent="0.3">
      <c r="B155" s="31"/>
      <c r="C155" s="31"/>
      <c r="D155" s="30"/>
    </row>
    <row r="156" spans="2:4" ht="11.85" customHeight="1" x14ac:dyDescent="0.3">
      <c r="B156" s="31"/>
      <c r="C156" s="31"/>
      <c r="D156" s="30"/>
    </row>
    <row r="157" spans="2:4" ht="11.85" customHeight="1" x14ac:dyDescent="0.3">
      <c r="B157" s="31"/>
      <c r="C157" s="31"/>
      <c r="D157" s="30"/>
    </row>
    <row r="158" spans="2:4" ht="11.85" customHeight="1" x14ac:dyDescent="0.3">
      <c r="B158" s="31"/>
      <c r="C158" s="31"/>
      <c r="D158" s="30"/>
    </row>
    <row r="159" spans="2:4" ht="11.85" customHeight="1" x14ac:dyDescent="0.3">
      <c r="B159" s="31"/>
      <c r="C159" s="31"/>
      <c r="D159" s="30"/>
    </row>
    <row r="160" spans="2:4" ht="11.85" customHeight="1" x14ac:dyDescent="0.3">
      <c r="B160" s="31"/>
      <c r="C160" s="31"/>
      <c r="D160" s="30"/>
    </row>
    <row r="161" spans="2:4" ht="11.85" customHeight="1" x14ac:dyDescent="0.3">
      <c r="B161" s="31"/>
      <c r="C161" s="31"/>
      <c r="D161" s="30"/>
    </row>
    <row r="162" spans="2:4" ht="11.85" customHeight="1" x14ac:dyDescent="0.3">
      <c r="B162" s="31"/>
      <c r="C162" s="31"/>
      <c r="D162" s="30"/>
    </row>
    <row r="163" spans="2:4" ht="11.85" customHeight="1" x14ac:dyDescent="0.3">
      <c r="B163" s="31"/>
      <c r="C163" s="31"/>
      <c r="D163" s="30"/>
    </row>
    <row r="164" spans="2:4" ht="11.85" customHeight="1" x14ac:dyDescent="0.3">
      <c r="B164" s="31"/>
      <c r="C164" s="31"/>
      <c r="D164" s="30"/>
    </row>
    <row r="165" spans="2:4" ht="11.85" customHeight="1" x14ac:dyDescent="0.3">
      <c r="B165" s="31"/>
      <c r="C165" s="31"/>
      <c r="D165" s="30"/>
    </row>
    <row r="166" spans="2:4" ht="11.85" customHeight="1" x14ac:dyDescent="0.3">
      <c r="B166" s="31"/>
      <c r="C166" s="31"/>
      <c r="D166" s="30"/>
    </row>
    <row r="167" spans="2:4" ht="11.85" customHeight="1" x14ac:dyDescent="0.3">
      <c r="B167" s="31"/>
      <c r="C167" s="31"/>
      <c r="D167" s="30"/>
    </row>
    <row r="168" spans="2:4" ht="11.85" customHeight="1" x14ac:dyDescent="0.3">
      <c r="B168" s="31"/>
      <c r="C168" s="31"/>
      <c r="D168" s="30"/>
    </row>
    <row r="169" spans="2:4" ht="11.85" customHeight="1" x14ac:dyDescent="0.3">
      <c r="B169" s="31"/>
      <c r="C169" s="31"/>
      <c r="D169" s="30"/>
    </row>
    <row r="170" spans="2:4" ht="11.85" customHeight="1" x14ac:dyDescent="0.3">
      <c r="B170" s="31"/>
      <c r="C170" s="31"/>
      <c r="D170" s="30"/>
    </row>
    <row r="171" spans="2:4" ht="11.85" customHeight="1" x14ac:dyDescent="0.3">
      <c r="B171" s="31"/>
      <c r="C171" s="31"/>
      <c r="D171" s="30"/>
    </row>
    <row r="172" spans="2:4" ht="11.85" customHeight="1" x14ac:dyDescent="0.3">
      <c r="B172" s="31"/>
      <c r="C172" s="31"/>
      <c r="D172" s="30"/>
    </row>
    <row r="173" spans="2:4" ht="11.85" customHeight="1" x14ac:dyDescent="0.3">
      <c r="B173" s="31"/>
      <c r="C173" s="31"/>
      <c r="D173" s="30"/>
    </row>
    <row r="174" spans="2:4" ht="11.85" customHeight="1" x14ac:dyDescent="0.3">
      <c r="B174" s="31"/>
      <c r="C174" s="31"/>
      <c r="D174" s="30"/>
    </row>
    <row r="175" spans="2:4" ht="11.85" customHeight="1" x14ac:dyDescent="0.3">
      <c r="B175" s="31"/>
      <c r="C175" s="31"/>
      <c r="D175" s="30"/>
    </row>
    <row r="176" spans="2:4" ht="11.85" customHeight="1" x14ac:dyDescent="0.3">
      <c r="B176" s="31"/>
      <c r="C176" s="31"/>
      <c r="D176" s="30"/>
    </row>
    <row r="177" spans="2:4" ht="11.85" customHeight="1" x14ac:dyDescent="0.3">
      <c r="B177" s="31"/>
      <c r="C177" s="31"/>
      <c r="D177" s="30"/>
    </row>
    <row r="178" spans="2:4" ht="11.85" customHeight="1" x14ac:dyDescent="0.3">
      <c r="B178" s="31"/>
      <c r="C178" s="31"/>
      <c r="D178" s="30"/>
    </row>
    <row r="179" spans="2:4" ht="11.85" customHeight="1" x14ac:dyDescent="0.3">
      <c r="B179" s="31"/>
      <c r="C179" s="31"/>
      <c r="D179" s="30"/>
    </row>
    <row r="180" spans="2:4" ht="11.85" customHeight="1" x14ac:dyDescent="0.3">
      <c r="B180" s="31"/>
      <c r="C180" s="31"/>
      <c r="D180" s="30"/>
    </row>
    <row r="181" spans="2:4" ht="11.85" customHeight="1" x14ac:dyDescent="0.3">
      <c r="B181" s="31"/>
      <c r="C181" s="31"/>
      <c r="D181" s="30"/>
    </row>
    <row r="182" spans="2:4" ht="11.85" customHeight="1" x14ac:dyDescent="0.3">
      <c r="B182" s="31"/>
      <c r="C182" s="31"/>
      <c r="D182" s="30"/>
    </row>
    <row r="183" spans="2:4" ht="11.85" customHeight="1" x14ac:dyDescent="0.3">
      <c r="B183" s="31"/>
      <c r="C183" s="31"/>
      <c r="D183" s="30"/>
    </row>
    <row r="184" spans="2:4" ht="11.85" customHeight="1" x14ac:dyDescent="0.3">
      <c r="B184" s="31"/>
      <c r="C184" s="31"/>
      <c r="D184" s="30"/>
    </row>
    <row r="185" spans="2:4" ht="11.85" customHeight="1" x14ac:dyDescent="0.3">
      <c r="B185" s="31"/>
      <c r="C185" s="31"/>
      <c r="D185" s="30"/>
    </row>
    <row r="186" spans="2:4" ht="11.85" customHeight="1" x14ac:dyDescent="0.3">
      <c r="B186" s="31"/>
      <c r="C186" s="31"/>
      <c r="D186" s="30"/>
    </row>
    <row r="187" spans="2:4" ht="11.85" customHeight="1" x14ac:dyDescent="0.3">
      <c r="B187" s="31"/>
      <c r="C187" s="31"/>
      <c r="D187" s="30"/>
    </row>
    <row r="188" spans="2:4" ht="11.85" customHeight="1" x14ac:dyDescent="0.3">
      <c r="B188" s="31"/>
      <c r="C188" s="31"/>
      <c r="D188" s="30"/>
    </row>
    <row r="189" spans="2:4" ht="11.85" customHeight="1" x14ac:dyDescent="0.3">
      <c r="B189" s="31"/>
      <c r="C189" s="31"/>
      <c r="D189" s="30"/>
    </row>
    <row r="190" spans="2:4" ht="11.85" customHeight="1" x14ac:dyDescent="0.3">
      <c r="B190" s="31"/>
      <c r="C190" s="31"/>
      <c r="D190" s="30"/>
    </row>
    <row r="191" spans="2:4" ht="11.85" customHeight="1" x14ac:dyDescent="0.3">
      <c r="B191" s="31"/>
      <c r="C191" s="31"/>
      <c r="D191" s="30"/>
    </row>
    <row r="192" spans="2:4" ht="11.85" customHeight="1" x14ac:dyDescent="0.3">
      <c r="B192" s="31"/>
      <c r="C192" s="31"/>
      <c r="D192" s="30"/>
    </row>
    <row r="193" spans="2:4" ht="11.85" customHeight="1" x14ac:dyDescent="0.3">
      <c r="B193" s="31"/>
      <c r="C193" s="31"/>
      <c r="D193" s="30"/>
    </row>
    <row r="194" spans="2:4" ht="11.85" customHeight="1" x14ac:dyDescent="0.3">
      <c r="B194" s="31"/>
      <c r="C194" s="31"/>
      <c r="D194" s="30"/>
    </row>
    <row r="195" spans="2:4" ht="11.85" customHeight="1" x14ac:dyDescent="0.3">
      <c r="B195" s="31"/>
      <c r="C195" s="31"/>
      <c r="D195" s="30"/>
    </row>
    <row r="196" spans="2:4" ht="11.85" customHeight="1" x14ac:dyDescent="0.3">
      <c r="B196" s="31"/>
      <c r="C196" s="31"/>
      <c r="D196" s="30"/>
    </row>
    <row r="197" spans="2:4" ht="11.85" customHeight="1" x14ac:dyDescent="0.3">
      <c r="B197" s="31"/>
      <c r="C197" s="31"/>
      <c r="D197" s="30"/>
    </row>
    <row r="198" spans="2:4" ht="11.85" customHeight="1" x14ac:dyDescent="0.3">
      <c r="B198" s="31"/>
      <c r="C198" s="31"/>
      <c r="D198" s="30"/>
    </row>
    <row r="199" spans="2:4" ht="11.85" customHeight="1" x14ac:dyDescent="0.3">
      <c r="B199" s="31"/>
      <c r="C199" s="31"/>
      <c r="D199" s="30"/>
    </row>
    <row r="200" spans="2:4" ht="11.85" customHeight="1" x14ac:dyDescent="0.3">
      <c r="B200" s="31"/>
      <c r="C200" s="31"/>
      <c r="D200" s="30"/>
    </row>
    <row r="201" spans="2:4" ht="11.85" customHeight="1" x14ac:dyDescent="0.3">
      <c r="B201" s="31"/>
      <c r="C201" s="31"/>
      <c r="D201" s="30"/>
    </row>
    <row r="202" spans="2:4" ht="11.85" customHeight="1" x14ac:dyDescent="0.3">
      <c r="B202" s="31"/>
      <c r="C202" s="31"/>
      <c r="D202" s="30"/>
    </row>
    <row r="203" spans="2:4" ht="11.85" customHeight="1" x14ac:dyDescent="0.3">
      <c r="B203" s="31"/>
      <c r="C203" s="31"/>
      <c r="D203" s="30"/>
    </row>
    <row r="204" spans="2:4" ht="11.85" customHeight="1" x14ac:dyDescent="0.3">
      <c r="B204" s="31"/>
      <c r="C204" s="31"/>
      <c r="D204" s="30"/>
    </row>
    <row r="205" spans="2:4" ht="11.85" customHeight="1" x14ac:dyDescent="0.3">
      <c r="B205" s="31"/>
      <c r="C205" s="31"/>
      <c r="D205" s="30"/>
    </row>
    <row r="206" spans="2:4" ht="11.85" customHeight="1" x14ac:dyDescent="0.3">
      <c r="B206" s="31"/>
      <c r="C206" s="31"/>
      <c r="D206" s="30"/>
    </row>
    <row r="207" spans="2:4" ht="11.85" customHeight="1" x14ac:dyDescent="0.3">
      <c r="B207" s="31"/>
      <c r="C207" s="31"/>
      <c r="D207" s="30"/>
    </row>
    <row r="208" spans="2:4" ht="11.85" customHeight="1" x14ac:dyDescent="0.3">
      <c r="B208" s="31"/>
      <c r="C208" s="31"/>
      <c r="D208" s="30"/>
    </row>
    <row r="209" spans="2:4" ht="11.85" customHeight="1" x14ac:dyDescent="0.3">
      <c r="B209" s="31"/>
      <c r="C209" s="31"/>
      <c r="D209" s="30"/>
    </row>
    <row r="210" spans="2:4" ht="11.85" customHeight="1" x14ac:dyDescent="0.3">
      <c r="B210" s="31"/>
      <c r="C210" s="31"/>
      <c r="D210" s="30"/>
    </row>
    <row r="211" spans="2:4" ht="11.85" customHeight="1" x14ac:dyDescent="0.3">
      <c r="B211" s="31"/>
      <c r="C211" s="31"/>
      <c r="D211" s="30"/>
    </row>
    <row r="212" spans="2:4" ht="11.85" customHeight="1" x14ac:dyDescent="0.3">
      <c r="B212" s="31"/>
      <c r="C212" s="31"/>
      <c r="D212" s="30"/>
    </row>
    <row r="213" spans="2:4" ht="11.85" customHeight="1" x14ac:dyDescent="0.3">
      <c r="B213" s="31"/>
      <c r="C213" s="31"/>
      <c r="D213" s="30"/>
    </row>
    <row r="214" spans="2:4" ht="11.85" customHeight="1" x14ac:dyDescent="0.3">
      <c r="B214" s="31"/>
      <c r="C214" s="31"/>
      <c r="D214" s="30"/>
    </row>
    <row r="215" spans="2:4" ht="11.85" customHeight="1" x14ac:dyDescent="0.3">
      <c r="B215" s="31"/>
      <c r="C215" s="31"/>
      <c r="D215" s="30"/>
    </row>
    <row r="216" spans="2:4" ht="11.85" customHeight="1" x14ac:dyDescent="0.3">
      <c r="B216" s="31"/>
      <c r="C216" s="31"/>
      <c r="D216" s="30"/>
    </row>
    <row r="217" spans="2:4" ht="11.85" customHeight="1" x14ac:dyDescent="0.3">
      <c r="B217" s="31"/>
      <c r="C217" s="31"/>
      <c r="D217" s="30"/>
    </row>
    <row r="218" spans="2:4" ht="11.85" customHeight="1" x14ac:dyDescent="0.3">
      <c r="B218" s="31"/>
      <c r="C218" s="31"/>
      <c r="D218" s="30"/>
    </row>
    <row r="219" spans="2:4" ht="11.85" customHeight="1" x14ac:dyDescent="0.3">
      <c r="B219" s="31"/>
      <c r="C219" s="31"/>
      <c r="D219" s="30"/>
    </row>
    <row r="220" spans="2:4" ht="11.85" customHeight="1" x14ac:dyDescent="0.3">
      <c r="B220" s="31"/>
      <c r="C220" s="31"/>
      <c r="D220" s="30"/>
    </row>
    <row r="221" spans="2:4" ht="11.85" customHeight="1" x14ac:dyDescent="0.3">
      <c r="B221" s="31"/>
      <c r="C221" s="31"/>
      <c r="D221" s="30"/>
    </row>
    <row r="222" spans="2:4" ht="11.85" customHeight="1" x14ac:dyDescent="0.3">
      <c r="B222" s="31"/>
      <c r="C222" s="31"/>
      <c r="D222" s="30"/>
    </row>
    <row r="223" spans="2:4" ht="11.85" customHeight="1" x14ac:dyDescent="0.3">
      <c r="B223" s="31"/>
      <c r="C223" s="31"/>
      <c r="D223" s="30"/>
    </row>
    <row r="224" spans="2:4" ht="11.85" customHeight="1" x14ac:dyDescent="0.3">
      <c r="B224" s="31"/>
      <c r="C224" s="31"/>
      <c r="D224" s="30"/>
    </row>
    <row r="225" spans="2:4" ht="11.85" customHeight="1" x14ac:dyDescent="0.3">
      <c r="B225" s="31"/>
      <c r="C225" s="31"/>
      <c r="D225" s="30"/>
    </row>
    <row r="226" spans="2:4" ht="11.85" customHeight="1" x14ac:dyDescent="0.3">
      <c r="B226" s="31"/>
      <c r="C226" s="31"/>
      <c r="D226" s="30"/>
    </row>
    <row r="227" spans="2:4" ht="11.85" customHeight="1" x14ac:dyDescent="0.3">
      <c r="B227" s="31"/>
      <c r="C227" s="31"/>
      <c r="D227" s="30"/>
    </row>
    <row r="228" spans="2:4" ht="11.85" customHeight="1" x14ac:dyDescent="0.3">
      <c r="B228" s="31"/>
      <c r="C228" s="31"/>
      <c r="D228" s="30"/>
    </row>
    <row r="229" spans="2:4" ht="11.85" customHeight="1" x14ac:dyDescent="0.3">
      <c r="B229" s="31"/>
      <c r="C229" s="31"/>
      <c r="D229" s="30"/>
    </row>
    <row r="230" spans="2:4" ht="11.85" customHeight="1" x14ac:dyDescent="0.3">
      <c r="B230" s="31"/>
      <c r="C230" s="31"/>
      <c r="D230" s="30"/>
    </row>
    <row r="231" spans="2:4" ht="11.85" customHeight="1" x14ac:dyDescent="0.3">
      <c r="B231" s="31"/>
      <c r="C231" s="31"/>
      <c r="D231" s="30"/>
    </row>
    <row r="232" spans="2:4" ht="11.85" customHeight="1" x14ac:dyDescent="0.3">
      <c r="B232" s="31"/>
      <c r="C232" s="31"/>
      <c r="D232" s="30"/>
    </row>
    <row r="233" spans="2:4" ht="11.85" customHeight="1" x14ac:dyDescent="0.3">
      <c r="B233" s="31"/>
      <c r="C233" s="31"/>
      <c r="D233" s="30"/>
    </row>
    <row r="234" spans="2:4" ht="11.85" customHeight="1" x14ac:dyDescent="0.3">
      <c r="B234" s="31"/>
      <c r="C234" s="31"/>
      <c r="D234" s="30"/>
    </row>
    <row r="235" spans="2:4" ht="11.85" customHeight="1" x14ac:dyDescent="0.3">
      <c r="B235" s="31"/>
      <c r="C235" s="31"/>
      <c r="D235" s="30"/>
    </row>
    <row r="236" spans="2:4" ht="11.85" customHeight="1" x14ac:dyDescent="0.3">
      <c r="B236" s="31"/>
      <c r="C236" s="31"/>
      <c r="D236" s="30"/>
    </row>
    <row r="237" spans="2:4" ht="11.85" customHeight="1" x14ac:dyDescent="0.3">
      <c r="B237" s="31"/>
      <c r="C237" s="31"/>
      <c r="D237" s="30"/>
    </row>
    <row r="238" spans="2:4" ht="11.85" customHeight="1" x14ac:dyDescent="0.3">
      <c r="B238" s="31"/>
      <c r="C238" s="31"/>
      <c r="D238" s="30"/>
    </row>
    <row r="239" spans="2:4" ht="11.85" customHeight="1" x14ac:dyDescent="0.3">
      <c r="B239" s="31"/>
      <c r="C239" s="31"/>
      <c r="D239" s="30"/>
    </row>
    <row r="240" spans="2:4" ht="11.85" customHeight="1" x14ac:dyDescent="0.3">
      <c r="B240" s="31"/>
      <c r="C240" s="31"/>
      <c r="D240" s="30"/>
    </row>
    <row r="241" spans="2:4" ht="11.85" customHeight="1" x14ac:dyDescent="0.3">
      <c r="B241" s="31"/>
      <c r="C241" s="31"/>
      <c r="D241" s="30"/>
    </row>
    <row r="242" spans="2:4" ht="11.85" customHeight="1" x14ac:dyDescent="0.3">
      <c r="B242" s="31"/>
      <c r="C242" s="31"/>
      <c r="D242" s="30"/>
    </row>
    <row r="243" spans="2:4" ht="11.85" customHeight="1" x14ac:dyDescent="0.3">
      <c r="B243" s="31"/>
      <c r="C243" s="31"/>
      <c r="D243" s="30"/>
    </row>
    <row r="244" spans="2:4" ht="11.85" customHeight="1" x14ac:dyDescent="0.3">
      <c r="B244" s="31"/>
      <c r="C244" s="31"/>
      <c r="D244" s="30"/>
    </row>
    <row r="245" spans="2:4" ht="11.85" customHeight="1" x14ac:dyDescent="0.3">
      <c r="B245" s="31"/>
      <c r="C245" s="31"/>
      <c r="D245" s="30"/>
    </row>
    <row r="246" spans="2:4" ht="11.85" customHeight="1" x14ac:dyDescent="0.3">
      <c r="B246" s="31"/>
      <c r="C246" s="31"/>
      <c r="D246" s="30"/>
    </row>
    <row r="247" spans="2:4" ht="11.85" customHeight="1" x14ac:dyDescent="0.3">
      <c r="B247" s="31"/>
      <c r="C247" s="31"/>
      <c r="D247" s="30"/>
    </row>
    <row r="248" spans="2:4" ht="11.85" customHeight="1" x14ac:dyDescent="0.3">
      <c r="B248" s="31"/>
      <c r="C248" s="31"/>
      <c r="D248" s="30"/>
    </row>
    <row r="249" spans="2:4" ht="11.85" customHeight="1" x14ac:dyDescent="0.3">
      <c r="B249" s="31"/>
      <c r="C249" s="31"/>
      <c r="D249" s="30"/>
    </row>
    <row r="250" spans="2:4" ht="11.85" customHeight="1" x14ac:dyDescent="0.3">
      <c r="B250" s="31"/>
      <c r="C250" s="31"/>
      <c r="D250" s="30"/>
    </row>
    <row r="251" spans="2:4" ht="11.85" customHeight="1" x14ac:dyDescent="0.3">
      <c r="B251" s="31"/>
      <c r="C251" s="31"/>
      <c r="D251" s="30"/>
    </row>
    <row r="252" spans="2:4" ht="11.85" customHeight="1" x14ac:dyDescent="0.3">
      <c r="B252" s="31"/>
      <c r="C252" s="31"/>
      <c r="D252" s="30"/>
    </row>
    <row r="253" spans="2:4" ht="11.85" customHeight="1" x14ac:dyDescent="0.3">
      <c r="B253" s="31"/>
      <c r="C253" s="31"/>
      <c r="D253" s="30"/>
    </row>
    <row r="254" spans="2:4" ht="11.85" customHeight="1" x14ac:dyDescent="0.3">
      <c r="B254" s="31"/>
      <c r="C254" s="31"/>
      <c r="D254" s="30"/>
    </row>
    <row r="255" spans="2:4" ht="11.85" customHeight="1" x14ac:dyDescent="0.3">
      <c r="B255" s="31"/>
      <c r="C255" s="31"/>
      <c r="D255" s="30"/>
    </row>
    <row r="256" spans="2:4" ht="11.85" customHeight="1" x14ac:dyDescent="0.3">
      <c r="B256" s="31"/>
      <c r="C256" s="31"/>
      <c r="D256" s="30"/>
    </row>
    <row r="257" spans="2:4" ht="11.85" customHeight="1" x14ac:dyDescent="0.3">
      <c r="B257" s="31"/>
      <c r="C257" s="31"/>
      <c r="D257" s="30"/>
    </row>
    <row r="258" spans="2:4" ht="11.85" customHeight="1" x14ac:dyDescent="0.3">
      <c r="B258" s="31"/>
      <c r="C258" s="31"/>
      <c r="D258" s="30"/>
    </row>
    <row r="259" spans="2:4" ht="11.85" customHeight="1" x14ac:dyDescent="0.3">
      <c r="B259" s="31"/>
      <c r="C259" s="31"/>
      <c r="D259" s="30"/>
    </row>
    <row r="260" spans="2:4" ht="11.85" customHeight="1" x14ac:dyDescent="0.3">
      <c r="B260" s="31"/>
      <c r="C260" s="31"/>
      <c r="D260" s="30"/>
    </row>
    <row r="261" spans="2:4" ht="11.85" customHeight="1" x14ac:dyDescent="0.3">
      <c r="B261" s="31"/>
      <c r="C261" s="31"/>
      <c r="D261" s="30"/>
    </row>
    <row r="262" spans="2:4" ht="11.85" customHeight="1" x14ac:dyDescent="0.3">
      <c r="B262" s="31"/>
      <c r="C262" s="31"/>
      <c r="D262" s="30"/>
    </row>
    <row r="263" spans="2:4" ht="11.85" customHeight="1" x14ac:dyDescent="0.3">
      <c r="B263" s="31"/>
      <c r="C263" s="31"/>
      <c r="D263" s="30"/>
    </row>
    <row r="264" spans="2:4" ht="11.85" customHeight="1" x14ac:dyDescent="0.3">
      <c r="B264" s="31"/>
      <c r="C264" s="31"/>
      <c r="D264" s="30"/>
    </row>
    <row r="265" spans="2:4" ht="11.85" customHeight="1" x14ac:dyDescent="0.3">
      <c r="B265" s="31"/>
      <c r="C265" s="31"/>
      <c r="D265" s="30"/>
    </row>
    <row r="266" spans="2:4" ht="11.85" customHeight="1" x14ac:dyDescent="0.3">
      <c r="B266" s="31"/>
      <c r="C266" s="31"/>
      <c r="D266" s="30"/>
    </row>
    <row r="267" spans="2:4" ht="11.85" customHeight="1" x14ac:dyDescent="0.3">
      <c r="B267" s="31"/>
      <c r="C267" s="31"/>
      <c r="D267" s="30"/>
    </row>
    <row r="268" spans="2:4" ht="11.85" customHeight="1" x14ac:dyDescent="0.3">
      <c r="B268" s="31"/>
      <c r="C268" s="31"/>
      <c r="D268" s="30"/>
    </row>
    <row r="269" spans="2:4" ht="11.85" customHeight="1" x14ac:dyDescent="0.3">
      <c r="B269" s="31"/>
      <c r="C269" s="31"/>
      <c r="D269" s="30"/>
    </row>
    <row r="270" spans="2:4" ht="11.85" customHeight="1" x14ac:dyDescent="0.3">
      <c r="B270" s="31"/>
      <c r="C270" s="31"/>
      <c r="D270" s="30"/>
    </row>
    <row r="271" spans="2:4" ht="11.85" customHeight="1" x14ac:dyDescent="0.3">
      <c r="B271" s="31"/>
      <c r="C271" s="31"/>
      <c r="D271" s="30"/>
    </row>
    <row r="272" spans="2:4" ht="11.85" customHeight="1" x14ac:dyDescent="0.3">
      <c r="B272" s="31"/>
      <c r="C272" s="31"/>
      <c r="D272" s="30"/>
    </row>
    <row r="273" spans="2:4" ht="11.85" customHeight="1" x14ac:dyDescent="0.3">
      <c r="B273" s="31"/>
      <c r="C273" s="31"/>
      <c r="D273" s="30"/>
    </row>
    <row r="274" spans="2:4" ht="11.85" customHeight="1" x14ac:dyDescent="0.3">
      <c r="B274" s="31"/>
      <c r="C274" s="31"/>
      <c r="D274" s="30"/>
    </row>
    <row r="275" spans="2:4" ht="11.85" customHeight="1" x14ac:dyDescent="0.3">
      <c r="B275" s="31"/>
      <c r="C275" s="31"/>
      <c r="D275" s="30"/>
    </row>
    <row r="276" spans="2:4" ht="11.85" customHeight="1" x14ac:dyDescent="0.3">
      <c r="B276" s="31"/>
      <c r="C276" s="31"/>
      <c r="D276" s="30"/>
    </row>
    <row r="277" spans="2:4" ht="11.85" customHeight="1" x14ac:dyDescent="0.3">
      <c r="B277" s="31"/>
      <c r="C277" s="31"/>
      <c r="D277" s="30"/>
    </row>
    <row r="278" spans="2:4" ht="11.85" customHeight="1" x14ac:dyDescent="0.3">
      <c r="B278" s="31"/>
      <c r="D278" s="30"/>
    </row>
    <row r="279" spans="2:4" ht="11.85" customHeight="1" x14ac:dyDescent="0.3">
      <c r="B279" s="31"/>
      <c r="D279" s="30"/>
    </row>
    <row r="280" spans="2:4" ht="11.85" customHeight="1" x14ac:dyDescent="0.3">
      <c r="B280" s="31"/>
      <c r="D280" s="30"/>
    </row>
    <row r="281" spans="2:4" ht="11.85" customHeight="1" x14ac:dyDescent="0.3">
      <c r="B281" s="31"/>
    </row>
    <row r="282" spans="2:4" ht="11.85" customHeight="1" x14ac:dyDescent="0.3">
      <c r="B282" s="31"/>
    </row>
    <row r="283" spans="2:4" ht="11.85" customHeight="1" x14ac:dyDescent="0.3">
      <c r="B283" s="31"/>
    </row>
  </sheetData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7"/>
  <sheetViews>
    <sheetView topLeftCell="A6" workbookViewId="0">
      <selection activeCell="L18" sqref="L18"/>
    </sheetView>
  </sheetViews>
  <sheetFormatPr baseColWidth="10" defaultColWidth="10.6640625" defaultRowHeight="14.4" x14ac:dyDescent="0.3"/>
  <cols>
    <col min="1" max="3" width="9.109375" style="45" customWidth="1"/>
    <col min="4" max="7" width="10.6640625" style="45"/>
    <col min="8" max="8" width="18.6640625" style="45" customWidth="1"/>
    <col min="9" max="10" width="10.6640625" style="45"/>
    <col min="11" max="11" width="11.6640625" style="45" customWidth="1"/>
    <col min="12" max="12" width="10.6640625" style="55"/>
    <col min="13" max="256" width="10.6640625" style="45"/>
    <col min="257" max="259" width="9.109375" style="45" customWidth="1"/>
    <col min="260" max="263" width="10.6640625" style="45"/>
    <col min="264" max="264" width="18.6640625" style="45" customWidth="1"/>
    <col min="265" max="266" width="10.6640625" style="45"/>
    <col min="267" max="267" width="11.6640625" style="45" customWidth="1"/>
    <col min="268" max="512" width="10.6640625" style="45"/>
    <col min="513" max="515" width="9.109375" style="45" customWidth="1"/>
    <col min="516" max="519" width="10.6640625" style="45"/>
    <col min="520" max="520" width="18.6640625" style="45" customWidth="1"/>
    <col min="521" max="522" width="10.6640625" style="45"/>
    <col min="523" max="523" width="11.6640625" style="45" customWidth="1"/>
    <col min="524" max="768" width="10.6640625" style="45"/>
    <col min="769" max="771" width="9.109375" style="45" customWidth="1"/>
    <col min="772" max="775" width="10.6640625" style="45"/>
    <col min="776" max="776" width="18.6640625" style="45" customWidth="1"/>
    <col min="777" max="778" width="10.6640625" style="45"/>
    <col min="779" max="779" width="11.6640625" style="45" customWidth="1"/>
    <col min="780" max="1024" width="10.6640625" style="45"/>
    <col min="1025" max="1027" width="9.109375" style="45" customWidth="1"/>
    <col min="1028" max="1031" width="10.6640625" style="45"/>
    <col min="1032" max="1032" width="18.6640625" style="45" customWidth="1"/>
    <col min="1033" max="1034" width="10.6640625" style="45"/>
    <col min="1035" max="1035" width="11.6640625" style="45" customWidth="1"/>
    <col min="1036" max="1280" width="10.6640625" style="45"/>
    <col min="1281" max="1283" width="9.109375" style="45" customWidth="1"/>
    <col min="1284" max="1287" width="10.6640625" style="45"/>
    <col min="1288" max="1288" width="18.6640625" style="45" customWidth="1"/>
    <col min="1289" max="1290" width="10.6640625" style="45"/>
    <col min="1291" max="1291" width="11.6640625" style="45" customWidth="1"/>
    <col min="1292" max="1536" width="10.6640625" style="45"/>
    <col min="1537" max="1539" width="9.109375" style="45" customWidth="1"/>
    <col min="1540" max="1543" width="10.6640625" style="45"/>
    <col min="1544" max="1544" width="18.6640625" style="45" customWidth="1"/>
    <col min="1545" max="1546" width="10.6640625" style="45"/>
    <col min="1547" max="1547" width="11.6640625" style="45" customWidth="1"/>
    <col min="1548" max="1792" width="10.6640625" style="45"/>
    <col min="1793" max="1795" width="9.109375" style="45" customWidth="1"/>
    <col min="1796" max="1799" width="10.6640625" style="45"/>
    <col min="1800" max="1800" width="18.6640625" style="45" customWidth="1"/>
    <col min="1801" max="1802" width="10.6640625" style="45"/>
    <col min="1803" max="1803" width="11.6640625" style="45" customWidth="1"/>
    <col min="1804" max="2048" width="10.6640625" style="45"/>
    <col min="2049" max="2051" width="9.109375" style="45" customWidth="1"/>
    <col min="2052" max="2055" width="10.6640625" style="45"/>
    <col min="2056" max="2056" width="18.6640625" style="45" customWidth="1"/>
    <col min="2057" max="2058" width="10.6640625" style="45"/>
    <col min="2059" max="2059" width="11.6640625" style="45" customWidth="1"/>
    <col min="2060" max="2304" width="10.6640625" style="45"/>
    <col min="2305" max="2307" width="9.109375" style="45" customWidth="1"/>
    <col min="2308" max="2311" width="10.6640625" style="45"/>
    <col min="2312" max="2312" width="18.6640625" style="45" customWidth="1"/>
    <col min="2313" max="2314" width="10.6640625" style="45"/>
    <col min="2315" max="2315" width="11.6640625" style="45" customWidth="1"/>
    <col min="2316" max="2560" width="10.6640625" style="45"/>
    <col min="2561" max="2563" width="9.109375" style="45" customWidth="1"/>
    <col min="2564" max="2567" width="10.6640625" style="45"/>
    <col min="2568" max="2568" width="18.6640625" style="45" customWidth="1"/>
    <col min="2569" max="2570" width="10.6640625" style="45"/>
    <col min="2571" max="2571" width="11.6640625" style="45" customWidth="1"/>
    <col min="2572" max="2816" width="10.6640625" style="45"/>
    <col min="2817" max="2819" width="9.109375" style="45" customWidth="1"/>
    <col min="2820" max="2823" width="10.6640625" style="45"/>
    <col min="2824" max="2824" width="18.6640625" style="45" customWidth="1"/>
    <col min="2825" max="2826" width="10.6640625" style="45"/>
    <col min="2827" max="2827" width="11.6640625" style="45" customWidth="1"/>
    <col min="2828" max="3072" width="10.6640625" style="45"/>
    <col min="3073" max="3075" width="9.109375" style="45" customWidth="1"/>
    <col min="3076" max="3079" width="10.6640625" style="45"/>
    <col min="3080" max="3080" width="18.6640625" style="45" customWidth="1"/>
    <col min="3081" max="3082" width="10.6640625" style="45"/>
    <col min="3083" max="3083" width="11.6640625" style="45" customWidth="1"/>
    <col min="3084" max="3328" width="10.6640625" style="45"/>
    <col min="3329" max="3331" width="9.109375" style="45" customWidth="1"/>
    <col min="3332" max="3335" width="10.6640625" style="45"/>
    <col min="3336" max="3336" width="18.6640625" style="45" customWidth="1"/>
    <col min="3337" max="3338" width="10.6640625" style="45"/>
    <col min="3339" max="3339" width="11.6640625" style="45" customWidth="1"/>
    <col min="3340" max="3584" width="10.6640625" style="45"/>
    <col min="3585" max="3587" width="9.109375" style="45" customWidth="1"/>
    <col min="3588" max="3591" width="10.6640625" style="45"/>
    <col min="3592" max="3592" width="18.6640625" style="45" customWidth="1"/>
    <col min="3593" max="3594" width="10.6640625" style="45"/>
    <col min="3595" max="3595" width="11.6640625" style="45" customWidth="1"/>
    <col min="3596" max="3840" width="10.6640625" style="45"/>
    <col min="3841" max="3843" width="9.109375" style="45" customWidth="1"/>
    <col min="3844" max="3847" width="10.6640625" style="45"/>
    <col min="3848" max="3848" width="18.6640625" style="45" customWidth="1"/>
    <col min="3849" max="3850" width="10.6640625" style="45"/>
    <col min="3851" max="3851" width="11.6640625" style="45" customWidth="1"/>
    <col min="3852" max="4096" width="10.6640625" style="45"/>
    <col min="4097" max="4099" width="9.109375" style="45" customWidth="1"/>
    <col min="4100" max="4103" width="10.6640625" style="45"/>
    <col min="4104" max="4104" width="18.6640625" style="45" customWidth="1"/>
    <col min="4105" max="4106" width="10.6640625" style="45"/>
    <col min="4107" max="4107" width="11.6640625" style="45" customWidth="1"/>
    <col min="4108" max="4352" width="10.6640625" style="45"/>
    <col min="4353" max="4355" width="9.109375" style="45" customWidth="1"/>
    <col min="4356" max="4359" width="10.6640625" style="45"/>
    <col min="4360" max="4360" width="18.6640625" style="45" customWidth="1"/>
    <col min="4361" max="4362" width="10.6640625" style="45"/>
    <col min="4363" max="4363" width="11.6640625" style="45" customWidth="1"/>
    <col min="4364" max="4608" width="10.6640625" style="45"/>
    <col min="4609" max="4611" width="9.109375" style="45" customWidth="1"/>
    <col min="4612" max="4615" width="10.6640625" style="45"/>
    <col min="4616" max="4616" width="18.6640625" style="45" customWidth="1"/>
    <col min="4617" max="4618" width="10.6640625" style="45"/>
    <col min="4619" max="4619" width="11.6640625" style="45" customWidth="1"/>
    <col min="4620" max="4864" width="10.6640625" style="45"/>
    <col min="4865" max="4867" width="9.109375" style="45" customWidth="1"/>
    <col min="4868" max="4871" width="10.6640625" style="45"/>
    <col min="4872" max="4872" width="18.6640625" style="45" customWidth="1"/>
    <col min="4873" max="4874" width="10.6640625" style="45"/>
    <col min="4875" max="4875" width="11.6640625" style="45" customWidth="1"/>
    <col min="4876" max="5120" width="10.6640625" style="45"/>
    <col min="5121" max="5123" width="9.109375" style="45" customWidth="1"/>
    <col min="5124" max="5127" width="10.6640625" style="45"/>
    <col min="5128" max="5128" width="18.6640625" style="45" customWidth="1"/>
    <col min="5129" max="5130" width="10.6640625" style="45"/>
    <col min="5131" max="5131" width="11.6640625" style="45" customWidth="1"/>
    <col min="5132" max="5376" width="10.6640625" style="45"/>
    <col min="5377" max="5379" width="9.109375" style="45" customWidth="1"/>
    <col min="5380" max="5383" width="10.6640625" style="45"/>
    <col min="5384" max="5384" width="18.6640625" style="45" customWidth="1"/>
    <col min="5385" max="5386" width="10.6640625" style="45"/>
    <col min="5387" max="5387" width="11.6640625" style="45" customWidth="1"/>
    <col min="5388" max="5632" width="10.6640625" style="45"/>
    <col min="5633" max="5635" width="9.109375" style="45" customWidth="1"/>
    <col min="5636" max="5639" width="10.6640625" style="45"/>
    <col min="5640" max="5640" width="18.6640625" style="45" customWidth="1"/>
    <col min="5641" max="5642" width="10.6640625" style="45"/>
    <col min="5643" max="5643" width="11.6640625" style="45" customWidth="1"/>
    <col min="5644" max="5888" width="10.6640625" style="45"/>
    <col min="5889" max="5891" width="9.109375" style="45" customWidth="1"/>
    <col min="5892" max="5895" width="10.6640625" style="45"/>
    <col min="5896" max="5896" width="18.6640625" style="45" customWidth="1"/>
    <col min="5897" max="5898" width="10.6640625" style="45"/>
    <col min="5899" max="5899" width="11.6640625" style="45" customWidth="1"/>
    <col min="5900" max="6144" width="10.6640625" style="45"/>
    <col min="6145" max="6147" width="9.109375" style="45" customWidth="1"/>
    <col min="6148" max="6151" width="10.6640625" style="45"/>
    <col min="6152" max="6152" width="18.6640625" style="45" customWidth="1"/>
    <col min="6153" max="6154" width="10.6640625" style="45"/>
    <col min="6155" max="6155" width="11.6640625" style="45" customWidth="1"/>
    <col min="6156" max="6400" width="10.6640625" style="45"/>
    <col min="6401" max="6403" width="9.109375" style="45" customWidth="1"/>
    <col min="6404" max="6407" width="10.6640625" style="45"/>
    <col min="6408" max="6408" width="18.6640625" style="45" customWidth="1"/>
    <col min="6409" max="6410" width="10.6640625" style="45"/>
    <col min="6411" max="6411" width="11.6640625" style="45" customWidth="1"/>
    <col min="6412" max="6656" width="10.6640625" style="45"/>
    <col min="6657" max="6659" width="9.109375" style="45" customWidth="1"/>
    <col min="6660" max="6663" width="10.6640625" style="45"/>
    <col min="6664" max="6664" width="18.6640625" style="45" customWidth="1"/>
    <col min="6665" max="6666" width="10.6640625" style="45"/>
    <col min="6667" max="6667" width="11.6640625" style="45" customWidth="1"/>
    <col min="6668" max="6912" width="10.6640625" style="45"/>
    <col min="6913" max="6915" width="9.109375" style="45" customWidth="1"/>
    <col min="6916" max="6919" width="10.6640625" style="45"/>
    <col min="6920" max="6920" width="18.6640625" style="45" customWidth="1"/>
    <col min="6921" max="6922" width="10.6640625" style="45"/>
    <col min="6923" max="6923" width="11.6640625" style="45" customWidth="1"/>
    <col min="6924" max="7168" width="10.6640625" style="45"/>
    <col min="7169" max="7171" width="9.109375" style="45" customWidth="1"/>
    <col min="7172" max="7175" width="10.6640625" style="45"/>
    <col min="7176" max="7176" width="18.6640625" style="45" customWidth="1"/>
    <col min="7177" max="7178" width="10.6640625" style="45"/>
    <col min="7179" max="7179" width="11.6640625" style="45" customWidth="1"/>
    <col min="7180" max="7424" width="10.6640625" style="45"/>
    <col min="7425" max="7427" width="9.109375" style="45" customWidth="1"/>
    <col min="7428" max="7431" width="10.6640625" style="45"/>
    <col min="7432" max="7432" width="18.6640625" style="45" customWidth="1"/>
    <col min="7433" max="7434" width="10.6640625" style="45"/>
    <col min="7435" max="7435" width="11.6640625" style="45" customWidth="1"/>
    <col min="7436" max="7680" width="10.6640625" style="45"/>
    <col min="7681" max="7683" width="9.109375" style="45" customWidth="1"/>
    <col min="7684" max="7687" width="10.6640625" style="45"/>
    <col min="7688" max="7688" width="18.6640625" style="45" customWidth="1"/>
    <col min="7689" max="7690" width="10.6640625" style="45"/>
    <col min="7691" max="7691" width="11.6640625" style="45" customWidth="1"/>
    <col min="7692" max="7936" width="10.6640625" style="45"/>
    <col min="7937" max="7939" width="9.109375" style="45" customWidth="1"/>
    <col min="7940" max="7943" width="10.6640625" style="45"/>
    <col min="7944" max="7944" width="18.6640625" style="45" customWidth="1"/>
    <col min="7945" max="7946" width="10.6640625" style="45"/>
    <col min="7947" max="7947" width="11.6640625" style="45" customWidth="1"/>
    <col min="7948" max="8192" width="10.6640625" style="45"/>
    <col min="8193" max="8195" width="9.109375" style="45" customWidth="1"/>
    <col min="8196" max="8199" width="10.6640625" style="45"/>
    <col min="8200" max="8200" width="18.6640625" style="45" customWidth="1"/>
    <col min="8201" max="8202" width="10.6640625" style="45"/>
    <col min="8203" max="8203" width="11.6640625" style="45" customWidth="1"/>
    <col min="8204" max="8448" width="10.6640625" style="45"/>
    <col min="8449" max="8451" width="9.109375" style="45" customWidth="1"/>
    <col min="8452" max="8455" width="10.6640625" style="45"/>
    <col min="8456" max="8456" width="18.6640625" style="45" customWidth="1"/>
    <col min="8457" max="8458" width="10.6640625" style="45"/>
    <col min="8459" max="8459" width="11.6640625" style="45" customWidth="1"/>
    <col min="8460" max="8704" width="10.6640625" style="45"/>
    <col min="8705" max="8707" width="9.109375" style="45" customWidth="1"/>
    <col min="8708" max="8711" width="10.6640625" style="45"/>
    <col min="8712" max="8712" width="18.6640625" style="45" customWidth="1"/>
    <col min="8713" max="8714" width="10.6640625" style="45"/>
    <col min="8715" max="8715" width="11.6640625" style="45" customWidth="1"/>
    <col min="8716" max="8960" width="10.6640625" style="45"/>
    <col min="8961" max="8963" width="9.109375" style="45" customWidth="1"/>
    <col min="8964" max="8967" width="10.6640625" style="45"/>
    <col min="8968" max="8968" width="18.6640625" style="45" customWidth="1"/>
    <col min="8969" max="8970" width="10.6640625" style="45"/>
    <col min="8971" max="8971" width="11.6640625" style="45" customWidth="1"/>
    <col min="8972" max="9216" width="10.6640625" style="45"/>
    <col min="9217" max="9219" width="9.109375" style="45" customWidth="1"/>
    <col min="9220" max="9223" width="10.6640625" style="45"/>
    <col min="9224" max="9224" width="18.6640625" style="45" customWidth="1"/>
    <col min="9225" max="9226" width="10.6640625" style="45"/>
    <col min="9227" max="9227" width="11.6640625" style="45" customWidth="1"/>
    <col min="9228" max="9472" width="10.6640625" style="45"/>
    <col min="9473" max="9475" width="9.109375" style="45" customWidth="1"/>
    <col min="9476" max="9479" width="10.6640625" style="45"/>
    <col min="9480" max="9480" width="18.6640625" style="45" customWidth="1"/>
    <col min="9481" max="9482" width="10.6640625" style="45"/>
    <col min="9483" max="9483" width="11.6640625" style="45" customWidth="1"/>
    <col min="9484" max="9728" width="10.6640625" style="45"/>
    <col min="9729" max="9731" width="9.109375" style="45" customWidth="1"/>
    <col min="9732" max="9735" width="10.6640625" style="45"/>
    <col min="9736" max="9736" width="18.6640625" style="45" customWidth="1"/>
    <col min="9737" max="9738" width="10.6640625" style="45"/>
    <col min="9739" max="9739" width="11.6640625" style="45" customWidth="1"/>
    <col min="9740" max="9984" width="10.6640625" style="45"/>
    <col min="9985" max="9987" width="9.109375" style="45" customWidth="1"/>
    <col min="9988" max="9991" width="10.6640625" style="45"/>
    <col min="9992" max="9992" width="18.6640625" style="45" customWidth="1"/>
    <col min="9993" max="9994" width="10.6640625" style="45"/>
    <col min="9995" max="9995" width="11.6640625" style="45" customWidth="1"/>
    <col min="9996" max="10240" width="10.6640625" style="45"/>
    <col min="10241" max="10243" width="9.109375" style="45" customWidth="1"/>
    <col min="10244" max="10247" width="10.6640625" style="45"/>
    <col min="10248" max="10248" width="18.6640625" style="45" customWidth="1"/>
    <col min="10249" max="10250" width="10.6640625" style="45"/>
    <col min="10251" max="10251" width="11.6640625" style="45" customWidth="1"/>
    <col min="10252" max="10496" width="10.6640625" style="45"/>
    <col min="10497" max="10499" width="9.109375" style="45" customWidth="1"/>
    <col min="10500" max="10503" width="10.6640625" style="45"/>
    <col min="10504" max="10504" width="18.6640625" style="45" customWidth="1"/>
    <col min="10505" max="10506" width="10.6640625" style="45"/>
    <col min="10507" max="10507" width="11.6640625" style="45" customWidth="1"/>
    <col min="10508" max="10752" width="10.6640625" style="45"/>
    <col min="10753" max="10755" width="9.109375" style="45" customWidth="1"/>
    <col min="10756" max="10759" width="10.6640625" style="45"/>
    <col min="10760" max="10760" width="18.6640625" style="45" customWidth="1"/>
    <col min="10761" max="10762" width="10.6640625" style="45"/>
    <col min="10763" max="10763" width="11.6640625" style="45" customWidth="1"/>
    <col min="10764" max="11008" width="10.6640625" style="45"/>
    <col min="11009" max="11011" width="9.109375" style="45" customWidth="1"/>
    <col min="11012" max="11015" width="10.6640625" style="45"/>
    <col min="11016" max="11016" width="18.6640625" style="45" customWidth="1"/>
    <col min="11017" max="11018" width="10.6640625" style="45"/>
    <col min="11019" max="11019" width="11.6640625" style="45" customWidth="1"/>
    <col min="11020" max="11264" width="10.6640625" style="45"/>
    <col min="11265" max="11267" width="9.109375" style="45" customWidth="1"/>
    <col min="11268" max="11271" width="10.6640625" style="45"/>
    <col min="11272" max="11272" width="18.6640625" style="45" customWidth="1"/>
    <col min="11273" max="11274" width="10.6640625" style="45"/>
    <col min="11275" max="11275" width="11.6640625" style="45" customWidth="1"/>
    <col min="11276" max="11520" width="10.6640625" style="45"/>
    <col min="11521" max="11523" width="9.109375" style="45" customWidth="1"/>
    <col min="11524" max="11527" width="10.6640625" style="45"/>
    <col min="11528" max="11528" width="18.6640625" style="45" customWidth="1"/>
    <col min="11529" max="11530" width="10.6640625" style="45"/>
    <col min="11531" max="11531" width="11.6640625" style="45" customWidth="1"/>
    <col min="11532" max="11776" width="10.6640625" style="45"/>
    <col min="11777" max="11779" width="9.109375" style="45" customWidth="1"/>
    <col min="11780" max="11783" width="10.6640625" style="45"/>
    <col min="11784" max="11784" width="18.6640625" style="45" customWidth="1"/>
    <col min="11785" max="11786" width="10.6640625" style="45"/>
    <col min="11787" max="11787" width="11.6640625" style="45" customWidth="1"/>
    <col min="11788" max="12032" width="10.6640625" style="45"/>
    <col min="12033" max="12035" width="9.109375" style="45" customWidth="1"/>
    <col min="12036" max="12039" width="10.6640625" style="45"/>
    <col min="12040" max="12040" width="18.6640625" style="45" customWidth="1"/>
    <col min="12041" max="12042" width="10.6640625" style="45"/>
    <col min="12043" max="12043" width="11.6640625" style="45" customWidth="1"/>
    <col min="12044" max="12288" width="10.6640625" style="45"/>
    <col min="12289" max="12291" width="9.109375" style="45" customWidth="1"/>
    <col min="12292" max="12295" width="10.6640625" style="45"/>
    <col min="12296" max="12296" width="18.6640625" style="45" customWidth="1"/>
    <col min="12297" max="12298" width="10.6640625" style="45"/>
    <col min="12299" max="12299" width="11.6640625" style="45" customWidth="1"/>
    <col min="12300" max="12544" width="10.6640625" style="45"/>
    <col min="12545" max="12547" width="9.109375" style="45" customWidth="1"/>
    <col min="12548" max="12551" width="10.6640625" style="45"/>
    <col min="12552" max="12552" width="18.6640625" style="45" customWidth="1"/>
    <col min="12553" max="12554" width="10.6640625" style="45"/>
    <col min="12555" max="12555" width="11.6640625" style="45" customWidth="1"/>
    <col min="12556" max="12800" width="10.6640625" style="45"/>
    <col min="12801" max="12803" width="9.109375" style="45" customWidth="1"/>
    <col min="12804" max="12807" width="10.6640625" style="45"/>
    <col min="12808" max="12808" width="18.6640625" style="45" customWidth="1"/>
    <col min="12809" max="12810" width="10.6640625" style="45"/>
    <col min="12811" max="12811" width="11.6640625" style="45" customWidth="1"/>
    <col min="12812" max="13056" width="10.6640625" style="45"/>
    <col min="13057" max="13059" width="9.109375" style="45" customWidth="1"/>
    <col min="13060" max="13063" width="10.6640625" style="45"/>
    <col min="13064" max="13064" width="18.6640625" style="45" customWidth="1"/>
    <col min="13065" max="13066" width="10.6640625" style="45"/>
    <col min="13067" max="13067" width="11.6640625" style="45" customWidth="1"/>
    <col min="13068" max="13312" width="10.6640625" style="45"/>
    <col min="13313" max="13315" width="9.109375" style="45" customWidth="1"/>
    <col min="13316" max="13319" width="10.6640625" style="45"/>
    <col min="13320" max="13320" width="18.6640625" style="45" customWidth="1"/>
    <col min="13321" max="13322" width="10.6640625" style="45"/>
    <col min="13323" max="13323" width="11.6640625" style="45" customWidth="1"/>
    <col min="13324" max="13568" width="10.6640625" style="45"/>
    <col min="13569" max="13571" width="9.109375" style="45" customWidth="1"/>
    <col min="13572" max="13575" width="10.6640625" style="45"/>
    <col min="13576" max="13576" width="18.6640625" style="45" customWidth="1"/>
    <col min="13577" max="13578" width="10.6640625" style="45"/>
    <col min="13579" max="13579" width="11.6640625" style="45" customWidth="1"/>
    <col min="13580" max="13824" width="10.6640625" style="45"/>
    <col min="13825" max="13827" width="9.109375" style="45" customWidth="1"/>
    <col min="13828" max="13831" width="10.6640625" style="45"/>
    <col min="13832" max="13832" width="18.6640625" style="45" customWidth="1"/>
    <col min="13833" max="13834" width="10.6640625" style="45"/>
    <col min="13835" max="13835" width="11.6640625" style="45" customWidth="1"/>
    <col min="13836" max="14080" width="10.6640625" style="45"/>
    <col min="14081" max="14083" width="9.109375" style="45" customWidth="1"/>
    <col min="14084" max="14087" width="10.6640625" style="45"/>
    <col min="14088" max="14088" width="18.6640625" style="45" customWidth="1"/>
    <col min="14089" max="14090" width="10.6640625" style="45"/>
    <col min="14091" max="14091" width="11.6640625" style="45" customWidth="1"/>
    <col min="14092" max="14336" width="10.6640625" style="45"/>
    <col min="14337" max="14339" width="9.109375" style="45" customWidth="1"/>
    <col min="14340" max="14343" width="10.6640625" style="45"/>
    <col min="14344" max="14344" width="18.6640625" style="45" customWidth="1"/>
    <col min="14345" max="14346" width="10.6640625" style="45"/>
    <col min="14347" max="14347" width="11.6640625" style="45" customWidth="1"/>
    <col min="14348" max="14592" width="10.6640625" style="45"/>
    <col min="14593" max="14595" width="9.109375" style="45" customWidth="1"/>
    <col min="14596" max="14599" width="10.6640625" style="45"/>
    <col min="14600" max="14600" width="18.6640625" style="45" customWidth="1"/>
    <col min="14601" max="14602" width="10.6640625" style="45"/>
    <col min="14603" max="14603" width="11.6640625" style="45" customWidth="1"/>
    <col min="14604" max="14848" width="10.6640625" style="45"/>
    <col min="14849" max="14851" width="9.109375" style="45" customWidth="1"/>
    <col min="14852" max="14855" width="10.6640625" style="45"/>
    <col min="14856" max="14856" width="18.6640625" style="45" customWidth="1"/>
    <col min="14857" max="14858" width="10.6640625" style="45"/>
    <col min="14859" max="14859" width="11.6640625" style="45" customWidth="1"/>
    <col min="14860" max="15104" width="10.6640625" style="45"/>
    <col min="15105" max="15107" width="9.109375" style="45" customWidth="1"/>
    <col min="15108" max="15111" width="10.6640625" style="45"/>
    <col min="15112" max="15112" width="18.6640625" style="45" customWidth="1"/>
    <col min="15113" max="15114" width="10.6640625" style="45"/>
    <col min="15115" max="15115" width="11.6640625" style="45" customWidth="1"/>
    <col min="15116" max="15360" width="10.6640625" style="45"/>
    <col min="15361" max="15363" width="9.109375" style="45" customWidth="1"/>
    <col min="15364" max="15367" width="10.6640625" style="45"/>
    <col min="15368" max="15368" width="18.6640625" style="45" customWidth="1"/>
    <col min="15369" max="15370" width="10.6640625" style="45"/>
    <col min="15371" max="15371" width="11.6640625" style="45" customWidth="1"/>
    <col min="15372" max="15616" width="10.6640625" style="45"/>
    <col min="15617" max="15619" width="9.109375" style="45" customWidth="1"/>
    <col min="15620" max="15623" width="10.6640625" style="45"/>
    <col min="15624" max="15624" width="18.6640625" style="45" customWidth="1"/>
    <col min="15625" max="15626" width="10.6640625" style="45"/>
    <col min="15627" max="15627" width="11.6640625" style="45" customWidth="1"/>
    <col min="15628" max="15872" width="10.6640625" style="45"/>
    <col min="15873" max="15875" width="9.109375" style="45" customWidth="1"/>
    <col min="15876" max="15879" width="10.6640625" style="45"/>
    <col min="15880" max="15880" width="18.6640625" style="45" customWidth="1"/>
    <col min="15881" max="15882" width="10.6640625" style="45"/>
    <col min="15883" max="15883" width="11.6640625" style="45" customWidth="1"/>
    <col min="15884" max="16128" width="10.6640625" style="45"/>
    <col min="16129" max="16131" width="9.109375" style="45" customWidth="1"/>
    <col min="16132" max="16135" width="10.6640625" style="45"/>
    <col min="16136" max="16136" width="18.6640625" style="45" customWidth="1"/>
    <col min="16137" max="16138" width="10.6640625" style="45"/>
    <col min="16139" max="16139" width="11.6640625" style="45" customWidth="1"/>
    <col min="16140" max="16384" width="10.6640625" style="45"/>
  </cols>
  <sheetData>
    <row r="2" spans="2:6" x14ac:dyDescent="0.3">
      <c r="B2" s="44" t="s">
        <v>19</v>
      </c>
    </row>
    <row r="3" spans="2:6" x14ac:dyDescent="0.3">
      <c r="B3" s="46"/>
    </row>
    <row r="5" spans="2:6" ht="15" thickBot="1" x14ac:dyDescent="0.35">
      <c r="B5" s="47" t="s">
        <v>0</v>
      </c>
      <c r="C5" s="47"/>
      <c r="E5" s="47" t="s">
        <v>1</v>
      </c>
      <c r="F5" s="47"/>
    </row>
    <row r="6" spans="2:6" ht="15" thickTop="1" x14ac:dyDescent="0.3"/>
    <row r="7" spans="2:6" x14ac:dyDescent="0.3">
      <c r="B7" s="48" t="s">
        <v>2</v>
      </c>
      <c r="C7" s="48"/>
      <c r="E7" s="48" t="s">
        <v>3</v>
      </c>
      <c r="F7" s="48"/>
    </row>
    <row r="8" spans="2:6" x14ac:dyDescent="0.3">
      <c r="B8" s="45" t="s">
        <v>4</v>
      </c>
      <c r="C8" s="49" t="b">
        <f>TRUE</f>
        <v>1</v>
      </c>
      <c r="E8" s="45" t="s">
        <v>5</v>
      </c>
      <c r="F8" s="50" t="s">
        <v>16</v>
      </c>
    </row>
    <row r="9" spans="2:6" x14ac:dyDescent="0.3">
      <c r="E9" s="45" t="s">
        <v>6</v>
      </c>
      <c r="F9" s="51" t="b">
        <f>TRUE</f>
        <v>1</v>
      </c>
    </row>
    <row r="10" spans="2:6" x14ac:dyDescent="0.3">
      <c r="B10" s="45" t="s">
        <v>7</v>
      </c>
    </row>
    <row r="11" spans="2:6" x14ac:dyDescent="0.3">
      <c r="B11" s="52" t="b">
        <f>[1]!obControlPanelSetVisible(C8)</f>
        <v>1</v>
      </c>
      <c r="E11" s="48" t="s">
        <v>7</v>
      </c>
      <c r="F11" s="48"/>
    </row>
    <row r="12" spans="2:6" x14ac:dyDescent="0.3">
      <c r="E12" s="45" t="s">
        <v>8</v>
      </c>
      <c r="F12" s="53" t="str">
        <f>[1]!obAddAllJars(F8,F9)</f>
        <v>C:\Users\Mario\git\ForwardInitialMargin\lib</v>
      </c>
    </row>
    <row r="14" spans="2:6" ht="15" thickBot="1" x14ac:dyDescent="0.35">
      <c r="B14" s="47" t="s">
        <v>9</v>
      </c>
      <c r="C14" s="47"/>
      <c r="E14" s="47" t="s">
        <v>10</v>
      </c>
      <c r="F14" s="47"/>
    </row>
    <row r="15" spans="2:6" ht="15" thickTop="1" x14ac:dyDescent="0.3"/>
    <row r="16" spans="2:6" x14ac:dyDescent="0.3">
      <c r="B16" s="48" t="s">
        <v>7</v>
      </c>
      <c r="C16" s="48"/>
      <c r="E16" s="48" t="s">
        <v>11</v>
      </c>
      <c r="F16" s="48"/>
    </row>
    <row r="17" spans="2:6" x14ac:dyDescent="0.3">
      <c r="B17" s="45" t="s">
        <v>12</v>
      </c>
      <c r="C17" s="45" t="str">
        <f>[1]!obGetProperty("version")</f>
        <v>5.0.1</v>
      </c>
      <c r="E17" s="45" t="s">
        <v>5</v>
      </c>
      <c r="F17" s="59" t="s">
        <v>49</v>
      </c>
    </row>
    <row r="18" spans="2:6" x14ac:dyDescent="0.3">
      <c r="B18" s="45" t="s">
        <v>13</v>
      </c>
      <c r="C18" s="45" t="str">
        <f>[1]!obGetProperty("build")</f>
        <v>50001</v>
      </c>
      <c r="E18" s="45" t="s">
        <v>6</v>
      </c>
      <c r="F18" s="51">
        <v>1</v>
      </c>
    </row>
    <row r="20" spans="2:6" x14ac:dyDescent="0.3">
      <c r="E20" s="48" t="s">
        <v>7</v>
      </c>
      <c r="F20" s="48"/>
    </row>
    <row r="21" spans="2:6" x14ac:dyDescent="0.3">
      <c r="E21" s="45" t="s">
        <v>8</v>
      </c>
      <c r="F21" s="53" t="str">
        <f>[1]!obAddClasses(F17,F18)</f>
        <v>C:\Users\Mario\git\ForwardInitialMargin\target\classes</v>
      </c>
    </row>
    <row r="26" spans="2:6" ht="15" thickBot="1" x14ac:dyDescent="0.35">
      <c r="E26" s="47" t="s">
        <v>14</v>
      </c>
      <c r="F26" s="47"/>
    </row>
    <row r="27" spans="2:6" ht="15" thickTop="1" x14ac:dyDescent="0.3">
      <c r="E27" s="54" t="str">
        <f>IF(OR(ISERROR(F12),ISERROR(F21)),NA(),"")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44AAC-7260-4BCE-B5FA-1DD68CFD05BD}">
  <dimension ref="A1:N61"/>
  <sheetViews>
    <sheetView workbookViewId="0">
      <selection activeCell="I4" sqref="I4"/>
    </sheetView>
  </sheetViews>
  <sheetFormatPr baseColWidth="10" defaultRowHeight="14.4" x14ac:dyDescent="0.3"/>
  <sheetData>
    <row r="1" spans="1:14" x14ac:dyDescent="0.3">
      <c r="A1" t="s">
        <v>51</v>
      </c>
      <c r="B1" t="s">
        <v>52</v>
      </c>
      <c r="C1" t="s">
        <v>53</v>
      </c>
      <c r="L1" t="s">
        <v>51</v>
      </c>
      <c r="M1" t="s">
        <v>52</v>
      </c>
      <c r="N1" t="s">
        <v>53</v>
      </c>
    </row>
    <row r="2" spans="1:14" x14ac:dyDescent="0.3">
      <c r="A2">
        <v>0.72482471009027605</v>
      </c>
      <c r="B2">
        <v>0.72482471009027605</v>
      </c>
      <c r="C2">
        <v>0.72482471009027605</v>
      </c>
      <c r="D2">
        <v>0</v>
      </c>
      <c r="L2">
        <v>1.1316765150066299</v>
      </c>
      <c r="M2">
        <v>0</v>
      </c>
      <c r="N2">
        <v>0</v>
      </c>
    </row>
    <row r="3" spans="1:14" x14ac:dyDescent="0.3">
      <c r="A3">
        <v>0.71847420311077004</v>
      </c>
      <c r="B3">
        <v>0.702891330903333</v>
      </c>
      <c r="C3">
        <v>0.70533038651032498</v>
      </c>
      <c r="D3">
        <f>D2+0.1</f>
        <v>0.1</v>
      </c>
      <c r="L3">
        <v>1.12078038371177</v>
      </c>
      <c r="M3">
        <v>0</v>
      </c>
      <c r="N3">
        <v>0</v>
      </c>
    </row>
    <row r="4" spans="1:14" x14ac:dyDescent="0.3">
      <c r="A4">
        <v>0.71277067345746403</v>
      </c>
      <c r="B4">
        <v>0.68121743650067101</v>
      </c>
      <c r="C4">
        <v>0.69188160519770503</v>
      </c>
      <c r="D4">
        <f t="shared" ref="D4:D61" si="0">D3+0.1</f>
        <v>0.2</v>
      </c>
      <c r="L4">
        <v>1.1114116401059599</v>
      </c>
      <c r="M4">
        <v>0</v>
      </c>
      <c r="N4">
        <v>0</v>
      </c>
    </row>
    <row r="5" spans="1:14" x14ac:dyDescent="0.3">
      <c r="A5">
        <v>0.70734222803027602</v>
      </c>
      <c r="B5">
        <v>0.65977792052934003</v>
      </c>
      <c r="C5">
        <v>0.67531704401138404</v>
      </c>
      <c r="D5">
        <f t="shared" si="0"/>
        <v>0.30000000000000004</v>
      </c>
      <c r="L5">
        <v>1.10285067246136</v>
      </c>
      <c r="M5">
        <v>0</v>
      </c>
      <c r="N5">
        <v>0</v>
      </c>
    </row>
    <row r="6" spans="1:14" x14ac:dyDescent="0.3">
      <c r="A6">
        <v>0.70242898515374297</v>
      </c>
      <c r="B6">
        <v>0.63857872462034004</v>
      </c>
      <c r="C6">
        <v>0.65033893768172102</v>
      </c>
      <c r="D6">
        <f t="shared" si="0"/>
        <v>0.4</v>
      </c>
      <c r="L6">
        <v>1.0953726149498499</v>
      </c>
      <c r="M6">
        <v>0</v>
      </c>
      <c r="N6">
        <v>0</v>
      </c>
    </row>
    <row r="7" spans="1:14" x14ac:dyDescent="0.3">
      <c r="A7">
        <v>0.69771126596114796</v>
      </c>
      <c r="B7">
        <v>0.618058973828853</v>
      </c>
      <c r="C7">
        <v>0.618058973828853</v>
      </c>
      <c r="D7">
        <f t="shared" si="0"/>
        <v>0.5</v>
      </c>
      <c r="L7">
        <v>1.08839468227464</v>
      </c>
      <c r="M7">
        <v>0</v>
      </c>
      <c r="N7">
        <v>0</v>
      </c>
    </row>
    <row r="8" spans="1:14" x14ac:dyDescent="0.3">
      <c r="A8">
        <v>0.69341971631458699</v>
      </c>
      <c r="B8">
        <v>0.60189615521971895</v>
      </c>
      <c r="C8">
        <v>0.61333448197895901</v>
      </c>
      <c r="D8">
        <f t="shared" si="0"/>
        <v>0.6</v>
      </c>
      <c r="L8">
        <v>1.0821919993253599</v>
      </c>
      <c r="M8">
        <v>0</v>
      </c>
      <c r="N8">
        <v>0</v>
      </c>
    </row>
    <row r="9" spans="1:14" x14ac:dyDescent="0.3">
      <c r="A9">
        <v>0.68927405512102702</v>
      </c>
      <c r="B9">
        <v>0.58697984803620795</v>
      </c>
      <c r="C9">
        <v>0.59648490135138599</v>
      </c>
      <c r="D9">
        <f t="shared" si="0"/>
        <v>0.7</v>
      </c>
      <c r="L9">
        <v>1.07627756354052</v>
      </c>
      <c r="M9">
        <v>0</v>
      </c>
      <c r="N9">
        <v>0</v>
      </c>
    </row>
    <row r="10" spans="1:14" x14ac:dyDescent="0.3">
      <c r="A10">
        <v>0.68547791422023796</v>
      </c>
      <c r="B10">
        <v>0.57393969039179205</v>
      </c>
      <c r="C10">
        <v>0.58759636329476606</v>
      </c>
      <c r="D10">
        <f t="shared" si="0"/>
        <v>0.79999999999999993</v>
      </c>
      <c r="L10">
        <v>1.0708918304444099</v>
      </c>
      <c r="M10">
        <v>0</v>
      </c>
      <c r="N10">
        <v>0</v>
      </c>
    </row>
    <row r="11" spans="1:14" x14ac:dyDescent="0.3">
      <c r="A11">
        <v>0.68180780475620895</v>
      </c>
      <c r="B11">
        <v>0.56340834911515303</v>
      </c>
      <c r="C11">
        <v>0.57021169943653005</v>
      </c>
      <c r="D11">
        <f t="shared" si="0"/>
        <v>0.89999999999999991</v>
      </c>
      <c r="L11">
        <v>1.06568563790939</v>
      </c>
      <c r="M11">
        <v>0</v>
      </c>
      <c r="N11">
        <v>0</v>
      </c>
    </row>
    <row r="12" spans="1:14" x14ac:dyDescent="0.3">
      <c r="A12">
        <v>0.67845844176227099</v>
      </c>
      <c r="B12">
        <v>0.55484629794318996</v>
      </c>
      <c r="C12">
        <v>0.55484629794318996</v>
      </c>
      <c r="D12">
        <f t="shared" si="0"/>
        <v>0.99999999999999989</v>
      </c>
      <c r="L12">
        <v>1.0609218835855501</v>
      </c>
      <c r="M12">
        <v>0</v>
      </c>
      <c r="N12">
        <v>0</v>
      </c>
    </row>
    <row r="13" spans="1:14" x14ac:dyDescent="0.3">
      <c r="A13">
        <v>0.67910675592121095</v>
      </c>
      <c r="B13">
        <v>0.54064850197903902</v>
      </c>
      <c r="C13">
        <v>0.53765761618829699</v>
      </c>
      <c r="D13">
        <f t="shared" si="0"/>
        <v>1.0999999999999999</v>
      </c>
      <c r="L13">
        <v>1.06534054925266</v>
      </c>
      <c r="M13">
        <v>0</v>
      </c>
      <c r="N13">
        <v>0</v>
      </c>
    </row>
    <row r="14" spans="1:14" x14ac:dyDescent="0.3">
      <c r="A14">
        <v>0.67954869690139297</v>
      </c>
      <c r="B14">
        <v>0.52762199133882604</v>
      </c>
      <c r="C14">
        <v>0.520336880243356</v>
      </c>
      <c r="D14">
        <f t="shared" si="0"/>
        <v>1.2</v>
      </c>
      <c r="L14">
        <v>1.0699217727306101</v>
      </c>
      <c r="M14">
        <v>0</v>
      </c>
      <c r="N14">
        <v>0</v>
      </c>
    </row>
    <row r="15" spans="1:14" x14ac:dyDescent="0.3">
      <c r="A15">
        <v>0.67954802857003205</v>
      </c>
      <c r="B15">
        <v>0.51603200625530399</v>
      </c>
      <c r="C15">
        <v>0.51631884125278904</v>
      </c>
      <c r="D15">
        <f t="shared" si="0"/>
        <v>1.3</v>
      </c>
      <c r="L15">
        <v>1.07380234214898</v>
      </c>
      <c r="M15">
        <v>0</v>
      </c>
      <c r="N15">
        <v>0</v>
      </c>
    </row>
    <row r="16" spans="1:14" x14ac:dyDescent="0.3">
      <c r="A16">
        <v>0.67892733249420001</v>
      </c>
      <c r="B16">
        <v>0.50682263216602896</v>
      </c>
      <c r="C16">
        <v>0.51219207033690195</v>
      </c>
      <c r="D16">
        <f t="shared" si="0"/>
        <v>1.4000000000000001</v>
      </c>
      <c r="L16">
        <v>1.07600463416001</v>
      </c>
      <c r="M16">
        <v>0</v>
      </c>
      <c r="N16">
        <v>0</v>
      </c>
    </row>
    <row r="17" spans="1:14" x14ac:dyDescent="0.3">
      <c r="A17">
        <v>0.67754343583996302</v>
      </c>
      <c r="B17">
        <v>0.50077736864048294</v>
      </c>
      <c r="C17">
        <v>0.50077736864048294</v>
      </c>
      <c r="D17">
        <f t="shared" si="0"/>
        <v>1.5000000000000002</v>
      </c>
      <c r="L17">
        <v>1.0761623536892799</v>
      </c>
      <c r="M17">
        <v>0</v>
      </c>
      <c r="N17">
        <v>0</v>
      </c>
    </row>
    <row r="18" spans="1:14" x14ac:dyDescent="0.3">
      <c r="A18">
        <v>0.677593637378057</v>
      </c>
      <c r="B18">
        <v>0.46975765236220501</v>
      </c>
      <c r="C18">
        <v>0.47616506437743999</v>
      </c>
      <c r="D18">
        <f t="shared" si="0"/>
        <v>1.6000000000000003</v>
      </c>
      <c r="L18">
        <v>1.0796056917824299</v>
      </c>
      <c r="M18">
        <v>0</v>
      </c>
      <c r="N18">
        <v>0</v>
      </c>
    </row>
    <row r="19" spans="1:14" x14ac:dyDescent="0.3">
      <c r="A19">
        <v>0.67634714068480895</v>
      </c>
      <c r="B19">
        <v>0.44395434491951402</v>
      </c>
      <c r="C19">
        <v>0.472099920726816</v>
      </c>
      <c r="D19">
        <f t="shared" si="0"/>
        <v>1.7000000000000004</v>
      </c>
      <c r="L19">
        <v>1.0800580402137401</v>
      </c>
      <c r="M19">
        <v>0</v>
      </c>
      <c r="N19">
        <v>0</v>
      </c>
    </row>
    <row r="20" spans="1:14" x14ac:dyDescent="0.3">
      <c r="A20">
        <v>0.67191065170348596</v>
      </c>
      <c r="B20">
        <v>0.42480309285288298</v>
      </c>
      <c r="C20">
        <v>0.47531210623318998</v>
      </c>
      <c r="D20">
        <f t="shared" si="0"/>
        <v>1.8000000000000005</v>
      </c>
      <c r="L20">
        <v>1.071352641839</v>
      </c>
      <c r="M20">
        <v>0</v>
      </c>
      <c r="N20">
        <v>0</v>
      </c>
    </row>
    <row r="21" spans="1:14" x14ac:dyDescent="0.3">
      <c r="A21">
        <v>0.66601855365752705</v>
      </c>
      <c r="B21">
        <v>0.41436456880463102</v>
      </c>
      <c r="C21">
        <v>0.45014349242228802</v>
      </c>
      <c r="D21">
        <f t="shared" si="0"/>
        <v>1.9000000000000006</v>
      </c>
      <c r="L21">
        <v>1.0588546203726901</v>
      </c>
      <c r="M21">
        <v>0</v>
      </c>
      <c r="N21">
        <v>0</v>
      </c>
    </row>
    <row r="22" spans="1:14" x14ac:dyDescent="0.3">
      <c r="A22">
        <v>0.41431722989320202</v>
      </c>
      <c r="B22">
        <v>0.41431722989320202</v>
      </c>
      <c r="C22">
        <v>0.41431722989320202</v>
      </c>
      <c r="D22">
        <f t="shared" si="0"/>
        <v>2.0000000000000004</v>
      </c>
      <c r="L22">
        <v>0.74539498819205396</v>
      </c>
      <c r="M22">
        <v>0</v>
      </c>
      <c r="N22">
        <v>0</v>
      </c>
    </row>
    <row r="23" spans="1:14" x14ac:dyDescent="0.3">
      <c r="A23">
        <v>0.41121688480648599</v>
      </c>
      <c r="B23">
        <v>0.41121688480648599</v>
      </c>
      <c r="C23">
        <v>0.407511155720574</v>
      </c>
      <c r="D23">
        <f t="shared" si="0"/>
        <v>2.1000000000000005</v>
      </c>
      <c r="E23">
        <f>B23-0.8</f>
        <v>-0.38878311519351405</v>
      </c>
      <c r="L23">
        <v>1.5417529793706699</v>
      </c>
      <c r="M23">
        <v>0</v>
      </c>
      <c r="N23">
        <v>0</v>
      </c>
    </row>
    <row r="24" spans="1:14" x14ac:dyDescent="0.3">
      <c r="A24">
        <v>0.399738486791615</v>
      </c>
      <c r="B24">
        <v>0.399738486791615</v>
      </c>
      <c r="C24">
        <v>0.40185909553416299</v>
      </c>
      <c r="D24">
        <f t="shared" si="0"/>
        <v>2.2000000000000006</v>
      </c>
      <c r="L24">
        <v>1.4870181157034801</v>
      </c>
      <c r="M24">
        <v>0</v>
      </c>
      <c r="N24">
        <v>0</v>
      </c>
    </row>
    <row r="25" spans="1:14" x14ac:dyDescent="0.3">
      <c r="A25">
        <v>0.38858183625716097</v>
      </c>
      <c r="B25">
        <v>0.38858183625716097</v>
      </c>
      <c r="C25">
        <v>0.38715479834562799</v>
      </c>
      <c r="D25">
        <f t="shared" si="0"/>
        <v>2.3000000000000007</v>
      </c>
      <c r="L25">
        <v>1.4320231617314301</v>
      </c>
      <c r="M25">
        <v>0</v>
      </c>
      <c r="N25">
        <v>0</v>
      </c>
    </row>
    <row r="26" spans="1:14" x14ac:dyDescent="0.3">
      <c r="A26">
        <v>0.37794938414844098</v>
      </c>
      <c r="B26">
        <v>0.37794938414844098</v>
      </c>
      <c r="C26">
        <v>0.37712039355337901</v>
      </c>
      <c r="D26">
        <f t="shared" si="0"/>
        <v>2.4000000000000008</v>
      </c>
      <c r="L26">
        <v>1.3779684853174401</v>
      </c>
      <c r="M26">
        <v>0</v>
      </c>
      <c r="N26">
        <v>0</v>
      </c>
    </row>
    <row r="27" spans="1:14" x14ac:dyDescent="0.3">
      <c r="A27">
        <v>0.36749780965457601</v>
      </c>
      <c r="B27">
        <v>0.36749780965457601</v>
      </c>
      <c r="C27">
        <v>0.38142393170130401</v>
      </c>
      <c r="D27">
        <f t="shared" si="0"/>
        <v>2.5000000000000009</v>
      </c>
      <c r="L27">
        <v>1.32355697464307</v>
      </c>
      <c r="M27">
        <v>0</v>
      </c>
      <c r="N27">
        <v>0</v>
      </c>
    </row>
    <row r="28" spans="1:14" x14ac:dyDescent="0.3">
      <c r="A28">
        <v>0.35751321049663898</v>
      </c>
      <c r="B28">
        <v>0.35751321049663898</v>
      </c>
      <c r="C28">
        <v>0.35528478742624398</v>
      </c>
      <c r="D28">
        <f t="shared" si="0"/>
        <v>2.600000000000001</v>
      </c>
      <c r="L28">
        <v>1.2699113129122599</v>
      </c>
      <c r="M28">
        <v>0</v>
      </c>
      <c r="N28">
        <v>0</v>
      </c>
    </row>
    <row r="29" spans="1:14" x14ac:dyDescent="0.3">
      <c r="A29">
        <v>0.34767149731133901</v>
      </c>
      <c r="B29">
        <v>0.34767149731133901</v>
      </c>
      <c r="C29">
        <v>0.36610527143380001</v>
      </c>
      <c r="D29">
        <f t="shared" si="0"/>
        <v>2.7000000000000011</v>
      </c>
      <c r="L29">
        <v>1.2158442519060499</v>
      </c>
      <c r="M29">
        <v>0</v>
      </c>
      <c r="N29">
        <v>0</v>
      </c>
    </row>
    <row r="30" spans="1:14" x14ac:dyDescent="0.3">
      <c r="A30">
        <v>0.33823070117830101</v>
      </c>
      <c r="B30">
        <v>0.33823070117830101</v>
      </c>
      <c r="C30">
        <v>0.34945674215255201</v>
      </c>
      <c r="D30">
        <f t="shared" si="0"/>
        <v>2.8000000000000012</v>
      </c>
      <c r="L30">
        <v>1.1625548556766601</v>
      </c>
      <c r="M30">
        <v>0</v>
      </c>
      <c r="N30">
        <v>0</v>
      </c>
    </row>
    <row r="31" spans="1:14" x14ac:dyDescent="0.3">
      <c r="A31">
        <v>0.32896043922734303</v>
      </c>
      <c r="B31">
        <v>0.32896043922734303</v>
      </c>
      <c r="C31">
        <v>0.32722242655480699</v>
      </c>
      <c r="D31">
        <f t="shared" si="0"/>
        <v>2.9000000000000012</v>
      </c>
      <c r="L31">
        <v>1.1088031047995299</v>
      </c>
      <c r="M31">
        <v>0</v>
      </c>
      <c r="N31">
        <v>0</v>
      </c>
    </row>
    <row r="32" spans="1:14" x14ac:dyDescent="0.3">
      <c r="A32">
        <v>0.320245019700588</v>
      </c>
      <c r="B32">
        <v>0.320245019700588</v>
      </c>
      <c r="C32">
        <v>0.32219360221201498</v>
      </c>
      <c r="D32">
        <f t="shared" si="0"/>
        <v>3.0000000000000013</v>
      </c>
      <c r="L32">
        <v>0.93167421271518902</v>
      </c>
      <c r="M32">
        <v>0</v>
      </c>
      <c r="N32">
        <v>0</v>
      </c>
    </row>
    <row r="33" spans="1:14" x14ac:dyDescent="0.3">
      <c r="A33">
        <v>0.31180244602278101</v>
      </c>
      <c r="B33">
        <v>0.31180244602278101</v>
      </c>
      <c r="C33">
        <v>0.29562763087524702</v>
      </c>
      <c r="D33">
        <f t="shared" si="0"/>
        <v>3.1000000000000014</v>
      </c>
      <c r="L33">
        <v>0.90059308010352901</v>
      </c>
      <c r="M33">
        <v>0</v>
      </c>
      <c r="N33">
        <v>0</v>
      </c>
    </row>
    <row r="34" spans="1:14" x14ac:dyDescent="0.3">
      <c r="A34">
        <v>0.30408814929870398</v>
      </c>
      <c r="B34">
        <v>0.30408814929870398</v>
      </c>
      <c r="C34">
        <v>0.29903973782691301</v>
      </c>
      <c r="D34">
        <f t="shared" si="0"/>
        <v>3.2000000000000015</v>
      </c>
      <c r="L34">
        <v>0.87059347409662002</v>
      </c>
      <c r="M34">
        <v>0</v>
      </c>
      <c r="N34">
        <v>0</v>
      </c>
    </row>
    <row r="35" spans="1:14" x14ac:dyDescent="0.3">
      <c r="A35">
        <v>0.29692181422580399</v>
      </c>
      <c r="B35">
        <v>0.29692181422580399</v>
      </c>
      <c r="C35">
        <v>0.29170990211827302</v>
      </c>
      <c r="D35">
        <f t="shared" si="0"/>
        <v>3.3000000000000016</v>
      </c>
      <c r="L35">
        <v>0.83990738744336602</v>
      </c>
      <c r="M35">
        <v>0</v>
      </c>
      <c r="N35">
        <v>0</v>
      </c>
    </row>
    <row r="36" spans="1:14" x14ac:dyDescent="0.3">
      <c r="A36">
        <v>0.29070272599234398</v>
      </c>
      <c r="B36">
        <v>0.29070272599234398</v>
      </c>
      <c r="C36">
        <v>0.279618247613584</v>
      </c>
      <c r="D36">
        <f t="shared" si="0"/>
        <v>3.4000000000000017</v>
      </c>
      <c r="L36">
        <v>0.81010545406474699</v>
      </c>
      <c r="M36">
        <v>0</v>
      </c>
      <c r="N36">
        <v>0</v>
      </c>
    </row>
    <row r="37" spans="1:14" x14ac:dyDescent="0.3">
      <c r="A37">
        <v>0.28527596390110199</v>
      </c>
      <c r="B37">
        <v>0.28527596390110199</v>
      </c>
      <c r="C37">
        <v>0.27521659387480002</v>
      </c>
      <c r="D37">
        <f t="shared" si="0"/>
        <v>3.5000000000000018</v>
      </c>
      <c r="L37">
        <v>0.77943983690089502</v>
      </c>
      <c r="M37">
        <v>0</v>
      </c>
      <c r="N37">
        <v>0</v>
      </c>
    </row>
    <row r="38" spans="1:14" x14ac:dyDescent="0.3">
      <c r="A38">
        <v>0.28103094620774499</v>
      </c>
      <c r="B38">
        <v>0.28103094620774399</v>
      </c>
      <c r="C38">
        <v>0.26922627920416298</v>
      </c>
      <c r="D38">
        <f t="shared" si="0"/>
        <v>3.6000000000000019</v>
      </c>
      <c r="L38">
        <v>0.74946035717740001</v>
      </c>
      <c r="M38">
        <v>0</v>
      </c>
      <c r="N38">
        <v>0</v>
      </c>
    </row>
    <row r="39" spans="1:14" x14ac:dyDescent="0.3">
      <c r="A39">
        <v>0.27780286652450098</v>
      </c>
      <c r="B39">
        <v>0.27780286652450098</v>
      </c>
      <c r="C39">
        <v>0.28195249340294798</v>
      </c>
      <c r="D39">
        <f t="shared" si="0"/>
        <v>3.700000000000002</v>
      </c>
      <c r="L39">
        <v>0.71843512822447297</v>
      </c>
      <c r="M39">
        <v>0</v>
      </c>
      <c r="N39">
        <v>0</v>
      </c>
    </row>
    <row r="40" spans="1:14" x14ac:dyDescent="0.3">
      <c r="A40">
        <v>0.27596602879136301</v>
      </c>
      <c r="B40">
        <v>0.27596602879136301</v>
      </c>
      <c r="C40">
        <v>0.26246290721430299</v>
      </c>
      <c r="D40">
        <f t="shared" si="0"/>
        <v>3.800000000000002</v>
      </c>
      <c r="L40">
        <v>0.687959511403057</v>
      </c>
      <c r="M40">
        <v>0</v>
      </c>
      <c r="N40">
        <v>0</v>
      </c>
    </row>
    <row r="41" spans="1:14" x14ac:dyDescent="0.3">
      <c r="A41">
        <v>0.27522171329402001</v>
      </c>
      <c r="B41">
        <v>0.27522171329402001</v>
      </c>
      <c r="C41">
        <v>0.23635730362507301</v>
      </c>
      <c r="D41">
        <f t="shared" si="0"/>
        <v>3.9000000000000021</v>
      </c>
      <c r="L41">
        <v>0.65626412682805602</v>
      </c>
      <c r="M41">
        <v>0</v>
      </c>
      <c r="N41">
        <v>0</v>
      </c>
    </row>
    <row r="42" spans="1:14" x14ac:dyDescent="0.3">
      <c r="A42">
        <v>0.18906517884673199</v>
      </c>
      <c r="B42">
        <v>0.18906517884673199</v>
      </c>
      <c r="C42">
        <v>0.27807805443810102</v>
      </c>
      <c r="D42">
        <f t="shared" si="0"/>
        <v>4.0000000000000018</v>
      </c>
      <c r="L42">
        <v>0.62499416203025004</v>
      </c>
      <c r="M42">
        <v>0</v>
      </c>
      <c r="N42">
        <v>0</v>
      </c>
    </row>
    <row r="43" spans="1:14" x14ac:dyDescent="0.3">
      <c r="A43">
        <v>0.17861410636157199</v>
      </c>
      <c r="B43">
        <v>0.17861410636157199</v>
      </c>
      <c r="C43">
        <v>0.26927545682589898</v>
      </c>
      <c r="D43">
        <f t="shared" si="0"/>
        <v>4.1000000000000014</v>
      </c>
      <c r="L43">
        <v>0.58906501035654202</v>
      </c>
      <c r="M43">
        <v>0</v>
      </c>
      <c r="N43">
        <v>0</v>
      </c>
    </row>
    <row r="44" spans="1:14" x14ac:dyDescent="0.3">
      <c r="A44">
        <v>0.16887264248887901</v>
      </c>
      <c r="B44">
        <v>0.16887264248887901</v>
      </c>
      <c r="C44">
        <v>0.27767200187039798</v>
      </c>
      <c r="D44">
        <f t="shared" si="0"/>
        <v>4.2000000000000011</v>
      </c>
      <c r="L44">
        <v>0.55546569784882804</v>
      </c>
      <c r="M44">
        <v>0</v>
      </c>
      <c r="N44">
        <v>0</v>
      </c>
    </row>
    <row r="45" spans="1:14" x14ac:dyDescent="0.3">
      <c r="A45">
        <v>0.15942721708577101</v>
      </c>
      <c r="B45">
        <v>0.15942721708577101</v>
      </c>
      <c r="C45">
        <v>0.27018335452681302</v>
      </c>
      <c r="D45">
        <f t="shared" si="0"/>
        <v>4.3000000000000007</v>
      </c>
      <c r="L45">
        <v>0.52272105472052899</v>
      </c>
      <c r="M45">
        <v>0</v>
      </c>
      <c r="N45">
        <v>0</v>
      </c>
    </row>
    <row r="46" spans="1:14" x14ac:dyDescent="0.3">
      <c r="A46">
        <v>0.14988389393545101</v>
      </c>
      <c r="B46">
        <v>0.14988389393545101</v>
      </c>
      <c r="C46">
        <v>0.24517719932986601</v>
      </c>
      <c r="D46">
        <f t="shared" si="0"/>
        <v>4.4000000000000004</v>
      </c>
      <c r="L46">
        <v>0.48949110755126002</v>
      </c>
      <c r="M46">
        <v>0</v>
      </c>
      <c r="N46">
        <v>0</v>
      </c>
    </row>
    <row r="47" spans="1:14" x14ac:dyDescent="0.3">
      <c r="A47">
        <v>0.14039055143586299</v>
      </c>
      <c r="B47">
        <v>0.14039055143586299</v>
      </c>
      <c r="C47">
        <v>0.225212309336075</v>
      </c>
      <c r="D47">
        <f t="shared" si="0"/>
        <v>4.5</v>
      </c>
      <c r="L47">
        <v>0.45627998523879199</v>
      </c>
      <c r="M47">
        <v>0</v>
      </c>
      <c r="N47">
        <v>0</v>
      </c>
    </row>
    <row r="48" spans="1:14" x14ac:dyDescent="0.3">
      <c r="A48">
        <v>0.13050921345729499</v>
      </c>
      <c r="B48">
        <v>0.13050921345729499</v>
      </c>
      <c r="C48">
        <v>0.220617308076065</v>
      </c>
      <c r="D48">
        <f t="shared" si="0"/>
        <v>4.5999999999999996</v>
      </c>
      <c r="L48">
        <v>0.42102673217166797</v>
      </c>
      <c r="M48">
        <v>0</v>
      </c>
      <c r="N48">
        <v>0</v>
      </c>
    </row>
    <row r="49" spans="1:14" x14ac:dyDescent="0.3">
      <c r="A49">
        <v>0.120866809387358</v>
      </c>
      <c r="B49">
        <v>0.120866809387358</v>
      </c>
      <c r="C49">
        <v>0.246285685636043</v>
      </c>
      <c r="D49">
        <f t="shared" si="0"/>
        <v>4.6999999999999993</v>
      </c>
      <c r="L49">
        <v>0.38681395588592798</v>
      </c>
      <c r="M49">
        <v>0</v>
      </c>
      <c r="N49">
        <v>0</v>
      </c>
    </row>
    <row r="50" spans="1:14" x14ac:dyDescent="0.3">
      <c r="A50">
        <v>0.111671008651708</v>
      </c>
      <c r="B50">
        <v>0.111671008651708</v>
      </c>
      <c r="C50">
        <v>0.22950530872145</v>
      </c>
      <c r="D50">
        <f t="shared" si="0"/>
        <v>4.7999999999999989</v>
      </c>
      <c r="L50">
        <v>0.35407356571945398</v>
      </c>
      <c r="M50">
        <v>0</v>
      </c>
      <c r="N50">
        <v>0</v>
      </c>
    </row>
    <row r="51" spans="1:14" x14ac:dyDescent="0.3">
      <c r="A51">
        <v>0.102386389533936</v>
      </c>
      <c r="B51">
        <v>0.102386389533936</v>
      </c>
      <c r="C51">
        <v>0.19791793438647901</v>
      </c>
      <c r="D51">
        <f t="shared" si="0"/>
        <v>4.8999999999999986</v>
      </c>
      <c r="L51">
        <v>0.32095676187361599</v>
      </c>
      <c r="M51">
        <v>0</v>
      </c>
      <c r="N51">
        <v>0</v>
      </c>
    </row>
    <row r="52" spans="1:14" x14ac:dyDescent="0.3">
      <c r="A52">
        <v>9.3578322425431307E-2</v>
      </c>
      <c r="B52">
        <v>9.3578322425431307E-2</v>
      </c>
      <c r="C52">
        <v>0.17511613281632199</v>
      </c>
      <c r="D52">
        <f t="shared" si="0"/>
        <v>4.9999999999999982</v>
      </c>
      <c r="L52">
        <v>0.28972019488190198</v>
      </c>
      <c r="M52">
        <v>0</v>
      </c>
      <c r="N52">
        <v>0</v>
      </c>
    </row>
    <row r="53" spans="1:14" x14ac:dyDescent="0.3">
      <c r="A53">
        <v>8.6315680609132195E-2</v>
      </c>
      <c r="B53">
        <v>8.6315680609132195E-2</v>
      </c>
      <c r="C53">
        <v>0.172953523719167</v>
      </c>
      <c r="D53">
        <f t="shared" si="0"/>
        <v>5.0999999999999979</v>
      </c>
      <c r="L53">
        <v>0.26592393116160201</v>
      </c>
      <c r="M53">
        <v>0</v>
      </c>
      <c r="N53">
        <v>0</v>
      </c>
    </row>
    <row r="54" spans="1:14" x14ac:dyDescent="0.3">
      <c r="A54">
        <v>7.9937414860496103E-2</v>
      </c>
      <c r="B54">
        <v>7.9937414860496103E-2</v>
      </c>
      <c r="C54">
        <v>0.19222803616071599</v>
      </c>
      <c r="D54">
        <f t="shared" si="0"/>
        <v>5.1999999999999975</v>
      </c>
      <c r="L54">
        <v>0.24479243595719399</v>
      </c>
      <c r="M54">
        <v>0</v>
      </c>
      <c r="N54">
        <v>0</v>
      </c>
    </row>
    <row r="55" spans="1:14" x14ac:dyDescent="0.3">
      <c r="A55">
        <v>7.3840256352285694E-2</v>
      </c>
      <c r="B55">
        <v>7.3840256352285694E-2</v>
      </c>
      <c r="C55">
        <v>0.17395003576055701</v>
      </c>
      <c r="D55">
        <f t="shared" si="0"/>
        <v>5.2999999999999972</v>
      </c>
      <c r="L55">
        <v>0.22444780996154201</v>
      </c>
      <c r="M55">
        <v>0</v>
      </c>
      <c r="N55">
        <v>0</v>
      </c>
    </row>
    <row r="56" spans="1:14" x14ac:dyDescent="0.3">
      <c r="A56">
        <v>6.8103603290960005E-2</v>
      </c>
      <c r="B56">
        <v>6.8103603290960005E-2</v>
      </c>
      <c r="C56">
        <v>0.13348527705035701</v>
      </c>
      <c r="D56">
        <f t="shared" si="0"/>
        <v>5.3999999999999968</v>
      </c>
      <c r="L56">
        <v>0.20530176002252201</v>
      </c>
      <c r="M56">
        <v>0</v>
      </c>
      <c r="N56">
        <v>0</v>
      </c>
    </row>
    <row r="57" spans="1:14" x14ac:dyDescent="0.3">
      <c r="A57">
        <v>6.2156885480659903E-2</v>
      </c>
      <c r="B57">
        <v>6.2156885480659903E-2</v>
      </c>
      <c r="C57">
        <v>9.8683169172015098E-2</v>
      </c>
      <c r="D57">
        <f t="shared" si="0"/>
        <v>5.4999999999999964</v>
      </c>
      <c r="L57">
        <v>0.18561849862571</v>
      </c>
      <c r="M57">
        <v>0</v>
      </c>
      <c r="N57">
        <v>0</v>
      </c>
    </row>
    <row r="58" spans="1:14" x14ac:dyDescent="0.3">
      <c r="A58">
        <v>5.5428970592452803E-2</v>
      </c>
      <c r="B58">
        <v>5.5428970592452803E-2</v>
      </c>
      <c r="C58">
        <v>9.4210542950269704E-2</v>
      </c>
      <c r="D58">
        <f t="shared" si="0"/>
        <v>5.5999999999999961</v>
      </c>
      <c r="L58">
        <v>0.163195255132942</v>
      </c>
      <c r="M58">
        <v>0</v>
      </c>
      <c r="N58">
        <v>0</v>
      </c>
    </row>
    <row r="59" spans="1:14" x14ac:dyDescent="0.3">
      <c r="A59">
        <v>4.9642128134696401E-2</v>
      </c>
      <c r="B59">
        <v>4.9642128134696401E-2</v>
      </c>
      <c r="C59">
        <v>0.134265614223432</v>
      </c>
      <c r="D59">
        <f t="shared" si="0"/>
        <v>5.6999999999999957</v>
      </c>
      <c r="L59">
        <v>0.14376466708879099</v>
      </c>
      <c r="M59">
        <v>0</v>
      </c>
      <c r="N59">
        <v>0</v>
      </c>
    </row>
    <row r="60" spans="1:14" x14ac:dyDescent="0.3">
      <c r="A60">
        <v>4.2590919443743602E-2</v>
      </c>
      <c r="B60">
        <v>4.2590919443743602E-2</v>
      </c>
      <c r="C60">
        <v>8.9696129556489507E-2</v>
      </c>
      <c r="D60">
        <f t="shared" si="0"/>
        <v>5.7999999999999954</v>
      </c>
      <c r="L60">
        <v>0.122204095177277</v>
      </c>
      <c r="M60">
        <v>0</v>
      </c>
      <c r="N60">
        <v>0</v>
      </c>
    </row>
    <row r="61" spans="1:14" x14ac:dyDescent="0.3">
      <c r="A61">
        <v>3.3872236523801898E-2</v>
      </c>
      <c r="B61">
        <v>3.3872236523801898E-2</v>
      </c>
      <c r="C61">
        <v>2.3588391470552101E-2</v>
      </c>
      <c r="D61">
        <f t="shared" si="0"/>
        <v>5.899999999999995</v>
      </c>
      <c r="L61">
        <v>9.7316720599199699E-2</v>
      </c>
      <c r="M61">
        <v>0</v>
      </c>
      <c r="N61">
        <v>0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1A281-7437-485D-BFC6-E03BD58184A7}">
  <dimension ref="A1:W181"/>
  <sheetViews>
    <sheetView topLeftCell="A3" workbookViewId="0">
      <selection activeCell="M11" sqref="M11"/>
    </sheetView>
  </sheetViews>
  <sheetFormatPr baseColWidth="10" defaultRowHeight="14.4" x14ac:dyDescent="0.3"/>
  <sheetData>
    <row r="1" spans="1:23" x14ac:dyDescent="0.3">
      <c r="A1" t="s">
        <v>51</v>
      </c>
      <c r="B1" t="s">
        <v>52</v>
      </c>
      <c r="C1" t="s">
        <v>53</v>
      </c>
      <c r="O1" t="s">
        <v>51</v>
      </c>
      <c r="P1" t="s">
        <v>52</v>
      </c>
      <c r="Q1" t="s">
        <v>53</v>
      </c>
      <c r="U1" t="s">
        <v>51</v>
      </c>
      <c r="V1" t="s">
        <v>52</v>
      </c>
      <c r="W1" t="s">
        <v>53</v>
      </c>
    </row>
    <row r="2" spans="1:23" x14ac:dyDescent="0.3">
      <c r="A2">
        <v>1.22725969613379</v>
      </c>
      <c r="B2">
        <v>1.22725969613379</v>
      </c>
      <c r="C2">
        <v>1.22725969613379</v>
      </c>
      <c r="O2">
        <v>4.6026149787724897</v>
      </c>
      <c r="P2">
        <v>4.6026149787724897</v>
      </c>
      <c r="Q2">
        <v>4.6026149787724897</v>
      </c>
      <c r="U2">
        <v>0.85290040358110097</v>
      </c>
      <c r="V2">
        <v>0.85290040358110097</v>
      </c>
      <c r="W2">
        <v>0.85290040358110097</v>
      </c>
    </row>
    <row r="3" spans="1:23" x14ac:dyDescent="0.3">
      <c r="A3">
        <v>1.22401834048779</v>
      </c>
      <c r="B3">
        <v>1.22022476521967</v>
      </c>
      <c r="C3">
        <v>1.2203897471329099</v>
      </c>
      <c r="O3">
        <v>4.5869196210218099</v>
      </c>
      <c r="P3">
        <v>4.5925806814754404</v>
      </c>
      <c r="Q3">
        <v>4.5887604580463899</v>
      </c>
      <c r="U3">
        <v>0.84997413042302805</v>
      </c>
      <c r="V3">
        <v>0.84369955755996995</v>
      </c>
      <c r="W3">
        <v>0.844522814626531</v>
      </c>
    </row>
    <row r="4" spans="1:23" x14ac:dyDescent="0.3">
      <c r="A4">
        <v>1.2209659252795</v>
      </c>
      <c r="B4">
        <v>1.2132993485247801</v>
      </c>
      <c r="C4">
        <v>1.2112068304860499</v>
      </c>
      <c r="O4">
        <v>4.5719771839927601</v>
      </c>
      <c r="P4">
        <v>4.5829138712658004</v>
      </c>
      <c r="Q4">
        <v>4.5756064656664304</v>
      </c>
      <c r="U4">
        <v>0.84731561342276596</v>
      </c>
      <c r="V4">
        <v>0.83498584534641396</v>
      </c>
      <c r="W4">
        <v>0.83714208347684305</v>
      </c>
    </row>
    <row r="5" spans="1:23" x14ac:dyDescent="0.3">
      <c r="A5">
        <v>1.21792854268248</v>
      </c>
      <c r="B5">
        <v>1.20648323945638</v>
      </c>
      <c r="C5">
        <v>1.2090238349285201</v>
      </c>
      <c r="O5">
        <v>4.5569450738451902</v>
      </c>
      <c r="P5">
        <v>4.5736129360293303</v>
      </c>
      <c r="Q5">
        <v>4.58785099905562</v>
      </c>
      <c r="U5">
        <v>0.84476354487712602</v>
      </c>
      <c r="V5">
        <v>0.82677287565643898</v>
      </c>
      <c r="W5">
        <v>0.83290348681137305</v>
      </c>
    </row>
    <row r="6" spans="1:23" x14ac:dyDescent="0.3">
      <c r="A6">
        <v>1.21506699573938</v>
      </c>
      <c r="B6">
        <v>1.1998473895724899</v>
      </c>
      <c r="C6">
        <v>1.2014998144470299</v>
      </c>
      <c r="O6">
        <v>4.5426243526756496</v>
      </c>
      <c r="P6">
        <v>4.56467887439939</v>
      </c>
      <c r="Q6">
        <v>4.5769487400009803</v>
      </c>
      <c r="U6">
        <v>0.84244342779497505</v>
      </c>
      <c r="V6">
        <v>0.81908666680807596</v>
      </c>
      <c r="W6">
        <v>0.82448690515615597</v>
      </c>
    </row>
    <row r="7" spans="1:23" x14ac:dyDescent="0.3">
      <c r="A7">
        <v>1.21221870079864</v>
      </c>
      <c r="B7">
        <v>1.1953335221444299</v>
      </c>
      <c r="C7">
        <v>1.1953335221444299</v>
      </c>
      <c r="O7">
        <v>4.5282075004538802</v>
      </c>
      <c r="P7">
        <v>4.5561155729545399</v>
      </c>
      <c r="Q7">
        <v>4.5561155729545399</v>
      </c>
      <c r="U7">
        <v>0.84021368352215897</v>
      </c>
      <c r="V7">
        <v>0.81242558898372397</v>
      </c>
      <c r="W7">
        <v>0.81242558898372397</v>
      </c>
    </row>
    <row r="8" spans="1:23" x14ac:dyDescent="0.3">
      <c r="A8">
        <v>1.20953560940426</v>
      </c>
      <c r="B8">
        <v>1.1868023452541001</v>
      </c>
      <c r="C8">
        <v>1.18823582624652</v>
      </c>
      <c r="O8">
        <v>4.5144625818856401</v>
      </c>
      <c r="P8">
        <v>4.5347234829301897</v>
      </c>
      <c r="Q8">
        <v>4.5325269151131602</v>
      </c>
      <c r="U8">
        <v>0.83817996047024701</v>
      </c>
      <c r="V8">
        <v>0.79825016076431599</v>
      </c>
      <c r="W8">
        <v>0.80491570483470698</v>
      </c>
    </row>
    <row r="9" spans="1:23" x14ac:dyDescent="0.3">
      <c r="A9">
        <v>1.2068619847679201</v>
      </c>
      <c r="B9">
        <v>1.1788203131285899</v>
      </c>
      <c r="C9">
        <v>1.1768659274064099</v>
      </c>
      <c r="O9">
        <v>4.5006133612348096</v>
      </c>
      <c r="P9">
        <v>4.5136628658327203</v>
      </c>
      <c r="Q9">
        <v>4.5010671133287099</v>
      </c>
      <c r="U9">
        <v>0.83622115999673396</v>
      </c>
      <c r="V9">
        <v>0.78477216525785498</v>
      </c>
      <c r="W9">
        <v>0.79679318381452202</v>
      </c>
    </row>
    <row r="10" spans="1:23" x14ac:dyDescent="0.3">
      <c r="A10">
        <v>1.20433765308871</v>
      </c>
      <c r="B10">
        <v>1.17115110392744</v>
      </c>
      <c r="C10">
        <v>1.17261148880847</v>
      </c>
      <c r="O10">
        <v>4.4873967215605601</v>
      </c>
      <c r="P10">
        <v>4.4929373047374801</v>
      </c>
      <c r="Q10">
        <v>4.4918854102689396</v>
      </c>
      <c r="U10">
        <v>0.83443351422976297</v>
      </c>
      <c r="V10">
        <v>0.77171591746340396</v>
      </c>
      <c r="W10">
        <v>0.77280439681611102</v>
      </c>
    </row>
    <row r="11" spans="1:23" x14ac:dyDescent="0.3">
      <c r="A11">
        <v>1.2018199020748499</v>
      </c>
      <c r="B11">
        <v>1.1638453421753501</v>
      </c>
      <c r="C11">
        <v>1.1625436798205699</v>
      </c>
      <c r="O11">
        <v>4.4740671062533099</v>
      </c>
      <c r="P11">
        <v>4.4725537198867897</v>
      </c>
      <c r="Q11">
        <v>4.4693947554390796</v>
      </c>
      <c r="U11">
        <v>0.83270456842428398</v>
      </c>
      <c r="V11">
        <v>0.75905349126277699</v>
      </c>
      <c r="W11">
        <v>0.75505647964567602</v>
      </c>
    </row>
    <row r="12" spans="1:23" x14ac:dyDescent="0.3">
      <c r="A12">
        <v>1.19944267116023</v>
      </c>
      <c r="B12">
        <v>1.15706949072591</v>
      </c>
      <c r="C12">
        <v>1.15706949072591</v>
      </c>
      <c r="O12">
        <v>4.4613343172603797</v>
      </c>
      <c r="P12">
        <v>4.45252329337365</v>
      </c>
      <c r="Q12">
        <v>4.45252329337365</v>
      </c>
      <c r="U12">
        <v>0.831115144866865</v>
      </c>
      <c r="V12">
        <v>0.74682942289301302</v>
      </c>
      <c r="W12">
        <v>0.74682942289301302</v>
      </c>
    </row>
    <row r="13" spans="1:23" x14ac:dyDescent="0.3">
      <c r="A13">
        <v>1.19707033560592</v>
      </c>
      <c r="B13">
        <v>1.14955523642604</v>
      </c>
      <c r="C13">
        <v>1.14581825313315</v>
      </c>
      <c r="O13">
        <v>4.4484798747637804</v>
      </c>
      <c r="P13">
        <v>4.4394279045418701</v>
      </c>
      <c r="Q13">
        <v>4.4332107751143797</v>
      </c>
      <c r="U13">
        <v>0.82956513558668799</v>
      </c>
      <c r="V13">
        <v>0.73721894267277899</v>
      </c>
      <c r="W13">
        <v>0.72940418779581095</v>
      </c>
    </row>
    <row r="14" spans="1:23" x14ac:dyDescent="0.3">
      <c r="A14">
        <v>1.1948272927144199</v>
      </c>
      <c r="B14">
        <v>1.1426138234981</v>
      </c>
      <c r="C14">
        <v>1.1348242172149501</v>
      </c>
      <c r="O14">
        <v>4.4361871166470497</v>
      </c>
      <c r="P14">
        <v>4.4266323614140202</v>
      </c>
      <c r="Q14">
        <v>4.4084707713835503</v>
      </c>
      <c r="U14">
        <v>0.82813105942977705</v>
      </c>
      <c r="V14">
        <v>0.72787450450899405</v>
      </c>
      <c r="W14">
        <v>0.71627547891205701</v>
      </c>
    </row>
    <row r="15" spans="1:23" x14ac:dyDescent="0.3">
      <c r="A15">
        <v>1.1925853537319</v>
      </c>
      <c r="B15">
        <v>1.13608487664175</v>
      </c>
      <c r="C15">
        <v>1.13812783906249</v>
      </c>
      <c r="O15">
        <v>4.4237619458895603</v>
      </c>
      <c r="P15">
        <v>4.4141392095117196</v>
      </c>
      <c r="Q15">
        <v>4.4208931121469002</v>
      </c>
      <c r="U15">
        <v>0.82672384518243203</v>
      </c>
      <c r="V15">
        <v>0.71880203363600703</v>
      </c>
      <c r="W15">
        <v>0.71701561116176005</v>
      </c>
    </row>
    <row r="16" spans="1:23" x14ac:dyDescent="0.3">
      <c r="A16">
        <v>1.1904623187471299</v>
      </c>
      <c r="B16">
        <v>1.1297206651962199</v>
      </c>
      <c r="C16">
        <v>1.1285585045491</v>
      </c>
      <c r="O16">
        <v>4.4118653792011902</v>
      </c>
      <c r="P16">
        <v>4.4019551870617297</v>
      </c>
      <c r="Q16">
        <v>4.3998480272393303</v>
      </c>
      <c r="U16">
        <v>0.82541099366428905</v>
      </c>
      <c r="V16">
        <v>0.71002243074076998</v>
      </c>
      <c r="W16">
        <v>0.71120095427460495</v>
      </c>
    </row>
    <row r="17" spans="1:23" x14ac:dyDescent="0.3">
      <c r="A17">
        <v>1.1883367954731401</v>
      </c>
      <c r="B17">
        <v>1.1235601279912899</v>
      </c>
      <c r="C17">
        <v>1.1235601279912899</v>
      </c>
      <c r="O17">
        <v>4.3998256513348801</v>
      </c>
      <c r="P17">
        <v>4.3900938381583003</v>
      </c>
      <c r="Q17">
        <v>4.3900938381583003</v>
      </c>
      <c r="U17">
        <v>0.82411121305928703</v>
      </c>
      <c r="V17">
        <v>0.70159521640578904</v>
      </c>
      <c r="W17">
        <v>0.70159521640578904</v>
      </c>
    </row>
    <row r="18" spans="1:23" x14ac:dyDescent="0.3">
      <c r="A18">
        <v>1.18632124213307</v>
      </c>
      <c r="B18">
        <v>1.1174572914621299</v>
      </c>
      <c r="C18">
        <v>1.11578842223261</v>
      </c>
      <c r="O18">
        <v>4.3882839436256704</v>
      </c>
      <c r="P18">
        <v>4.3775930531499503</v>
      </c>
      <c r="Q18">
        <v>4.3725977774132003</v>
      </c>
      <c r="U18">
        <v>0.82289065035756603</v>
      </c>
      <c r="V18">
        <v>0.69038986156772097</v>
      </c>
      <c r="W18">
        <v>0.69321748638011305</v>
      </c>
    </row>
    <row r="19" spans="1:23" x14ac:dyDescent="0.3">
      <c r="A19">
        <v>1.1842991367437199</v>
      </c>
      <c r="B19">
        <v>1.1115782519731801</v>
      </c>
      <c r="C19">
        <v>1.1072153054445999</v>
      </c>
      <c r="O19">
        <v>4.3765875328803103</v>
      </c>
      <c r="P19">
        <v>4.3653670070564701</v>
      </c>
      <c r="Q19">
        <v>4.3560889459847498</v>
      </c>
      <c r="U19">
        <v>0.82166919358921697</v>
      </c>
      <c r="V19">
        <v>0.67942305026121597</v>
      </c>
      <c r="W19">
        <v>0.68289269624565196</v>
      </c>
    </row>
    <row r="20" spans="1:23" x14ac:dyDescent="0.3">
      <c r="A20">
        <v>1.1823762580628201</v>
      </c>
      <c r="B20">
        <v>1.10586608063671</v>
      </c>
      <c r="C20">
        <v>1.1059457482674599</v>
      </c>
      <c r="O20">
        <v>4.3653583789580503</v>
      </c>
      <c r="P20">
        <v>4.3534184226670103</v>
      </c>
      <c r="Q20">
        <v>4.3488410489631901</v>
      </c>
      <c r="U20">
        <v>0.82050414814088501</v>
      </c>
      <c r="V20">
        <v>0.66872440774471498</v>
      </c>
      <c r="W20">
        <v>0.67314475800915197</v>
      </c>
    </row>
    <row r="21" spans="1:23" x14ac:dyDescent="0.3">
      <c r="A21">
        <v>1.18044315846376</v>
      </c>
      <c r="B21">
        <v>1.1005257650386899</v>
      </c>
      <c r="C21">
        <v>1.1018421806766201</v>
      </c>
      <c r="O21">
        <v>4.3539629725218596</v>
      </c>
      <c r="P21">
        <v>4.3417544604085796</v>
      </c>
      <c r="Q21">
        <v>4.3400731397488199</v>
      </c>
      <c r="U21">
        <v>0.81932733229344701</v>
      </c>
      <c r="V21">
        <v>0.65840441864613897</v>
      </c>
      <c r="W21">
        <v>0.66128502709509995</v>
      </c>
    </row>
    <row r="22" spans="1:23" x14ac:dyDescent="0.3">
      <c r="A22">
        <v>1.17860194882523</v>
      </c>
      <c r="B22">
        <v>1.09615216964733</v>
      </c>
      <c r="C22">
        <v>1.09615216964733</v>
      </c>
      <c r="O22">
        <v>4.3430082093978104</v>
      </c>
      <c r="P22">
        <v>4.3303884050668904</v>
      </c>
      <c r="Q22">
        <v>4.3303884050668904</v>
      </c>
      <c r="U22">
        <v>0.818200111195726</v>
      </c>
      <c r="V22">
        <v>0.64907804713442796</v>
      </c>
      <c r="W22">
        <v>0.64907804713442796</v>
      </c>
    </row>
    <row r="23" spans="1:23" x14ac:dyDescent="0.3">
      <c r="A23">
        <v>1.17674221699791</v>
      </c>
      <c r="B23">
        <v>1.09190856183603</v>
      </c>
      <c r="C23">
        <v>1.0985609916827701</v>
      </c>
      <c r="O23">
        <v>4.3318769304209397</v>
      </c>
      <c r="P23">
        <v>4.3181876506647798</v>
      </c>
      <c r="Q23">
        <v>4.3317366833658904</v>
      </c>
      <c r="U23">
        <v>0.81728804472289596</v>
      </c>
      <c r="V23">
        <v>0.64355693072606301</v>
      </c>
      <c r="W23">
        <v>0.649113055683744</v>
      </c>
    </row>
    <row r="24" spans="1:23" x14ac:dyDescent="0.3">
      <c r="A24">
        <v>1.1749676288134501</v>
      </c>
      <c r="B24">
        <v>1.08833533826844</v>
      </c>
      <c r="C24">
        <v>1.0914648919002601</v>
      </c>
      <c r="O24">
        <v>4.3211601246273998</v>
      </c>
      <c r="P24">
        <v>4.3062328830338696</v>
      </c>
      <c r="Q24">
        <v>4.3058802559636398</v>
      </c>
      <c r="U24">
        <v>0.81644897040685405</v>
      </c>
      <c r="V24">
        <v>0.63861598804277397</v>
      </c>
      <c r="W24">
        <v>0.64106902743883798</v>
      </c>
    </row>
    <row r="25" spans="1:23" x14ac:dyDescent="0.3">
      <c r="A25">
        <v>1.1731767501106301</v>
      </c>
      <c r="B25">
        <v>1.08524750644416</v>
      </c>
      <c r="C25">
        <v>1.0939865879828601</v>
      </c>
      <c r="O25">
        <v>4.3102531093596603</v>
      </c>
      <c r="P25">
        <v>4.2945270118624199</v>
      </c>
      <c r="Q25">
        <v>4.3202578063038004</v>
      </c>
      <c r="U25">
        <v>0.81561801278482604</v>
      </c>
      <c r="V25">
        <v>0.63412276047385197</v>
      </c>
      <c r="W25">
        <v>0.64153358052814102</v>
      </c>
    </row>
    <row r="26" spans="1:23" x14ac:dyDescent="0.3">
      <c r="A26">
        <v>1.1714637206402601</v>
      </c>
      <c r="B26">
        <v>1.08249272397916</v>
      </c>
      <c r="C26">
        <v>1.08536625973477</v>
      </c>
      <c r="O26">
        <v>4.2997366925071301</v>
      </c>
      <c r="P26">
        <v>4.2830778382989898</v>
      </c>
      <c r="Q26">
        <v>4.2923535118433902</v>
      </c>
      <c r="U26">
        <v>0.81482403863867903</v>
      </c>
      <c r="V26">
        <v>0.63019343031580999</v>
      </c>
      <c r="W26">
        <v>0.633449009713416</v>
      </c>
    </row>
    <row r="27" spans="1:23" x14ac:dyDescent="0.3">
      <c r="A27">
        <v>1.1697306921077399</v>
      </c>
      <c r="B27">
        <v>1.0800453400704999</v>
      </c>
      <c r="C27">
        <v>1.0800453400704999</v>
      </c>
      <c r="O27">
        <v>4.28901776524068</v>
      </c>
      <c r="P27">
        <v>4.2719010975706002</v>
      </c>
      <c r="Q27">
        <v>4.2719010975706002</v>
      </c>
      <c r="U27">
        <v>0.81400791748951995</v>
      </c>
      <c r="V27">
        <v>0.62706597610732995</v>
      </c>
      <c r="W27">
        <v>0.62706597610732995</v>
      </c>
    </row>
    <row r="28" spans="1:23" x14ac:dyDescent="0.3">
      <c r="A28">
        <v>1.16806593079256</v>
      </c>
      <c r="B28">
        <v>1.07412670502319</v>
      </c>
      <c r="C28">
        <v>1.0750702444965401</v>
      </c>
      <c r="O28">
        <v>4.2786684380483297</v>
      </c>
      <c r="P28">
        <v>4.2587532953506599</v>
      </c>
      <c r="Q28">
        <v>4.2644575601887702</v>
      </c>
      <c r="U28">
        <v>0.81322576807399705</v>
      </c>
      <c r="V28">
        <v>0.61628171103253204</v>
      </c>
      <c r="W28">
        <v>0.61233139451216601</v>
      </c>
    </row>
    <row r="29" spans="1:23" x14ac:dyDescent="0.3">
      <c r="A29">
        <v>1.1663788261879799</v>
      </c>
      <c r="B29">
        <v>1.06866618421341</v>
      </c>
      <c r="C29">
        <v>1.06879213783475</v>
      </c>
      <c r="O29">
        <v>4.2681037819983398</v>
      </c>
      <c r="P29">
        <v>4.2458289077437303</v>
      </c>
      <c r="Q29">
        <v>4.2474470861095703</v>
      </c>
      <c r="U29">
        <v>0.81238558598609201</v>
      </c>
      <c r="V29">
        <v>0.60663904893974896</v>
      </c>
      <c r="W29">
        <v>0.61027098814145697</v>
      </c>
    </row>
    <row r="30" spans="1:23" x14ac:dyDescent="0.3">
      <c r="A30">
        <v>1.16475971334569</v>
      </c>
      <c r="B30">
        <v>1.06359342422528</v>
      </c>
      <c r="C30">
        <v>1.06694033588473</v>
      </c>
      <c r="O30">
        <v>4.25788645253557</v>
      </c>
      <c r="P30">
        <v>4.2331343920761002</v>
      </c>
      <c r="Q30">
        <v>4.2365702880668898</v>
      </c>
      <c r="U30">
        <v>0.81150754672398995</v>
      </c>
      <c r="V30">
        <v>0.59794355747466998</v>
      </c>
      <c r="W30">
        <v>0.60541113403222102</v>
      </c>
    </row>
    <row r="31" spans="1:23" x14ac:dyDescent="0.3">
      <c r="A31">
        <v>1.1631143430186199</v>
      </c>
      <c r="B31">
        <v>1.0588622167655399</v>
      </c>
      <c r="C31">
        <v>1.0611255528601999</v>
      </c>
      <c r="O31">
        <v>4.2474416128684398</v>
      </c>
      <c r="P31">
        <v>4.2206845009139196</v>
      </c>
      <c r="Q31">
        <v>4.22645839796437</v>
      </c>
      <c r="U31">
        <v>0.81055354164809201</v>
      </c>
      <c r="V31">
        <v>0.58992744119353702</v>
      </c>
      <c r="W31">
        <v>0.59207068336303703</v>
      </c>
    </row>
    <row r="32" spans="1:23" x14ac:dyDescent="0.3">
      <c r="A32">
        <v>1.1615273264972099</v>
      </c>
      <c r="B32">
        <v>1.05447988787209</v>
      </c>
      <c r="C32">
        <v>1.05447988787209</v>
      </c>
      <c r="O32">
        <v>4.2373272311183596</v>
      </c>
      <c r="P32">
        <v>4.2085130485442797</v>
      </c>
      <c r="Q32">
        <v>4.2085130485442797</v>
      </c>
      <c r="U32">
        <v>0.80959054882549997</v>
      </c>
      <c r="V32">
        <v>0.58288831697572596</v>
      </c>
      <c r="W32">
        <v>0.58288831697572596</v>
      </c>
    </row>
    <row r="33" spans="1:23" x14ac:dyDescent="0.3">
      <c r="A33">
        <v>1.15991015488164</v>
      </c>
      <c r="B33">
        <v>1.0497140242799801</v>
      </c>
      <c r="C33">
        <v>1.04833593596689</v>
      </c>
      <c r="O33">
        <v>4.2269719277795499</v>
      </c>
      <c r="P33">
        <v>4.1968531018883999</v>
      </c>
      <c r="Q33">
        <v>4.1880210018944997</v>
      </c>
      <c r="U33">
        <v>0.807601264068736</v>
      </c>
      <c r="V33">
        <v>0.57252206286457397</v>
      </c>
      <c r="W33">
        <v>0.56943189883163703</v>
      </c>
    </row>
    <row r="34" spans="1:23" x14ac:dyDescent="0.3">
      <c r="A34">
        <v>1.1583465532311501</v>
      </c>
      <c r="B34">
        <v>1.0454197572908399</v>
      </c>
      <c r="C34">
        <v>1.040602100499</v>
      </c>
      <c r="O34">
        <v>4.2169305278912397</v>
      </c>
      <c r="P34">
        <v>4.1855554038639404</v>
      </c>
      <c r="Q34">
        <v>4.1695399498135002</v>
      </c>
      <c r="U34">
        <v>0.80590126713601296</v>
      </c>
      <c r="V34">
        <v>0.56293154374501297</v>
      </c>
      <c r="W34">
        <v>0.556842370678864</v>
      </c>
    </row>
    <row r="35" spans="1:23" x14ac:dyDescent="0.3">
      <c r="A35">
        <v>1.15674769385176</v>
      </c>
      <c r="B35">
        <v>1.04148941638099</v>
      </c>
      <c r="C35">
        <v>1.04143622395631</v>
      </c>
      <c r="O35">
        <v>4.2066382568882004</v>
      </c>
      <c r="P35">
        <v>4.1746166302834</v>
      </c>
      <c r="Q35">
        <v>4.1836908540716502</v>
      </c>
      <c r="U35">
        <v>0.80433238542540098</v>
      </c>
      <c r="V35">
        <v>0.55479052073268698</v>
      </c>
      <c r="W35">
        <v>0.55107408616466302</v>
      </c>
    </row>
    <row r="36" spans="1:23" x14ac:dyDescent="0.3">
      <c r="A36">
        <v>1.1551982002066901</v>
      </c>
      <c r="B36">
        <v>1.03790881219223</v>
      </c>
      <c r="C36">
        <v>1.03742069401013</v>
      </c>
      <c r="O36">
        <v>4.1966450333743301</v>
      </c>
      <c r="P36">
        <v>4.1640395926404699</v>
      </c>
      <c r="Q36">
        <v>4.1675717440497797</v>
      </c>
      <c r="U36">
        <v>0.80292569240237999</v>
      </c>
      <c r="V36">
        <v>0.54815072476761695</v>
      </c>
      <c r="W36">
        <v>0.54361244323773195</v>
      </c>
    </row>
    <row r="37" spans="1:23" x14ac:dyDescent="0.3">
      <c r="A37">
        <v>1.1536102142195801</v>
      </c>
      <c r="B37">
        <v>1.0348245501164399</v>
      </c>
      <c r="C37">
        <v>1.0348245501164399</v>
      </c>
      <c r="O37">
        <v>4.1863892823286699</v>
      </c>
      <c r="P37">
        <v>4.1538345576308799</v>
      </c>
      <c r="Q37">
        <v>4.1538345576308799</v>
      </c>
      <c r="U37">
        <v>0.80155549039351104</v>
      </c>
      <c r="V37">
        <v>0.54306849955171799</v>
      </c>
      <c r="W37">
        <v>0.54306849955171799</v>
      </c>
    </row>
    <row r="38" spans="1:23" x14ac:dyDescent="0.3">
      <c r="A38">
        <v>1.15206795219184</v>
      </c>
      <c r="B38">
        <v>1.0294306852353099</v>
      </c>
      <c r="C38">
        <v>1.0314815537550599</v>
      </c>
      <c r="O38">
        <v>4.1764194593793498</v>
      </c>
      <c r="P38">
        <v>4.1477101714159001</v>
      </c>
      <c r="Q38">
        <v>4.1558085114841603</v>
      </c>
      <c r="U38">
        <v>0.80025801888288595</v>
      </c>
      <c r="V38">
        <v>0.53532399763619098</v>
      </c>
      <c r="W38">
        <v>0.52525650601282803</v>
      </c>
    </row>
    <row r="39" spans="1:23" x14ac:dyDescent="0.3">
      <c r="A39">
        <v>1.15048414652558</v>
      </c>
      <c r="B39">
        <v>1.02461242355088</v>
      </c>
      <c r="C39">
        <v>1.0258975767721901</v>
      </c>
      <c r="O39">
        <v>4.1661758265157198</v>
      </c>
      <c r="P39">
        <v>4.1419331704947897</v>
      </c>
      <c r="Q39">
        <v>4.1469046721726297</v>
      </c>
      <c r="U39">
        <v>0.79893037827943902</v>
      </c>
      <c r="V39">
        <v>0.52899267608480105</v>
      </c>
      <c r="W39">
        <v>0.52255594340156897</v>
      </c>
    </row>
    <row r="40" spans="1:23" x14ac:dyDescent="0.3">
      <c r="A40">
        <v>1.1489429708298899</v>
      </c>
      <c r="B40">
        <v>1.0203599374230301</v>
      </c>
      <c r="C40">
        <v>1.0228164346139199</v>
      </c>
      <c r="O40">
        <v>4.1562067085895498</v>
      </c>
      <c r="P40">
        <v>4.1364992075659801</v>
      </c>
      <c r="Q40">
        <v>4.1349780251075403</v>
      </c>
      <c r="U40">
        <v>0.79762280980529698</v>
      </c>
      <c r="V40">
        <v>0.524098635344728</v>
      </c>
      <c r="W40">
        <v>0.51845812709150296</v>
      </c>
    </row>
    <row r="41" spans="1:23" x14ac:dyDescent="0.3">
      <c r="A41">
        <v>1.1473574092793</v>
      </c>
      <c r="B41">
        <v>1.0168576289142399</v>
      </c>
      <c r="C41">
        <v>1.02151904710686</v>
      </c>
      <c r="O41">
        <v>4.1459529572370899</v>
      </c>
      <c r="P41">
        <v>4.1314115470180797</v>
      </c>
      <c r="Q41">
        <v>4.1370123938153398</v>
      </c>
      <c r="U41">
        <v>0.79624891050425395</v>
      </c>
      <c r="V41">
        <v>0.52112778163512097</v>
      </c>
      <c r="W41">
        <v>0.50984397091710798</v>
      </c>
    </row>
    <row r="42" spans="1:23" x14ac:dyDescent="0.3">
      <c r="A42">
        <v>1.1458119162049101</v>
      </c>
      <c r="B42">
        <v>1.01435647766337</v>
      </c>
      <c r="C42">
        <v>1.01435647766337</v>
      </c>
      <c r="O42">
        <v>4.1359639814104598</v>
      </c>
      <c r="P42">
        <v>4.1266829489160202</v>
      </c>
      <c r="Q42">
        <v>4.1266829489160202</v>
      </c>
      <c r="U42">
        <v>0.79487800059738101</v>
      </c>
      <c r="V42">
        <v>0.52106665992822998</v>
      </c>
      <c r="W42">
        <v>0.52106665992822998</v>
      </c>
    </row>
    <row r="43" spans="1:23" x14ac:dyDescent="0.3">
      <c r="A43">
        <v>1.1442221899138401</v>
      </c>
      <c r="B43">
        <v>1.01067358336281</v>
      </c>
      <c r="C43">
        <v>1.0094345645356899</v>
      </c>
      <c r="O43">
        <v>4.1256847266081103</v>
      </c>
      <c r="P43">
        <v>4.11740237576561</v>
      </c>
      <c r="Q43">
        <v>4.1125891530960299</v>
      </c>
      <c r="U43">
        <v>0.79735122920436197</v>
      </c>
      <c r="V43">
        <v>0.51088139653611697</v>
      </c>
      <c r="W43">
        <v>0.48851691237300898</v>
      </c>
    </row>
    <row r="44" spans="1:23" x14ac:dyDescent="0.3">
      <c r="A44">
        <v>1.14266982194134</v>
      </c>
      <c r="B44">
        <v>1.0074980475119699</v>
      </c>
      <c r="C44">
        <v>1.0005320352006799</v>
      </c>
      <c r="O44">
        <v>4.1156610276038403</v>
      </c>
      <c r="P44">
        <v>4.1084381641637604</v>
      </c>
      <c r="Q44">
        <v>4.0886454219986597</v>
      </c>
      <c r="U44">
        <v>0.79929325907745097</v>
      </c>
      <c r="V44">
        <v>0.50329743314333597</v>
      </c>
      <c r="W44">
        <v>0.472890123386771</v>
      </c>
    </row>
    <row r="45" spans="1:23" x14ac:dyDescent="0.3">
      <c r="A45">
        <v>1.1410675627406901</v>
      </c>
      <c r="B45">
        <v>1.0047527211112699</v>
      </c>
      <c r="C45">
        <v>1.00871961397124</v>
      </c>
      <c r="O45">
        <v>4.1053318414392601</v>
      </c>
      <c r="P45">
        <v>4.0997900716297204</v>
      </c>
      <c r="Q45">
        <v>4.1090035735593702</v>
      </c>
      <c r="U45">
        <v>0.80056679884388104</v>
      </c>
      <c r="V45">
        <v>0.49776592487604798</v>
      </c>
      <c r="W45">
        <v>0.47042727507328203</v>
      </c>
    </row>
    <row r="46" spans="1:23" x14ac:dyDescent="0.3">
      <c r="A46">
        <v>1.1395011457120601</v>
      </c>
      <c r="B46">
        <v>1.00240447538213</v>
      </c>
      <c r="C46">
        <v>1.0037569128546899</v>
      </c>
      <c r="O46">
        <v>4.0952517642459201</v>
      </c>
      <c r="P46">
        <v>4.0914644460801997</v>
      </c>
      <c r="Q46">
        <v>4.0963563331160104</v>
      </c>
      <c r="U46">
        <v>0.80093801115045704</v>
      </c>
      <c r="V46">
        <v>0.49426788093825202</v>
      </c>
      <c r="W46">
        <v>0.471442513095369</v>
      </c>
    </row>
    <row r="47" spans="1:23" x14ac:dyDescent="0.3">
      <c r="A47">
        <v>1.1378827396645901</v>
      </c>
      <c r="B47">
        <v>1.0004774664451499</v>
      </c>
      <c r="C47">
        <v>1.0004774664451499</v>
      </c>
      <c r="O47">
        <v>4.0848572112366597</v>
      </c>
      <c r="P47">
        <v>4.0834755318114704</v>
      </c>
      <c r="Q47">
        <v>4.0834755318114704</v>
      </c>
      <c r="U47">
        <v>0.80032821609909099</v>
      </c>
      <c r="V47">
        <v>0.49425533102998198</v>
      </c>
      <c r="W47">
        <v>0.49425533102998198</v>
      </c>
    </row>
    <row r="48" spans="1:23" x14ac:dyDescent="0.3">
      <c r="A48">
        <v>1.13630066279459</v>
      </c>
      <c r="B48">
        <v>0.99789285464757005</v>
      </c>
      <c r="C48">
        <v>0.99941479463938099</v>
      </c>
      <c r="O48">
        <v>4.0747091385589798</v>
      </c>
      <c r="P48">
        <v>4.0749931713206298</v>
      </c>
      <c r="Q48">
        <v>4.0754841324123596</v>
      </c>
      <c r="U48">
        <v>0.80096820585357698</v>
      </c>
      <c r="V48">
        <v>0.46516233398674001</v>
      </c>
      <c r="W48">
        <v>0.47130257551552301</v>
      </c>
    </row>
    <row r="49" spans="1:23" x14ac:dyDescent="0.3">
      <c r="A49">
        <v>1.13466413252081</v>
      </c>
      <c r="B49">
        <v>0.99565318107193601</v>
      </c>
      <c r="C49">
        <v>0.99375450955172995</v>
      </c>
      <c r="O49">
        <v>4.0642373979716</v>
      </c>
      <c r="P49">
        <v>4.0668130599425503</v>
      </c>
      <c r="Q49">
        <v>4.0580774343594701</v>
      </c>
      <c r="U49">
        <v>0.80003643792085399</v>
      </c>
      <c r="V49">
        <v>0.43683546182518201</v>
      </c>
      <c r="W49">
        <v>0.46803312089398702</v>
      </c>
    </row>
    <row r="50" spans="1:23" x14ac:dyDescent="0.3">
      <c r="A50">
        <v>1.1330603089173099</v>
      </c>
      <c r="B50">
        <v>0.99377004724237405</v>
      </c>
      <c r="C50">
        <v>0.98863902610915799</v>
      </c>
      <c r="O50">
        <v>4.0540042162493402</v>
      </c>
      <c r="P50">
        <v>4.05893313519835</v>
      </c>
      <c r="Q50">
        <v>4.0414376033239297</v>
      </c>
      <c r="U50">
        <v>0.79560198679646299</v>
      </c>
      <c r="V50">
        <v>0.40911326859916503</v>
      </c>
      <c r="W50">
        <v>0.45065632102845499</v>
      </c>
    </row>
    <row r="51" spans="1:23" x14ac:dyDescent="0.3">
      <c r="A51">
        <v>1.1314007605967999</v>
      </c>
      <c r="B51">
        <v>0.99230141062843302</v>
      </c>
      <c r="C51">
        <v>0.98785586040443096</v>
      </c>
      <c r="O51">
        <v>4.0434403840324498</v>
      </c>
      <c r="P51">
        <v>4.0513555578079199</v>
      </c>
      <c r="Q51">
        <v>4.04114144282652</v>
      </c>
      <c r="U51">
        <v>0.78945721488503995</v>
      </c>
      <c r="V51">
        <v>0.38190698310163601</v>
      </c>
      <c r="W51">
        <v>0.44225525737023702</v>
      </c>
    </row>
    <row r="52" spans="1:23" x14ac:dyDescent="0.3">
      <c r="A52">
        <v>1.1297760948019799</v>
      </c>
      <c r="B52">
        <v>0.99134134070457103</v>
      </c>
      <c r="C52">
        <v>0.99134134070457103</v>
      </c>
      <c r="O52">
        <v>4.0331167814406497</v>
      </c>
      <c r="P52">
        <v>4.044090109381</v>
      </c>
      <c r="Q52">
        <v>4.044090109381</v>
      </c>
      <c r="U52">
        <v>0.35516339630862598</v>
      </c>
      <c r="V52">
        <v>0.35516339630862598</v>
      </c>
      <c r="W52">
        <v>0.35516339630862598</v>
      </c>
    </row>
    <row r="53" spans="1:23" x14ac:dyDescent="0.3">
      <c r="A53">
        <v>1.1315063790261899</v>
      </c>
      <c r="B53">
        <v>0.99097932980618897</v>
      </c>
      <c r="C53">
        <v>0.98998514469544396</v>
      </c>
      <c r="O53">
        <v>4.0300945524164797</v>
      </c>
      <c r="P53">
        <v>4.0452172266698598</v>
      </c>
      <c r="Q53">
        <v>4.0396122573152704</v>
      </c>
      <c r="U53">
        <v>0.34518753331952201</v>
      </c>
      <c r="V53">
        <v>0.34727667470450901</v>
      </c>
      <c r="W53">
        <v>0.356221278256873</v>
      </c>
    </row>
    <row r="54" spans="1:23" x14ac:dyDescent="0.3">
      <c r="A54">
        <v>1.1331230652462401</v>
      </c>
      <c r="B54">
        <v>0.99088848331642998</v>
      </c>
      <c r="C54">
        <v>0.98446447475360899</v>
      </c>
      <c r="O54">
        <v>4.0270312600190898</v>
      </c>
      <c r="P54">
        <v>4.0467050340499604</v>
      </c>
      <c r="Q54">
        <v>4.01630468581505</v>
      </c>
      <c r="U54">
        <v>0.33559653092220598</v>
      </c>
      <c r="V54">
        <v>0.33945294923216002</v>
      </c>
      <c r="W54">
        <v>0.35466544073156803</v>
      </c>
    </row>
    <row r="55" spans="1:23" x14ac:dyDescent="0.3">
      <c r="A55">
        <v>1.1347103820676201</v>
      </c>
      <c r="B55">
        <v>0.99105580690340001</v>
      </c>
      <c r="C55">
        <v>0.99346895919092204</v>
      </c>
      <c r="O55">
        <v>4.0237394089599601</v>
      </c>
      <c r="P55">
        <v>4.0485466228786002</v>
      </c>
      <c r="Q55">
        <v>4.0499935397840501</v>
      </c>
      <c r="U55">
        <v>0.32586167785962</v>
      </c>
      <c r="V55">
        <v>0.331696698836149</v>
      </c>
      <c r="W55">
        <v>0.34743967496525602</v>
      </c>
    </row>
    <row r="56" spans="1:23" x14ac:dyDescent="0.3">
      <c r="A56">
        <v>1.1361775020779701</v>
      </c>
      <c r="B56">
        <v>0.99146554607386805</v>
      </c>
      <c r="C56">
        <v>0.99357381138101097</v>
      </c>
      <c r="O56">
        <v>4.0203811636590103</v>
      </c>
      <c r="P56">
        <v>4.05075210240076</v>
      </c>
      <c r="Q56">
        <v>4.0549243002075901</v>
      </c>
      <c r="U56">
        <v>0.31647765752337298</v>
      </c>
      <c r="V56">
        <v>0.32401301166245799</v>
      </c>
      <c r="W56">
        <v>0.33201568164205603</v>
      </c>
    </row>
    <row r="57" spans="1:23" x14ac:dyDescent="0.3">
      <c r="A57">
        <v>1.1376010861371399</v>
      </c>
      <c r="B57">
        <v>0.99210474492826195</v>
      </c>
      <c r="C57">
        <v>0.99210474492826195</v>
      </c>
      <c r="O57">
        <v>4.0167545443660098</v>
      </c>
      <c r="P57">
        <v>4.0533898743963102</v>
      </c>
      <c r="Q57">
        <v>4.0533898743963102</v>
      </c>
      <c r="U57">
        <v>0.30690571843527698</v>
      </c>
      <c r="V57">
        <v>0.316407756449606</v>
      </c>
      <c r="W57">
        <v>0.316407756449606</v>
      </c>
    </row>
    <row r="58" spans="1:23" x14ac:dyDescent="0.3">
      <c r="A58">
        <v>1.1388998606982299</v>
      </c>
      <c r="B58">
        <v>0.991727221261684</v>
      </c>
      <c r="C58">
        <v>0.99169247736757205</v>
      </c>
      <c r="O58">
        <v>4.0130416403152802</v>
      </c>
      <c r="P58">
        <v>4.0525638548333696</v>
      </c>
      <c r="Q58">
        <v>4.0567523391812701</v>
      </c>
      <c r="U58">
        <v>0.29774022766373598</v>
      </c>
      <c r="V58">
        <v>0.30848884198207499</v>
      </c>
      <c r="W58">
        <v>0.31750141377610802</v>
      </c>
    </row>
    <row r="59" spans="1:23" x14ac:dyDescent="0.3">
      <c r="A59">
        <v>1.14014185230778</v>
      </c>
      <c r="B59">
        <v>0.99163615553453699</v>
      </c>
      <c r="C59">
        <v>0.99197405826397</v>
      </c>
      <c r="O59">
        <v>4.0090226612517696</v>
      </c>
      <c r="P59">
        <v>4.0521369893643797</v>
      </c>
      <c r="Q59">
        <v>4.0652303441225603</v>
      </c>
      <c r="U59">
        <v>0.28837494191038399</v>
      </c>
      <c r="V59">
        <v>0.30062449876577202</v>
      </c>
      <c r="W59">
        <v>0.31634089563939599</v>
      </c>
    </row>
    <row r="60" spans="1:23" x14ac:dyDescent="0.3">
      <c r="A60">
        <v>1.1412562851969701</v>
      </c>
      <c r="B60">
        <v>0.99183856618923505</v>
      </c>
      <c r="C60">
        <v>0.99175002463343698</v>
      </c>
      <c r="O60">
        <v>4.00490272574622</v>
      </c>
      <c r="P60">
        <v>4.0521044931202104</v>
      </c>
      <c r="Q60">
        <v>4.0607348786224398</v>
      </c>
      <c r="U60">
        <v>0.27931670916074502</v>
      </c>
      <c r="V60">
        <v>0.29281913305485202</v>
      </c>
      <c r="W60">
        <v>0.30829626293437801</v>
      </c>
    </row>
    <row r="61" spans="1:23" x14ac:dyDescent="0.3">
      <c r="A61">
        <v>1.14230164179805</v>
      </c>
      <c r="B61">
        <v>0.99234368002620099</v>
      </c>
      <c r="C61">
        <v>0.99235100602700199</v>
      </c>
      <c r="O61">
        <v>4.00044131525698</v>
      </c>
      <c r="P61">
        <v>4.0524684559806303</v>
      </c>
      <c r="Q61">
        <v>4.0596860131491299</v>
      </c>
      <c r="U61">
        <v>0.27004026581521501</v>
      </c>
      <c r="V61">
        <v>0.28507778947651802</v>
      </c>
      <c r="W61">
        <v>0.29374509253119901</v>
      </c>
    </row>
    <row r="62" spans="1:23" x14ac:dyDescent="0.3">
      <c r="A62">
        <v>1.14321843810605</v>
      </c>
      <c r="B62">
        <v>0.99310394926054701</v>
      </c>
      <c r="C62">
        <v>0.99310394926054701</v>
      </c>
      <c r="O62">
        <v>3.9958692774325701</v>
      </c>
      <c r="P62">
        <v>4.0532670516179303</v>
      </c>
      <c r="Q62">
        <v>4.0532670516179303</v>
      </c>
      <c r="U62">
        <v>0.26102388032541901</v>
      </c>
      <c r="V62">
        <v>0.27740630192922899</v>
      </c>
      <c r="W62">
        <v>0.27740630192922899</v>
      </c>
    </row>
    <row r="63" spans="1:23" x14ac:dyDescent="0.3">
      <c r="A63">
        <v>1.1440548553960399</v>
      </c>
      <c r="B63">
        <v>0.99216947092198704</v>
      </c>
      <c r="C63">
        <v>0.99328723234482197</v>
      </c>
      <c r="O63">
        <v>3.9909228559260899</v>
      </c>
      <c r="P63">
        <v>4.0498864424063798</v>
      </c>
      <c r="Q63">
        <v>4.0469049881065899</v>
      </c>
      <c r="U63">
        <v>0.25215604669209102</v>
      </c>
      <c r="V63">
        <v>0.269223521183864</v>
      </c>
      <c r="W63">
        <v>0.27835901276311698</v>
      </c>
    </row>
    <row r="64" spans="1:23" x14ac:dyDescent="0.3">
      <c r="A64">
        <v>1.1447633501948</v>
      </c>
      <c r="B64">
        <v>0.991542914345242</v>
      </c>
      <c r="C64">
        <v>0.98695811359622698</v>
      </c>
      <c r="O64">
        <v>3.9858609255022599</v>
      </c>
      <c r="P64">
        <v>4.0467909023182198</v>
      </c>
      <c r="Q64">
        <v>4.0240818267325098</v>
      </c>
      <c r="U64">
        <v>0.243581731220849</v>
      </c>
      <c r="V64">
        <v>0.26115072676593698</v>
      </c>
      <c r="W64">
        <v>0.27802255393525199</v>
      </c>
    </row>
    <row r="65" spans="1:23" x14ac:dyDescent="0.3">
      <c r="A65">
        <v>1.1453811947728401</v>
      </c>
      <c r="B65">
        <v>0.99126390418439303</v>
      </c>
      <c r="C65">
        <v>0.989137115077107</v>
      </c>
      <c r="O65">
        <v>3.9803943911012798</v>
      </c>
      <c r="P65">
        <v>4.0439702188050104</v>
      </c>
      <c r="Q65">
        <v>4.03393319124205</v>
      </c>
      <c r="U65">
        <v>0.23479421550833501</v>
      </c>
      <c r="V65">
        <v>0.25319839570138603</v>
      </c>
      <c r="W65">
        <v>0.27193056254958697</v>
      </c>
    </row>
    <row r="66" spans="1:23" x14ac:dyDescent="0.3">
      <c r="A66">
        <v>1.1458732937115801</v>
      </c>
      <c r="B66">
        <v>0.99142661380460695</v>
      </c>
      <c r="C66">
        <v>0.98984094385880494</v>
      </c>
      <c r="O66">
        <v>3.9748120530927702</v>
      </c>
      <c r="P66">
        <v>4.0414250870922501</v>
      </c>
      <c r="Q66">
        <v>4.0346545946129204</v>
      </c>
      <c r="U66">
        <v>0.22624004040368201</v>
      </c>
      <c r="V66">
        <v>0.24537845549370299</v>
      </c>
      <c r="W66">
        <v>0.25373009435715199</v>
      </c>
    </row>
    <row r="67" spans="1:23" x14ac:dyDescent="0.3">
      <c r="A67">
        <v>1.1462655486187501</v>
      </c>
      <c r="B67">
        <v>0.99201939330798705</v>
      </c>
      <c r="C67">
        <v>0.99201939330798705</v>
      </c>
      <c r="O67">
        <v>3.9687977864466899</v>
      </c>
      <c r="P67">
        <v>4.0391722269930996</v>
      </c>
      <c r="Q67">
        <v>4.0391722269930996</v>
      </c>
      <c r="U67">
        <v>0.21741548793819801</v>
      </c>
      <c r="V67">
        <v>0.23770457323689301</v>
      </c>
      <c r="W67">
        <v>0.23770457323689301</v>
      </c>
    </row>
    <row r="68" spans="1:23" x14ac:dyDescent="0.3">
      <c r="A68">
        <v>1.14653568159121</v>
      </c>
      <c r="B68">
        <v>0.99078358717969806</v>
      </c>
      <c r="C68">
        <v>0.99335165354588195</v>
      </c>
      <c r="O68">
        <v>3.9626718170133599</v>
      </c>
      <c r="P68">
        <v>4.0334184295972797</v>
      </c>
      <c r="Q68">
        <v>4.0333460094525799</v>
      </c>
      <c r="U68">
        <v>0.20875157554354901</v>
      </c>
      <c r="V68">
        <v>0.22946873086613401</v>
      </c>
      <c r="W68">
        <v>0.23941239162376701</v>
      </c>
    </row>
    <row r="69" spans="1:23" x14ac:dyDescent="0.3">
      <c r="A69">
        <v>1.1466979057373601</v>
      </c>
      <c r="B69">
        <v>0.99017089769418598</v>
      </c>
      <c r="C69">
        <v>0.99433869077755199</v>
      </c>
      <c r="O69">
        <v>3.95608971021931</v>
      </c>
      <c r="P69">
        <v>4.0279871487637502</v>
      </c>
      <c r="Q69">
        <v>4.0303570872720904</v>
      </c>
      <c r="U69">
        <v>0.19977114429495299</v>
      </c>
      <c r="V69">
        <v>0.22131578172867999</v>
      </c>
      <c r="W69">
        <v>0.24194419732904199</v>
      </c>
    </row>
    <row r="70" spans="1:23" x14ac:dyDescent="0.3">
      <c r="A70">
        <v>1.14674299442399</v>
      </c>
      <c r="B70">
        <v>0.99034508346345396</v>
      </c>
      <c r="C70">
        <v>0.99704284287939804</v>
      </c>
      <c r="O70">
        <v>3.94940421812503</v>
      </c>
      <c r="P70">
        <v>4.0228576121280604</v>
      </c>
      <c r="Q70">
        <v>4.0369288635670202</v>
      </c>
      <c r="U70">
        <v>0.19094466915284</v>
      </c>
      <c r="V70">
        <v>0.21325523262499199</v>
      </c>
      <c r="W70">
        <v>0.231585167669458</v>
      </c>
    </row>
    <row r="71" spans="1:23" x14ac:dyDescent="0.3">
      <c r="A71">
        <v>1.14667329657603</v>
      </c>
      <c r="B71">
        <v>0.991392736436015</v>
      </c>
      <c r="C71">
        <v>0.99098680368455705</v>
      </c>
      <c r="O71">
        <v>3.94224173201343</v>
      </c>
      <c r="P71">
        <v>4.0180326686360797</v>
      </c>
      <c r="Q71">
        <v>4.02025126720378</v>
      </c>
      <c r="U71">
        <v>0.181747861672344</v>
      </c>
      <c r="V71">
        <v>0.20529815234023499</v>
      </c>
      <c r="W71">
        <v>0.21491623382098199</v>
      </c>
    </row>
    <row r="72" spans="1:23" x14ac:dyDescent="0.3">
      <c r="A72">
        <v>1.1464927363825801</v>
      </c>
      <c r="B72">
        <v>0.993239596651595</v>
      </c>
      <c r="C72">
        <v>0.993239596651595</v>
      </c>
      <c r="O72">
        <v>3.93498822951421</v>
      </c>
      <c r="P72">
        <v>4.01352503689575</v>
      </c>
      <c r="Q72">
        <v>4.01352503689575</v>
      </c>
      <c r="U72">
        <v>0.17264608328898301</v>
      </c>
      <c r="V72">
        <v>0.19745751598212</v>
      </c>
      <c r="W72">
        <v>0.19745751598212</v>
      </c>
    </row>
    <row r="73" spans="1:23" x14ac:dyDescent="0.3">
      <c r="A73">
        <v>1.1463142327751601</v>
      </c>
      <c r="B73">
        <v>0.99307463380148298</v>
      </c>
      <c r="C73">
        <v>0.98771677811127601</v>
      </c>
      <c r="O73">
        <v>3.9276851345619499</v>
      </c>
      <c r="P73">
        <v>4.0045810225792797</v>
      </c>
      <c r="Q73">
        <v>4.0105272646694603</v>
      </c>
      <c r="U73">
        <v>0.16139580402842599</v>
      </c>
      <c r="V73">
        <v>0.189391003717226</v>
      </c>
      <c r="W73">
        <v>0.199275668988906</v>
      </c>
    </row>
    <row r="74" spans="1:23" x14ac:dyDescent="0.3">
      <c r="A74">
        <v>1.1460602969721001</v>
      </c>
      <c r="B74">
        <v>0.99340213531622101</v>
      </c>
      <c r="C74">
        <v>0.98278011716450797</v>
      </c>
      <c r="O74">
        <v>3.92039391054043</v>
      </c>
      <c r="P74">
        <v>3.9960421301846298</v>
      </c>
      <c r="Q74">
        <v>3.98957954211199</v>
      </c>
      <c r="U74">
        <v>0.15100338785603101</v>
      </c>
      <c r="V74">
        <v>0.18161076283546701</v>
      </c>
      <c r="W74">
        <v>0.200712062266719</v>
      </c>
    </row>
    <row r="75" spans="1:23" x14ac:dyDescent="0.3">
      <c r="A75">
        <v>1.1457094639945999</v>
      </c>
      <c r="B75">
        <v>0.994299705118734</v>
      </c>
      <c r="C75">
        <v>0.98218971307846403</v>
      </c>
      <c r="O75">
        <v>3.9126841655715401</v>
      </c>
      <c r="P75">
        <v>3.9878995654600198</v>
      </c>
      <c r="Q75">
        <v>3.9850827894370302</v>
      </c>
      <c r="U75">
        <v>0.14071478277737701</v>
      </c>
      <c r="V75">
        <v>0.17415496601422201</v>
      </c>
      <c r="W75">
        <v>0.19946707336859201</v>
      </c>
    </row>
    <row r="76" spans="1:23" x14ac:dyDescent="0.3">
      <c r="A76">
        <v>1.1452745162906099</v>
      </c>
      <c r="B76">
        <v>0.99604565046368498</v>
      </c>
      <c r="C76">
        <v>0.98395335442916698</v>
      </c>
      <c r="O76">
        <v>3.9049509786557799</v>
      </c>
      <c r="P76">
        <v>3.9801603903271401</v>
      </c>
      <c r="Q76">
        <v>3.9793740267315201</v>
      </c>
      <c r="U76">
        <v>0.130930241718485</v>
      </c>
      <c r="V76">
        <v>0.16706730145533699</v>
      </c>
      <c r="W76">
        <v>0.17815187250460601</v>
      </c>
    </row>
    <row r="77" spans="1:23" x14ac:dyDescent="0.3">
      <c r="A77">
        <v>1.14472582085695</v>
      </c>
      <c r="B77">
        <v>0.99926218253119603</v>
      </c>
      <c r="C77">
        <v>0.99926218253119603</v>
      </c>
      <c r="O77">
        <v>3.8967451271865201</v>
      </c>
      <c r="P77">
        <v>3.97284932688786</v>
      </c>
      <c r="Q77">
        <v>3.97284932688786</v>
      </c>
      <c r="U77">
        <v>0.120970042965616</v>
      </c>
      <c r="V77">
        <v>0.160397502131782</v>
      </c>
      <c r="W77">
        <v>0.160397502131782</v>
      </c>
    </row>
    <row r="78" spans="1:23" x14ac:dyDescent="0.3">
      <c r="A78">
        <v>1.14408866958849</v>
      </c>
      <c r="B78">
        <v>0.99776282347999001</v>
      </c>
      <c r="C78">
        <v>0.99765348445519597</v>
      </c>
      <c r="O78">
        <v>3.8884940547400602</v>
      </c>
      <c r="P78">
        <v>3.9635842642615802</v>
      </c>
      <c r="Q78">
        <v>3.9672591192073199</v>
      </c>
      <c r="U78">
        <v>0.110104135745339</v>
      </c>
      <c r="V78">
        <v>0.15181977075097999</v>
      </c>
      <c r="W78">
        <v>0.16506542909677999</v>
      </c>
    </row>
    <row r="79" spans="1:23" x14ac:dyDescent="0.3">
      <c r="A79">
        <v>1.1433240729859</v>
      </c>
      <c r="B79">
        <v>0.99707980969982701</v>
      </c>
      <c r="C79">
        <v>0.99862857279405903</v>
      </c>
      <c r="O79">
        <v>3.8797255572423999</v>
      </c>
      <c r="P79">
        <v>3.9546604993779302</v>
      </c>
      <c r="Q79">
        <v>3.9561834111669398</v>
      </c>
      <c r="U79">
        <v>9.9911595182881702E-2</v>
      </c>
      <c r="V79">
        <v>0.14338627832819301</v>
      </c>
      <c r="W79">
        <v>0.17491175638270701</v>
      </c>
    </row>
    <row r="80" spans="1:23" x14ac:dyDescent="0.3">
      <c r="A80">
        <v>1.14247080056378</v>
      </c>
      <c r="B80">
        <v>0.99737178162947604</v>
      </c>
      <c r="C80">
        <v>1.0049655746659201</v>
      </c>
      <c r="O80">
        <v>3.8709031127518201</v>
      </c>
      <c r="P80">
        <v>3.94608444666807</v>
      </c>
      <c r="Q80">
        <v>3.9658083592562399</v>
      </c>
      <c r="U80">
        <v>9.0463311384762393E-2</v>
      </c>
      <c r="V80">
        <v>0.13512405271809</v>
      </c>
      <c r="W80">
        <v>0.16165003833580599</v>
      </c>
    </row>
    <row r="81" spans="1:23" x14ac:dyDescent="0.3">
      <c r="A81">
        <v>1.1414797304997399</v>
      </c>
      <c r="B81">
        <v>0.99859495530673403</v>
      </c>
      <c r="C81">
        <v>0.995115843009163</v>
      </c>
      <c r="O81">
        <v>3.86152865082168</v>
      </c>
      <c r="P81">
        <v>3.9378876232617999</v>
      </c>
      <c r="Q81">
        <v>3.9481620598857701</v>
      </c>
      <c r="U81">
        <v>8.1242425619385106E-2</v>
      </c>
      <c r="V81">
        <v>0.12706668647924901</v>
      </c>
      <c r="W81">
        <v>0.142098834814292</v>
      </c>
    </row>
    <row r="82" spans="1:23" x14ac:dyDescent="0.3">
      <c r="A82">
        <v>1.14040368363255</v>
      </c>
      <c r="B82">
        <v>1.00064498427503</v>
      </c>
      <c r="C82">
        <v>1.00064498427503</v>
      </c>
      <c r="O82">
        <v>3.8521041209345799</v>
      </c>
      <c r="P82">
        <v>3.9301366401242199</v>
      </c>
      <c r="Q82">
        <v>3.9301366401242199</v>
      </c>
      <c r="U82">
        <v>7.2894967960964605E-2</v>
      </c>
      <c r="V82">
        <v>0.119256187293169</v>
      </c>
      <c r="W82">
        <v>0.119256187293169</v>
      </c>
    </row>
    <row r="83" spans="1:23" x14ac:dyDescent="0.3">
      <c r="A83">
        <v>1.1382992531073901</v>
      </c>
      <c r="B83">
        <v>0.99600508721895997</v>
      </c>
      <c r="C83">
        <v>1.0030466714158099</v>
      </c>
      <c r="O83">
        <v>3.8391900072204699</v>
      </c>
      <c r="P83">
        <v>3.9100637154542901</v>
      </c>
      <c r="Q83">
        <v>3.9229919743331498</v>
      </c>
      <c r="U83">
        <v>6.9958534285830196E-2</v>
      </c>
      <c r="V83">
        <v>0.106907090008592</v>
      </c>
      <c r="W83">
        <v>0.12246964659951701</v>
      </c>
    </row>
    <row r="84" spans="1:23" x14ac:dyDescent="0.3">
      <c r="A84">
        <v>1.1363171677688699</v>
      </c>
      <c r="B84">
        <v>0.99279489520328801</v>
      </c>
      <c r="C84">
        <v>0.99729844597312101</v>
      </c>
      <c r="O84">
        <v>3.8269319417086698</v>
      </c>
      <c r="P84">
        <v>3.8912257369018501</v>
      </c>
      <c r="Q84">
        <v>3.90417381960527</v>
      </c>
      <c r="U84">
        <v>6.7013362217081096E-2</v>
      </c>
      <c r="V84">
        <v>9.5172604185583501E-2</v>
      </c>
      <c r="W84">
        <v>0.12415477062218</v>
      </c>
    </row>
    <row r="85" spans="1:23" x14ac:dyDescent="0.3">
      <c r="A85">
        <v>1.1343183300775701</v>
      </c>
      <c r="B85">
        <v>0.99072291172917604</v>
      </c>
      <c r="C85">
        <v>0.99254671242461601</v>
      </c>
      <c r="O85">
        <v>3.8145459035468798</v>
      </c>
      <c r="P85">
        <v>3.8736353477755401</v>
      </c>
      <c r="Q85">
        <v>3.8908436100980501</v>
      </c>
      <c r="U85">
        <v>6.41128404326268E-2</v>
      </c>
      <c r="V85">
        <v>8.4309103512073394E-2</v>
      </c>
      <c r="W85">
        <v>0.13292705990591699</v>
      </c>
    </row>
    <row r="86" spans="1:23" x14ac:dyDescent="0.3">
      <c r="A86">
        <v>1.1323873819411101</v>
      </c>
      <c r="B86">
        <v>0.98970350247164696</v>
      </c>
      <c r="C86">
        <v>0.98250292613607104</v>
      </c>
      <c r="O86">
        <v>3.80261658765584</v>
      </c>
      <c r="P86">
        <v>3.8572984221367799</v>
      </c>
      <c r="Q86">
        <v>3.8639477024859401</v>
      </c>
      <c r="U86">
        <v>6.1306121788661197E-2</v>
      </c>
      <c r="V86">
        <v>7.4696951482500495E-2</v>
      </c>
      <c r="W86">
        <v>9.7298176091619101E-2</v>
      </c>
    </row>
    <row r="87" spans="1:23" x14ac:dyDescent="0.3">
      <c r="A87">
        <v>1.1303975291219199</v>
      </c>
      <c r="B87">
        <v>0.989829740902751</v>
      </c>
      <c r="C87">
        <v>0.989829740902751</v>
      </c>
      <c r="O87">
        <v>3.7904086019343399</v>
      </c>
      <c r="P87">
        <v>3.8422165916943798</v>
      </c>
      <c r="Q87">
        <v>3.8422165916943798</v>
      </c>
      <c r="U87">
        <v>5.8409934753262199E-2</v>
      </c>
      <c r="V87">
        <v>6.6878128114105595E-2</v>
      </c>
      <c r="W87">
        <v>6.6878128114105595E-2</v>
      </c>
    </row>
    <row r="88" spans="1:23" x14ac:dyDescent="0.3">
      <c r="A88">
        <v>1.1284421371086799</v>
      </c>
      <c r="B88">
        <v>0.98432969420316496</v>
      </c>
      <c r="C88">
        <v>0.98337645699517895</v>
      </c>
      <c r="O88">
        <v>3.7785268193399801</v>
      </c>
      <c r="P88">
        <v>3.82555430054847</v>
      </c>
      <c r="Q88">
        <v>3.8231395098191401</v>
      </c>
      <c r="U88">
        <v>5.5555522442754003E-2</v>
      </c>
      <c r="V88">
        <v>5.35025024912845E-2</v>
      </c>
      <c r="W88">
        <v>7.7588730141337506E-2</v>
      </c>
    </row>
    <row r="89" spans="1:23" x14ac:dyDescent="0.3">
      <c r="A89">
        <v>1.12640268846665</v>
      </c>
      <c r="B89">
        <v>0.98010317998916396</v>
      </c>
      <c r="C89">
        <v>0.97730481772677902</v>
      </c>
      <c r="O89">
        <v>3.7662699174486001</v>
      </c>
      <c r="P89">
        <v>3.8098341957661401</v>
      </c>
      <c r="Q89">
        <v>3.8006366812303298</v>
      </c>
      <c r="U89">
        <v>5.2559330473149798E-2</v>
      </c>
      <c r="V89">
        <v>4.0126876868463203E-2</v>
      </c>
      <c r="W89">
        <v>0.111190601274994</v>
      </c>
    </row>
    <row r="90" spans="1:23" x14ac:dyDescent="0.3">
      <c r="A90">
        <v>1.12438459699684</v>
      </c>
      <c r="B90">
        <v>0.97698355789578295</v>
      </c>
      <c r="C90">
        <v>0.966746051122922</v>
      </c>
      <c r="O90">
        <v>3.7542762030775498</v>
      </c>
      <c r="P90">
        <v>3.79505472170744</v>
      </c>
      <c r="Q90">
        <v>3.7814278532819898</v>
      </c>
      <c r="U90">
        <v>4.9560584178510697E-2</v>
      </c>
      <c r="V90">
        <v>2.6751251245642101E-2</v>
      </c>
      <c r="W90">
        <v>7.4298370981874307E-2</v>
      </c>
    </row>
    <row r="91" spans="1:23" x14ac:dyDescent="0.3">
      <c r="A91">
        <v>1.1222756610803499</v>
      </c>
      <c r="B91">
        <v>0.97484814162220101</v>
      </c>
      <c r="C91">
        <v>0.96448999076406206</v>
      </c>
      <c r="O91">
        <v>3.74187057982647</v>
      </c>
      <c r="P91">
        <v>3.7812197651903299</v>
      </c>
      <c r="Q91">
        <v>3.7786960852767799</v>
      </c>
      <c r="U91">
        <v>4.6370586610678097E-2</v>
      </c>
      <c r="V91">
        <v>1.3375625622821E-2</v>
      </c>
      <c r="W91">
        <v>1.9084083608647801E-2</v>
      </c>
    </row>
    <row r="92" spans="1:23" x14ac:dyDescent="0.3">
      <c r="A92">
        <v>1.1201945823830599</v>
      </c>
      <c r="B92">
        <v>0.97382863552149002</v>
      </c>
      <c r="C92">
        <v>0.97382863552149002</v>
      </c>
      <c r="O92">
        <v>3.7297311771200099</v>
      </c>
      <c r="P92">
        <v>3.76833720946978</v>
      </c>
      <c r="Q92">
        <v>3.76833720946978</v>
      </c>
    </row>
    <row r="93" spans="1:23" x14ac:dyDescent="0.3">
      <c r="A93">
        <v>1.12173657877275</v>
      </c>
      <c r="B93">
        <v>0.96837980412489999</v>
      </c>
      <c r="C93">
        <v>0.96338723728329201</v>
      </c>
      <c r="O93">
        <v>3.72971563169162</v>
      </c>
      <c r="P93">
        <v>3.7580798223922001</v>
      </c>
      <c r="Q93">
        <v>3.7506982558906099</v>
      </c>
    </row>
    <row r="94" spans="1:23" x14ac:dyDescent="0.3">
      <c r="A94">
        <v>1.1226893892032701</v>
      </c>
      <c r="B94">
        <v>0.96391077606670506</v>
      </c>
      <c r="C94">
        <v>0.95551963405815699</v>
      </c>
      <c r="O94">
        <v>3.7278321851715099</v>
      </c>
      <c r="P94">
        <v>3.7493708604594</v>
      </c>
      <c r="Q94">
        <v>3.7303530061575199</v>
      </c>
    </row>
    <row r="95" spans="1:23" x14ac:dyDescent="0.3">
      <c r="A95">
        <v>1.12296064298425</v>
      </c>
      <c r="B95">
        <v>0.96024652670808497</v>
      </c>
      <c r="C95">
        <v>0.96204264071590395</v>
      </c>
      <c r="O95">
        <v>3.7234935998181</v>
      </c>
      <c r="P95">
        <v>3.7422013510486201</v>
      </c>
      <c r="Q95">
        <v>3.7501012236742199</v>
      </c>
    </row>
    <row r="96" spans="1:23" x14ac:dyDescent="0.3">
      <c r="A96">
        <v>1.1224369582342799</v>
      </c>
      <c r="B96">
        <v>0.95733310349531597</v>
      </c>
      <c r="C96">
        <v>0.95404728745293299</v>
      </c>
      <c r="O96">
        <v>3.7166054637601502</v>
      </c>
      <c r="P96">
        <v>3.7365828450885301</v>
      </c>
      <c r="Q96">
        <v>3.7459518264318001</v>
      </c>
    </row>
    <row r="97" spans="1:17" x14ac:dyDescent="0.3">
      <c r="A97">
        <v>1.1210290433204</v>
      </c>
      <c r="B97">
        <v>0.95526485499790104</v>
      </c>
      <c r="C97">
        <v>0.95526485499790104</v>
      </c>
      <c r="O97">
        <v>3.7065839091862198</v>
      </c>
      <c r="P97">
        <v>3.7325508697318099</v>
      </c>
      <c r="Q97">
        <v>3.7325508697318099</v>
      </c>
    </row>
    <row r="98" spans="1:17" x14ac:dyDescent="0.3">
      <c r="A98">
        <v>1.12045106763322</v>
      </c>
      <c r="B98">
        <v>0.91243936633264799</v>
      </c>
      <c r="C98">
        <v>0.94727480724906599</v>
      </c>
      <c r="O98">
        <v>3.6998778703853699</v>
      </c>
      <c r="P98">
        <v>3.71253996271447</v>
      </c>
      <c r="Q98">
        <v>3.7250589067087101</v>
      </c>
    </row>
    <row r="99" spans="1:17" x14ac:dyDescent="0.3">
      <c r="A99">
        <v>1.11846268676668</v>
      </c>
      <c r="B99">
        <v>0.873956989570292</v>
      </c>
      <c r="C99">
        <v>0.94906206605915</v>
      </c>
      <c r="O99">
        <v>3.6881077117314298</v>
      </c>
      <c r="P99">
        <v>3.69407632956813</v>
      </c>
      <c r="Q99">
        <v>3.7301878293017698</v>
      </c>
    </row>
    <row r="100" spans="1:17" x14ac:dyDescent="0.3">
      <c r="A100">
        <v>1.1137360113033801</v>
      </c>
      <c r="B100">
        <v>0.85381346822828197</v>
      </c>
      <c r="C100">
        <v>0.94464744726870198</v>
      </c>
      <c r="O100">
        <v>3.6669490516219501</v>
      </c>
      <c r="P100">
        <v>3.6771410063185899</v>
      </c>
      <c r="Q100">
        <v>3.7176638425389901</v>
      </c>
    </row>
    <row r="101" spans="1:17" x14ac:dyDescent="0.3">
      <c r="A101">
        <v>1.10759301273082</v>
      </c>
      <c r="B101">
        <v>0.85179784422879801</v>
      </c>
      <c r="C101">
        <v>0.93968506849393096</v>
      </c>
      <c r="O101">
        <v>3.6406767235344901</v>
      </c>
      <c r="P101">
        <v>3.6617392504312298</v>
      </c>
      <c r="Q101">
        <v>3.6879715225096099</v>
      </c>
    </row>
    <row r="102" spans="1:17" x14ac:dyDescent="0.3">
      <c r="A102">
        <v>0.85593886588395995</v>
      </c>
      <c r="B102">
        <v>0.85593886588393597</v>
      </c>
      <c r="C102">
        <v>0.85593886588393597</v>
      </c>
      <c r="O102">
        <v>3.6478881784807</v>
      </c>
      <c r="P102">
        <v>3.6478881784807</v>
      </c>
      <c r="Q102">
        <v>3.6478881784807</v>
      </c>
    </row>
    <row r="103" spans="1:17" x14ac:dyDescent="0.3">
      <c r="A103">
        <v>0.88765844332838295</v>
      </c>
      <c r="B103">
        <v>0.88765844332837096</v>
      </c>
      <c r="C103">
        <v>0.85255379348938298</v>
      </c>
      <c r="O103">
        <v>3.5893375601979498</v>
      </c>
      <c r="P103">
        <v>3.60231579316673</v>
      </c>
      <c r="Q103">
        <v>3.6327382849226102</v>
      </c>
    </row>
    <row r="104" spans="1:17" x14ac:dyDescent="0.3">
      <c r="A104">
        <v>0.87680234427333703</v>
      </c>
      <c r="B104">
        <v>0.87680234427332604</v>
      </c>
      <c r="C104">
        <v>0.84320806337490095</v>
      </c>
      <c r="O104">
        <v>3.5328841955621502</v>
      </c>
      <c r="P104">
        <v>3.55697034842626</v>
      </c>
      <c r="Q104">
        <v>3.5960387976997699</v>
      </c>
    </row>
    <row r="105" spans="1:17" x14ac:dyDescent="0.3">
      <c r="A105">
        <v>0.86609472221796702</v>
      </c>
      <c r="B105">
        <v>0.86609472221795902</v>
      </c>
      <c r="C105">
        <v>0.83900096972585203</v>
      </c>
      <c r="O105">
        <v>3.4753678477270999</v>
      </c>
      <c r="P105">
        <v>3.5118616377722001</v>
      </c>
      <c r="Q105">
        <v>3.5582841794279099</v>
      </c>
    </row>
    <row r="106" spans="1:17" x14ac:dyDescent="0.3">
      <c r="A106">
        <v>0.85584967993768801</v>
      </c>
      <c r="B106">
        <v>0.85584967993768002</v>
      </c>
      <c r="C106">
        <v>0.82758547613910605</v>
      </c>
      <c r="O106">
        <v>3.4198706715146501</v>
      </c>
      <c r="P106">
        <v>3.4670017475334398</v>
      </c>
      <c r="Q106">
        <v>3.4959469223820698</v>
      </c>
    </row>
    <row r="107" spans="1:17" x14ac:dyDescent="0.3">
      <c r="A107">
        <v>0.84565897492684705</v>
      </c>
      <c r="B107">
        <v>0.84565897492684095</v>
      </c>
      <c r="C107">
        <v>0.81970889230475796</v>
      </c>
      <c r="O107">
        <v>3.36330180585042</v>
      </c>
      <c r="P107">
        <v>3.4224053172694999</v>
      </c>
      <c r="Q107">
        <v>3.4224053172694999</v>
      </c>
    </row>
    <row r="108" spans="1:17" x14ac:dyDescent="0.3">
      <c r="A108">
        <v>0.83589241788972102</v>
      </c>
      <c r="B108">
        <v>0.83589241788971502</v>
      </c>
      <c r="C108">
        <v>0.81263187328654396</v>
      </c>
      <c r="O108">
        <v>3.3087189901525398</v>
      </c>
      <c r="P108">
        <v>3.3771566226472598</v>
      </c>
      <c r="Q108">
        <v>3.4069566764495001</v>
      </c>
    </row>
    <row r="109" spans="1:17" x14ac:dyDescent="0.3">
      <c r="A109">
        <v>0.82614855450584201</v>
      </c>
      <c r="B109">
        <v>0.82614855450583802</v>
      </c>
      <c r="C109">
        <v>0.81091249308420199</v>
      </c>
      <c r="O109">
        <v>3.2530796571456899</v>
      </c>
      <c r="P109">
        <v>3.3321199831603199</v>
      </c>
      <c r="Q109">
        <v>3.3744983752680602</v>
      </c>
    </row>
    <row r="110" spans="1:17" x14ac:dyDescent="0.3">
      <c r="A110">
        <v>0.81677929600624399</v>
      </c>
      <c r="B110">
        <v>0.816779296006241</v>
      </c>
      <c r="C110">
        <v>0.80456548589991195</v>
      </c>
      <c r="O110">
        <v>3.1994129471339998</v>
      </c>
      <c r="P110">
        <v>3.2873026894314199</v>
      </c>
      <c r="Q110">
        <v>3.3437142469601402</v>
      </c>
    </row>
    <row r="111" spans="1:17" x14ac:dyDescent="0.3">
      <c r="A111">
        <v>0.80740939877571605</v>
      </c>
      <c r="B111">
        <v>0.80740939877571405</v>
      </c>
      <c r="C111">
        <v>0.79136641764331395</v>
      </c>
      <c r="O111">
        <v>3.1446638895196601</v>
      </c>
      <c r="P111">
        <v>3.2427144353047899</v>
      </c>
      <c r="Q111">
        <v>3.2761564130966701</v>
      </c>
    </row>
    <row r="112" spans="1:17" x14ac:dyDescent="0.3">
      <c r="A112">
        <v>0.79838586768354702</v>
      </c>
      <c r="B112">
        <v>0.79838586768354503</v>
      </c>
      <c r="C112">
        <v>0.78423510843840305</v>
      </c>
      <c r="O112">
        <v>3.091714080519</v>
      </c>
      <c r="P112">
        <v>3.1983677316916901</v>
      </c>
      <c r="Q112">
        <v>3.1983677316916901</v>
      </c>
    </row>
    <row r="113" spans="1:17" x14ac:dyDescent="0.3">
      <c r="A113">
        <v>0.78936036030040801</v>
      </c>
      <c r="B113">
        <v>0.78936036030040702</v>
      </c>
      <c r="C113">
        <v>0.77100573549724505</v>
      </c>
      <c r="O113">
        <v>3.0378772867076198</v>
      </c>
      <c r="P113">
        <v>3.1549528023115498</v>
      </c>
      <c r="Q113">
        <v>3.1851418724990901</v>
      </c>
    </row>
    <row r="114" spans="1:17" x14ac:dyDescent="0.3">
      <c r="A114">
        <v>0.78068351820132198</v>
      </c>
      <c r="B114">
        <v>0.78068351820132198</v>
      </c>
      <c r="C114">
        <v>0.77118324504955804</v>
      </c>
      <c r="O114">
        <v>2.9858144178043502</v>
      </c>
      <c r="P114">
        <v>3.1117570352186501</v>
      </c>
      <c r="Q114">
        <v>3.1562088727685498</v>
      </c>
    </row>
    <row r="115" spans="1:17" x14ac:dyDescent="0.3">
      <c r="A115">
        <v>0.77201306638665701</v>
      </c>
      <c r="B115">
        <v>0.77201306638665701</v>
      </c>
      <c r="C115">
        <v>0.76873617173471798</v>
      </c>
      <c r="O115">
        <v>2.9326135327379999</v>
      </c>
      <c r="P115">
        <v>3.0687901818482701</v>
      </c>
      <c r="Q115">
        <v>3.1143562563575502</v>
      </c>
    </row>
    <row r="116" spans="1:17" x14ac:dyDescent="0.3">
      <c r="A116">
        <v>0.76370773614556298</v>
      </c>
      <c r="B116">
        <v>0.76370773614556398</v>
      </c>
      <c r="C116">
        <v>0.76489760022403797</v>
      </c>
      <c r="O116">
        <v>2.8811324251801902</v>
      </c>
      <c r="P116">
        <v>3.0260667294023702</v>
      </c>
      <c r="Q116">
        <v>3.0612589507026602</v>
      </c>
    </row>
    <row r="117" spans="1:17" x14ac:dyDescent="0.3">
      <c r="A117">
        <v>0.75542387653430498</v>
      </c>
      <c r="B117">
        <v>0.75542387653430598</v>
      </c>
      <c r="C117">
        <v>0.75718439558669104</v>
      </c>
      <c r="O117">
        <v>2.82849346537918</v>
      </c>
      <c r="P117">
        <v>2.9836086084167102</v>
      </c>
      <c r="Q117">
        <v>2.9836086084167102</v>
      </c>
    </row>
    <row r="118" spans="1:17" x14ac:dyDescent="0.3">
      <c r="A118">
        <v>0.74752804037291998</v>
      </c>
      <c r="B118">
        <v>0.74752804037292098</v>
      </c>
      <c r="C118">
        <v>0.75438107320074099</v>
      </c>
      <c r="O118">
        <v>2.7774261630136898</v>
      </c>
      <c r="P118">
        <v>2.94032843723503</v>
      </c>
      <c r="Q118">
        <v>2.9739973233791401</v>
      </c>
    </row>
    <row r="119" spans="1:17" x14ac:dyDescent="0.3">
      <c r="A119">
        <v>0.73971594785823502</v>
      </c>
      <c r="B119">
        <v>0.73971594785823702</v>
      </c>
      <c r="C119">
        <v>0.754281303218302</v>
      </c>
      <c r="O119">
        <v>2.72523360009022</v>
      </c>
      <c r="P119">
        <v>2.8972414650555098</v>
      </c>
      <c r="Q119">
        <v>2.9486727464134099</v>
      </c>
    </row>
    <row r="120" spans="1:17" x14ac:dyDescent="0.3">
      <c r="A120">
        <v>0.73238257350810099</v>
      </c>
      <c r="B120">
        <v>0.73238257350810199</v>
      </c>
      <c r="C120">
        <v>0.74996491012556299</v>
      </c>
      <c r="O120">
        <v>2.6747617921538498</v>
      </c>
      <c r="P120">
        <v>2.85435895722684</v>
      </c>
      <c r="Q120">
        <v>2.9194800506279699</v>
      </c>
    </row>
    <row r="121" spans="1:17" x14ac:dyDescent="0.3">
      <c r="A121">
        <v>0.72528347355504397</v>
      </c>
      <c r="B121">
        <v>0.72528347355504497</v>
      </c>
      <c r="C121">
        <v>0.73193308350804298</v>
      </c>
      <c r="O121">
        <v>2.6231338219323601</v>
      </c>
      <c r="P121">
        <v>2.8116966143154101</v>
      </c>
      <c r="Q121">
        <v>2.8450201359321299</v>
      </c>
    </row>
    <row r="122" spans="1:17" x14ac:dyDescent="0.3">
      <c r="A122">
        <v>0.73162792787824904</v>
      </c>
      <c r="B122">
        <v>0.73162792787824904</v>
      </c>
      <c r="C122">
        <v>0.72757649173343297</v>
      </c>
      <c r="O122">
        <v>2.5730620514404299</v>
      </c>
      <c r="P122">
        <v>2.76927751696019</v>
      </c>
      <c r="Q122">
        <v>2.76927751696019</v>
      </c>
    </row>
    <row r="123" spans="1:17" x14ac:dyDescent="0.3">
      <c r="A123">
        <v>0.71805674372655404</v>
      </c>
      <c r="B123">
        <v>0.71805674372655404</v>
      </c>
      <c r="C123">
        <v>0.72351963398270802</v>
      </c>
      <c r="O123">
        <v>2.5215759087426601</v>
      </c>
      <c r="P123">
        <v>2.7255882023898002</v>
      </c>
      <c r="Q123">
        <v>2.75598739705294</v>
      </c>
    </row>
    <row r="124" spans="1:17" x14ac:dyDescent="0.3">
      <c r="A124">
        <v>0.70519630319906401</v>
      </c>
      <c r="B124">
        <v>0.70519630319906401</v>
      </c>
      <c r="C124">
        <v>0.71824113778754395</v>
      </c>
      <c r="O124">
        <v>2.47178699478245</v>
      </c>
      <c r="P124">
        <v>2.68206465802198</v>
      </c>
      <c r="Q124">
        <v>2.7279430247491798</v>
      </c>
    </row>
    <row r="125" spans="1:17" x14ac:dyDescent="0.3">
      <c r="A125">
        <v>0.69237484208080102</v>
      </c>
      <c r="B125">
        <v>0.69237484208080102</v>
      </c>
      <c r="C125">
        <v>0.71449113335436998</v>
      </c>
      <c r="O125">
        <v>2.4208965606545498</v>
      </c>
      <c r="P125">
        <v>2.63871553365491</v>
      </c>
      <c r="Q125">
        <v>2.6820946573384399</v>
      </c>
    </row>
    <row r="126" spans="1:17" x14ac:dyDescent="0.3">
      <c r="A126">
        <v>0.68006226475513598</v>
      </c>
      <c r="B126">
        <v>0.68006226475513598</v>
      </c>
      <c r="C126">
        <v>0.702524168145929</v>
      </c>
      <c r="O126">
        <v>2.3716254482188401</v>
      </c>
      <c r="P126">
        <v>2.59555255459978</v>
      </c>
      <c r="Q126">
        <v>2.6252047345308598</v>
      </c>
    </row>
    <row r="127" spans="1:17" x14ac:dyDescent="0.3">
      <c r="A127">
        <v>0.66770127579802796</v>
      </c>
      <c r="B127">
        <v>0.66770127579802796</v>
      </c>
      <c r="C127">
        <v>0.69955103196443802</v>
      </c>
      <c r="O127">
        <v>2.3212070158820999</v>
      </c>
      <c r="P127">
        <v>2.5525911455810499</v>
      </c>
      <c r="Q127">
        <v>2.5525911455810499</v>
      </c>
    </row>
    <row r="128" spans="1:17" x14ac:dyDescent="0.3">
      <c r="A128">
        <v>0.65579495894943296</v>
      </c>
      <c r="B128">
        <v>0.65579495894943296</v>
      </c>
      <c r="C128">
        <v>0.69087961296606104</v>
      </c>
      <c r="O128">
        <v>2.2721719401089699</v>
      </c>
      <c r="P128">
        <v>2.50897546505696</v>
      </c>
      <c r="Q128">
        <v>2.5425797430034298</v>
      </c>
    </row>
    <row r="129" spans="1:17" x14ac:dyDescent="0.3">
      <c r="A129">
        <v>0.64382008506156196</v>
      </c>
      <c r="B129">
        <v>0.64382008506156196</v>
      </c>
      <c r="C129">
        <v>0.68554150233282896</v>
      </c>
      <c r="O129">
        <v>2.22202821419482</v>
      </c>
      <c r="P129">
        <v>2.46551216934883</v>
      </c>
      <c r="Q129">
        <v>2.5170973033471999</v>
      </c>
    </row>
    <row r="130" spans="1:17" x14ac:dyDescent="0.3">
      <c r="A130">
        <v>0.632292988719519</v>
      </c>
      <c r="B130">
        <v>0.632292988719519</v>
      </c>
      <c r="C130">
        <v>0.68548001186175</v>
      </c>
      <c r="O130">
        <v>2.1735341261490699</v>
      </c>
      <c r="P130">
        <v>2.4222095323057502</v>
      </c>
      <c r="Q130">
        <v>2.4983228777795699</v>
      </c>
    </row>
    <row r="131" spans="1:17" x14ac:dyDescent="0.3">
      <c r="A131">
        <v>0.62069603492855996</v>
      </c>
      <c r="B131">
        <v>0.62069603492855996</v>
      </c>
      <c r="C131">
        <v>0.66892180223043696</v>
      </c>
      <c r="O131">
        <v>2.12387617668701</v>
      </c>
      <c r="P131">
        <v>2.3790813258864598</v>
      </c>
      <c r="Q131">
        <v>2.4232567693099401</v>
      </c>
    </row>
    <row r="132" spans="1:17" x14ac:dyDescent="0.3">
      <c r="A132">
        <v>0.60953697810535401</v>
      </c>
      <c r="B132">
        <v>0.60953697810535401</v>
      </c>
      <c r="C132">
        <v>0.66516969509746404</v>
      </c>
      <c r="O132">
        <v>2.0756086256553399</v>
      </c>
      <c r="P132">
        <v>2.33614873254984</v>
      </c>
      <c r="Q132">
        <v>2.33614873254984</v>
      </c>
    </row>
    <row r="133" spans="1:17" x14ac:dyDescent="0.3">
      <c r="A133">
        <v>0.59861804383849704</v>
      </c>
      <c r="B133">
        <v>0.59861804383849704</v>
      </c>
      <c r="C133">
        <v>0.66073935572218101</v>
      </c>
      <c r="O133">
        <v>2.0286735704143002</v>
      </c>
      <c r="P133">
        <v>2.2852645271946201</v>
      </c>
      <c r="Q133">
        <v>2.32918421372838</v>
      </c>
    </row>
    <row r="134" spans="1:17" x14ac:dyDescent="0.3">
      <c r="A134">
        <v>0.58817507196875296</v>
      </c>
      <c r="B134">
        <v>0.58817507196875296</v>
      </c>
      <c r="C134">
        <v>0.65132182868998501</v>
      </c>
      <c r="O134">
        <v>1.9830833822456699</v>
      </c>
      <c r="P134">
        <v>2.2348151130807801</v>
      </c>
      <c r="Q134">
        <v>2.3067962892035698</v>
      </c>
    </row>
    <row r="135" spans="1:17" x14ac:dyDescent="0.3">
      <c r="A135">
        <v>0.57774713751253703</v>
      </c>
      <c r="B135">
        <v>0.57774713751253703</v>
      </c>
      <c r="C135">
        <v>0.64043993933318399</v>
      </c>
      <c r="O135">
        <v>1.9362104457040801</v>
      </c>
      <c r="P135">
        <v>2.18482741027616</v>
      </c>
      <c r="Q135">
        <v>2.2491204844484498</v>
      </c>
    </row>
    <row r="136" spans="1:17" x14ac:dyDescent="0.3">
      <c r="A136">
        <v>0.56785588158233602</v>
      </c>
      <c r="B136">
        <v>0.56785588158233602</v>
      </c>
      <c r="C136">
        <v>0.62839641235576604</v>
      </c>
      <c r="O136">
        <v>1.89050331404483</v>
      </c>
      <c r="P136">
        <v>2.1353345129746599</v>
      </c>
      <c r="Q136">
        <v>2.17153278279637</v>
      </c>
    </row>
    <row r="137" spans="1:17" x14ac:dyDescent="0.3">
      <c r="A137">
        <v>0.55804781108715096</v>
      </c>
      <c r="B137">
        <v>0.55804781108715096</v>
      </c>
      <c r="C137">
        <v>0.61830729673072404</v>
      </c>
      <c r="O137">
        <v>1.8433417536382699</v>
      </c>
      <c r="P137">
        <v>2.0863775394692499</v>
      </c>
      <c r="Q137">
        <v>2.0863775394692499</v>
      </c>
    </row>
    <row r="138" spans="1:17" x14ac:dyDescent="0.3">
      <c r="A138">
        <v>0.54885986534535003</v>
      </c>
      <c r="B138">
        <v>0.54885986534535003</v>
      </c>
      <c r="C138">
        <v>0.60247583782265302</v>
      </c>
      <c r="O138">
        <v>1.79720491748333</v>
      </c>
      <c r="P138">
        <v>2.0371374047074502</v>
      </c>
      <c r="Q138">
        <v>2.0708025344464498</v>
      </c>
    </row>
    <row r="139" spans="1:17" x14ac:dyDescent="0.3">
      <c r="A139">
        <v>0.53988331948114798</v>
      </c>
      <c r="B139">
        <v>0.53988331948114798</v>
      </c>
      <c r="C139">
        <v>0.58990579074959903</v>
      </c>
      <c r="O139">
        <v>1.7494661447841</v>
      </c>
      <c r="P139">
        <v>1.9882896586570999</v>
      </c>
      <c r="Q139">
        <v>2.0384230408074502</v>
      </c>
    </row>
    <row r="140" spans="1:17" x14ac:dyDescent="0.3">
      <c r="A140">
        <v>0.53170937040227895</v>
      </c>
      <c r="B140">
        <v>0.53170937040227895</v>
      </c>
      <c r="C140">
        <v>0.58214550336365201</v>
      </c>
      <c r="O140">
        <v>1.70265469848882</v>
      </c>
      <c r="P140">
        <v>1.9398632950711101</v>
      </c>
      <c r="Q140">
        <v>2.0038130315005098</v>
      </c>
    </row>
    <row r="141" spans="1:17" x14ac:dyDescent="0.3">
      <c r="A141">
        <v>0.52392412670977495</v>
      </c>
      <c r="B141">
        <v>0.52392412670977495</v>
      </c>
      <c r="C141">
        <v>0.56802660372282499</v>
      </c>
      <c r="O141">
        <v>1.6541285875181</v>
      </c>
      <c r="P141">
        <v>1.8918916240675101</v>
      </c>
      <c r="Q141">
        <v>1.9302603358410699</v>
      </c>
    </row>
    <row r="142" spans="1:17" x14ac:dyDescent="0.3">
      <c r="A142">
        <v>0.52221469812538002</v>
      </c>
      <c r="B142">
        <v>0.52221469812538002</v>
      </c>
      <c r="C142">
        <v>0.56831956250492099</v>
      </c>
      <c r="O142">
        <v>1.60648388967412</v>
      </c>
      <c r="P142">
        <v>1.8444130765834399</v>
      </c>
      <c r="Q142">
        <v>1.8444130765834399</v>
      </c>
    </row>
    <row r="143" spans="1:17" x14ac:dyDescent="0.3">
      <c r="A143">
        <v>0.50579274360615101</v>
      </c>
      <c r="B143">
        <v>0.50579274360615101</v>
      </c>
      <c r="C143">
        <v>0.56176171407160802</v>
      </c>
      <c r="O143">
        <v>1.54725167353797</v>
      </c>
      <c r="P143">
        <v>1.79765702886504</v>
      </c>
      <c r="Q143">
        <v>1.8351967424135001</v>
      </c>
    </row>
    <row r="144" spans="1:17" x14ac:dyDescent="0.3">
      <c r="A144">
        <v>0.490866079893233</v>
      </c>
      <c r="B144">
        <v>0.490866079893233</v>
      </c>
      <c r="C144">
        <v>0.560021410520538</v>
      </c>
      <c r="O144">
        <v>1.49217053770838</v>
      </c>
      <c r="P144">
        <v>1.7512368245952299</v>
      </c>
      <c r="Q144">
        <v>1.8177334393041</v>
      </c>
    </row>
    <row r="145" spans="1:17" x14ac:dyDescent="0.3">
      <c r="A145">
        <v>0.47622116963953398</v>
      </c>
      <c r="B145">
        <v>0.47622116963953398</v>
      </c>
      <c r="C145">
        <v>0.55074290649857005</v>
      </c>
      <c r="O145">
        <v>1.43770034735293</v>
      </c>
      <c r="P145">
        <v>1.7051747601842799</v>
      </c>
      <c r="Q145">
        <v>1.78014876355267</v>
      </c>
    </row>
    <row r="146" spans="1:17" x14ac:dyDescent="0.3">
      <c r="A146">
        <v>0.46235358779871899</v>
      </c>
      <c r="B146">
        <v>0.46235358779871899</v>
      </c>
      <c r="C146">
        <v>0.52786302870052504</v>
      </c>
      <c r="O146">
        <v>1.38641544234102</v>
      </c>
      <c r="P146">
        <v>1.65949729039789</v>
      </c>
      <c r="Q146">
        <v>1.7006340033318099</v>
      </c>
    </row>
    <row r="147" spans="1:17" x14ac:dyDescent="0.3">
      <c r="A147">
        <v>0.44847307009308601</v>
      </c>
      <c r="B147">
        <v>0.44847307009308601</v>
      </c>
      <c r="C147">
        <v>0.510592324382112</v>
      </c>
      <c r="O147">
        <v>1.3352043691822699</v>
      </c>
      <c r="P147">
        <v>1.6142353216452101</v>
      </c>
      <c r="Q147">
        <v>1.6142353216452101</v>
      </c>
    </row>
    <row r="148" spans="1:17" x14ac:dyDescent="0.3">
      <c r="A148">
        <v>0.434587346365293</v>
      </c>
      <c r="B148">
        <v>0.434587346365293</v>
      </c>
      <c r="C148">
        <v>0.50330195163176406</v>
      </c>
      <c r="O148">
        <v>1.28153387176111</v>
      </c>
      <c r="P148">
        <v>1.5694128291354501</v>
      </c>
      <c r="Q148">
        <v>1.61027171595103</v>
      </c>
    </row>
    <row r="149" spans="1:17" x14ac:dyDescent="0.3">
      <c r="A149">
        <v>0.42109273767834099</v>
      </c>
      <c r="B149">
        <v>0.42109273767834099</v>
      </c>
      <c r="C149">
        <v>0.50292204681086194</v>
      </c>
      <c r="O149">
        <v>1.2313457399858201</v>
      </c>
      <c r="P149">
        <v>1.5248680824443099</v>
      </c>
      <c r="Q149">
        <v>1.5917770326739</v>
      </c>
    </row>
    <row r="150" spans="1:17" x14ac:dyDescent="0.3">
      <c r="A150">
        <v>0.40871538570334398</v>
      </c>
      <c r="B150">
        <v>0.40871538570334398</v>
      </c>
      <c r="C150">
        <v>0.495423840393168</v>
      </c>
      <c r="O150">
        <v>1.18780793119643</v>
      </c>
      <c r="P150">
        <v>1.4806260688383699</v>
      </c>
      <c r="Q150">
        <v>1.5552479798541601</v>
      </c>
    </row>
    <row r="151" spans="1:17" x14ac:dyDescent="0.3">
      <c r="A151">
        <v>0.39657784362465698</v>
      </c>
      <c r="B151">
        <v>0.39657784362465698</v>
      </c>
      <c r="C151">
        <v>0.47161567841324797</v>
      </c>
      <c r="O151">
        <v>1.14679583882021</v>
      </c>
      <c r="P151">
        <v>1.4367153422349099</v>
      </c>
      <c r="Q151">
        <v>1.4795237354986399</v>
      </c>
    </row>
    <row r="152" spans="1:17" x14ac:dyDescent="0.3">
      <c r="A152">
        <v>0.385081897102796</v>
      </c>
      <c r="B152">
        <v>0.385081897102796</v>
      </c>
      <c r="C152">
        <v>0.455545219585618</v>
      </c>
      <c r="O152">
        <v>1.1085309148813201</v>
      </c>
      <c r="P152">
        <v>1.3931687628951099</v>
      </c>
      <c r="Q152">
        <v>1.3931687628951099</v>
      </c>
    </row>
    <row r="153" spans="1:17" x14ac:dyDescent="0.3">
      <c r="A153">
        <v>0.37645035898078999</v>
      </c>
      <c r="B153">
        <v>0.37645035898078999</v>
      </c>
      <c r="C153">
        <v>0.44770463970474</v>
      </c>
      <c r="O153">
        <v>1.0838595873591499</v>
      </c>
      <c r="P153">
        <v>1.34859487996567</v>
      </c>
      <c r="Q153">
        <v>1.3900183910189401</v>
      </c>
    </row>
    <row r="154" spans="1:17" x14ac:dyDescent="0.3">
      <c r="A154">
        <v>0.36825155390494502</v>
      </c>
      <c r="B154">
        <v>0.36825155390494502</v>
      </c>
      <c r="C154">
        <v>0.44698636434636102</v>
      </c>
      <c r="O154">
        <v>1.0601594096432101</v>
      </c>
      <c r="P154">
        <v>1.30456494939922</v>
      </c>
      <c r="Q154">
        <v>1.3777249802742699</v>
      </c>
    </row>
    <row r="155" spans="1:17" x14ac:dyDescent="0.3">
      <c r="A155">
        <v>0.360019934381901</v>
      </c>
      <c r="B155">
        <v>0.360019934381901</v>
      </c>
      <c r="C155">
        <v>0.441224866067569</v>
      </c>
      <c r="O155">
        <v>1.0361008806955301</v>
      </c>
      <c r="P155">
        <v>1.2611347148474601</v>
      </c>
      <c r="Q155">
        <v>1.35262850193688</v>
      </c>
    </row>
    <row r="156" spans="1:17" x14ac:dyDescent="0.3">
      <c r="A156">
        <v>0.35221877133771601</v>
      </c>
      <c r="B156">
        <v>0.35221877133771601</v>
      </c>
      <c r="C156">
        <v>0.41950513584968402</v>
      </c>
      <c r="O156">
        <v>1.0129718767446401</v>
      </c>
      <c r="P156">
        <v>1.21836792935871</v>
      </c>
      <c r="Q156">
        <v>1.26414158052361</v>
      </c>
    </row>
    <row r="157" spans="1:17" x14ac:dyDescent="0.3">
      <c r="A157">
        <v>0.34438940848371402</v>
      </c>
      <c r="B157">
        <v>0.34438940848371402</v>
      </c>
      <c r="C157">
        <v>0.39937584479656602</v>
      </c>
      <c r="O157">
        <v>0.98947418235391804</v>
      </c>
      <c r="P157">
        <v>1.17633771348097</v>
      </c>
      <c r="Q157">
        <v>1.17633771348097</v>
      </c>
    </row>
    <row r="158" spans="1:17" x14ac:dyDescent="0.3">
      <c r="A158">
        <v>0.33699159629286501</v>
      </c>
      <c r="B158">
        <v>0.33699159629286501</v>
      </c>
      <c r="C158">
        <v>0.39066055156579299</v>
      </c>
      <c r="O158">
        <v>0.96686494962557701</v>
      </c>
      <c r="P158">
        <v>1.1335633107285401</v>
      </c>
      <c r="Q158">
        <v>1.17884682018688</v>
      </c>
    </row>
    <row r="159" spans="1:17" x14ac:dyDescent="0.3">
      <c r="A159">
        <v>0.32957269638951497</v>
      </c>
      <c r="B159">
        <v>0.32957269638951497</v>
      </c>
      <c r="C159">
        <v>0.40138311806932297</v>
      </c>
      <c r="O159">
        <v>0.94387443918681502</v>
      </c>
      <c r="P159">
        <v>1.09119615705682</v>
      </c>
      <c r="Q159">
        <v>1.17750779323104</v>
      </c>
    </row>
    <row r="160" spans="1:17" x14ac:dyDescent="0.3">
      <c r="A160">
        <v>0.32261227214577598</v>
      </c>
      <c r="B160">
        <v>0.32261227214577598</v>
      </c>
      <c r="C160">
        <v>0.39352806664124701</v>
      </c>
      <c r="O160">
        <v>0.92173202638593299</v>
      </c>
      <c r="P160">
        <v>1.0492858111667001</v>
      </c>
      <c r="Q160">
        <v>1.13537496118456</v>
      </c>
    </row>
    <row r="161" spans="1:17" x14ac:dyDescent="0.3">
      <c r="A161">
        <v>0.31570532498028198</v>
      </c>
      <c r="B161">
        <v>0.31570532498028198</v>
      </c>
      <c r="C161">
        <v>0.371851585019149</v>
      </c>
      <c r="O161">
        <v>0.89919355804050005</v>
      </c>
      <c r="P161">
        <v>1.00789010373258</v>
      </c>
      <c r="Q161">
        <v>1.05495309819859</v>
      </c>
    </row>
    <row r="162" spans="1:17" x14ac:dyDescent="0.3">
      <c r="A162">
        <v>0.26499498491843199</v>
      </c>
      <c r="B162">
        <v>0.26499498491843199</v>
      </c>
      <c r="C162">
        <v>0.36750027025818</v>
      </c>
      <c r="O162">
        <v>0.87746366586371705</v>
      </c>
      <c r="P162">
        <v>0.96707690118947198</v>
      </c>
      <c r="Q162">
        <v>0.96707690118947198</v>
      </c>
    </row>
    <row r="163" spans="1:17" x14ac:dyDescent="0.3">
      <c r="A163">
        <v>0.25072303194072998</v>
      </c>
      <c r="B163">
        <v>0.25072303194072998</v>
      </c>
      <c r="C163">
        <v>0.36197960416221298</v>
      </c>
      <c r="O163">
        <v>0.85532082301032297</v>
      </c>
      <c r="P163">
        <v>0.92508077499168395</v>
      </c>
      <c r="Q163">
        <v>0.97093678186899002</v>
      </c>
    </row>
    <row r="164" spans="1:17" x14ac:dyDescent="0.3">
      <c r="A164">
        <v>0.23753073688976301</v>
      </c>
      <c r="B164">
        <v>0.23753073688976301</v>
      </c>
      <c r="C164">
        <v>0.36180165135272702</v>
      </c>
      <c r="O164">
        <v>0.83394802387298705</v>
      </c>
      <c r="P164">
        <v>0.88442543428474096</v>
      </c>
      <c r="Q164">
        <v>0.96966886025114596</v>
      </c>
    </row>
    <row r="165" spans="1:17" x14ac:dyDescent="0.3">
      <c r="A165">
        <v>0.22446650546414201</v>
      </c>
      <c r="B165">
        <v>0.22446650546414201</v>
      </c>
      <c r="C165">
        <v>0.356602766010785</v>
      </c>
      <c r="O165">
        <v>0.81214334936355603</v>
      </c>
      <c r="P165">
        <v>0.84530437822154703</v>
      </c>
      <c r="Q165">
        <v>0.96563317646155999</v>
      </c>
    </row>
    <row r="166" spans="1:17" x14ac:dyDescent="0.3">
      <c r="A166">
        <v>0.212037514477247</v>
      </c>
      <c r="B166">
        <v>0.212037514477247</v>
      </c>
      <c r="C166">
        <v>0.32163400810937098</v>
      </c>
      <c r="O166">
        <v>0.79107132242092704</v>
      </c>
      <c r="P166">
        <v>0.80794199013263501</v>
      </c>
      <c r="Q166">
        <v>0.86327060123250998</v>
      </c>
    </row>
    <row r="167" spans="1:17" x14ac:dyDescent="0.3">
      <c r="A167">
        <v>0.199377026964314</v>
      </c>
      <c r="B167">
        <v>0.199377026964314</v>
      </c>
      <c r="C167">
        <v>0.28893175111277603</v>
      </c>
      <c r="O167">
        <v>0.76954656638562002</v>
      </c>
      <c r="P167">
        <v>0.77259707724975701</v>
      </c>
      <c r="Q167">
        <v>0.77259707724975701</v>
      </c>
    </row>
    <row r="168" spans="1:17" x14ac:dyDescent="0.3">
      <c r="A168">
        <v>0.18588820393776401</v>
      </c>
      <c r="B168">
        <v>0.18588820393776401</v>
      </c>
      <c r="C168">
        <v>0.29330553409556598</v>
      </c>
      <c r="O168">
        <v>0.74871834368082602</v>
      </c>
      <c r="P168">
        <v>0.73035926000487295</v>
      </c>
      <c r="Q168">
        <v>0.79254182602680201</v>
      </c>
    </row>
    <row r="169" spans="1:17" x14ac:dyDescent="0.3">
      <c r="A169">
        <v>0.17341953572383501</v>
      </c>
      <c r="B169">
        <v>0.17341953572383501</v>
      </c>
      <c r="C169">
        <v>0.30638935144451102</v>
      </c>
      <c r="O169">
        <v>0.72798924853534397</v>
      </c>
      <c r="P169">
        <v>0.68880994735525802</v>
      </c>
      <c r="Q169">
        <v>0.82026060847472304</v>
      </c>
    </row>
    <row r="170" spans="1:17" x14ac:dyDescent="0.3">
      <c r="A170">
        <v>0.160919604851019</v>
      </c>
      <c r="B170">
        <v>0.160919604851019</v>
      </c>
      <c r="C170">
        <v>0.28728629857839499</v>
      </c>
      <c r="O170">
        <v>0.70677293976214295</v>
      </c>
      <c r="P170">
        <v>0.648082047063674</v>
      </c>
      <c r="Q170">
        <v>0.77024501992249195</v>
      </c>
    </row>
    <row r="171" spans="1:17" x14ac:dyDescent="0.3">
      <c r="A171">
        <v>0.14882180293959801</v>
      </c>
      <c r="B171">
        <v>0.14882180293959801</v>
      </c>
      <c r="C171">
        <v>0.254938988514749</v>
      </c>
      <c r="O171">
        <v>0.68563138954693903</v>
      </c>
      <c r="P171">
        <v>0.60834185582478095</v>
      </c>
      <c r="Q171">
        <v>0.68157832591635303</v>
      </c>
    </row>
    <row r="172" spans="1:17" x14ac:dyDescent="0.3">
      <c r="A172">
        <v>0.13784828950370201</v>
      </c>
      <c r="B172">
        <v>0.13784828950370201</v>
      </c>
      <c r="C172">
        <v>0.21631189445469701</v>
      </c>
      <c r="O172">
        <v>0.66511854892879396</v>
      </c>
      <c r="P172">
        <v>0.56979904909149004</v>
      </c>
      <c r="Q172">
        <v>0.56979904909149004</v>
      </c>
    </row>
    <row r="173" spans="1:17" x14ac:dyDescent="0.3">
      <c r="A173">
        <v>0.13056249676694101</v>
      </c>
      <c r="B173">
        <v>0.13056249676694101</v>
      </c>
      <c r="C173">
        <v>0.21847181346123001</v>
      </c>
      <c r="O173">
        <v>0.64395620892797101</v>
      </c>
      <c r="P173">
        <v>0.509995411862745</v>
      </c>
      <c r="Q173">
        <v>0.58154952083377798</v>
      </c>
    </row>
    <row r="174" spans="1:17" x14ac:dyDescent="0.3">
      <c r="A174">
        <v>0.124027320785672</v>
      </c>
      <c r="B174">
        <v>0.124027320785672</v>
      </c>
      <c r="C174">
        <v>0.22447960720754101</v>
      </c>
      <c r="O174">
        <v>0.62359140433287896</v>
      </c>
      <c r="P174">
        <v>0.45296522052941401</v>
      </c>
      <c r="Q174">
        <v>0.58890635274814396</v>
      </c>
    </row>
    <row r="175" spans="1:17" x14ac:dyDescent="0.3">
      <c r="A175">
        <v>0.11767767994113899</v>
      </c>
      <c r="B175">
        <v>0.11767767994113899</v>
      </c>
      <c r="C175">
        <v>0.229489530571969</v>
      </c>
      <c r="O175">
        <v>0.60285571206527699</v>
      </c>
      <c r="P175">
        <v>0.39989254974863297</v>
      </c>
      <c r="Q175">
        <v>0.62363171772675396</v>
      </c>
    </row>
    <row r="176" spans="1:17" x14ac:dyDescent="0.3">
      <c r="A176">
        <v>0.11165400239258</v>
      </c>
      <c r="B176">
        <v>0.11165400239258</v>
      </c>
      <c r="C176">
        <v>0.17312705173083201</v>
      </c>
      <c r="O176">
        <v>0.58283418958760003</v>
      </c>
      <c r="P176">
        <v>0.35256504698755597</v>
      </c>
      <c r="Q176">
        <v>0.45939647064025002</v>
      </c>
    </row>
    <row r="177" spans="1:17" x14ac:dyDescent="0.3">
      <c r="A177">
        <v>0.10541764109442101</v>
      </c>
      <c r="B177">
        <v>0.10541764109442101</v>
      </c>
      <c r="C177">
        <v>0.12037570805148801</v>
      </c>
      <c r="O177">
        <v>0.56237743132514795</v>
      </c>
      <c r="P177">
        <v>0.31359536746501299</v>
      </c>
      <c r="Q177">
        <v>0.31359536746501299</v>
      </c>
    </row>
    <row r="178" spans="1:17" x14ac:dyDescent="0.3">
      <c r="A178">
        <v>9.8580087794700594E-2</v>
      </c>
      <c r="B178">
        <v>9.8580087794700594E-2</v>
      </c>
      <c r="C178">
        <v>0.12868675121787401</v>
      </c>
      <c r="O178">
        <v>0.54255555757032903</v>
      </c>
      <c r="P178">
        <v>0.250876293972009</v>
      </c>
      <c r="Q178">
        <v>0.360824927305475</v>
      </c>
    </row>
    <row r="179" spans="1:17" x14ac:dyDescent="0.3">
      <c r="A179">
        <v>9.2627520142136696E-2</v>
      </c>
      <c r="B179">
        <v>9.2627520142136696E-2</v>
      </c>
      <c r="C179">
        <v>0.173911970725485</v>
      </c>
      <c r="O179">
        <v>0.52277960248615696</v>
      </c>
      <c r="P179">
        <v>0.18815722047900801</v>
      </c>
      <c r="Q179">
        <v>0.48700775078070302</v>
      </c>
    </row>
    <row r="180" spans="1:17" x14ac:dyDescent="0.3">
      <c r="A180">
        <v>8.5358555513343398E-2</v>
      </c>
      <c r="B180">
        <v>8.5358555513343398E-2</v>
      </c>
      <c r="C180">
        <v>0.11598557243365699</v>
      </c>
      <c r="O180">
        <v>0.50246604275068496</v>
      </c>
      <c r="P180">
        <v>0.125438146986004</v>
      </c>
      <c r="Q180">
        <v>0.32849006585428397</v>
      </c>
    </row>
    <row r="181" spans="1:17" x14ac:dyDescent="0.3">
      <c r="A181">
        <v>7.6865033374676095E-2</v>
      </c>
      <c r="B181">
        <v>7.6865033374676095E-2</v>
      </c>
      <c r="C181">
        <v>3.20779865583549E-2</v>
      </c>
      <c r="O181">
        <v>0.48212781776705299</v>
      </c>
      <c r="P181">
        <v>6.2719073493001307E-2</v>
      </c>
      <c r="Q181">
        <v>9.2136884412902603E-2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6FA5A-3AB2-4AC0-B390-E5249EE9DD68}">
  <dimension ref="A1:T1005"/>
  <sheetViews>
    <sheetView workbookViewId="0">
      <selection activeCell="J27" sqref="J27"/>
    </sheetView>
  </sheetViews>
  <sheetFormatPr baseColWidth="10" defaultRowHeight="14.4" x14ac:dyDescent="0.3"/>
  <sheetData>
    <row r="1" spans="1:20" x14ac:dyDescent="0.3">
      <c r="A1" t="s">
        <v>51</v>
      </c>
      <c r="B1" t="s">
        <v>53</v>
      </c>
      <c r="C1" t="s">
        <v>53</v>
      </c>
      <c r="M1" s="60" t="s">
        <v>51</v>
      </c>
      <c r="N1" t="s">
        <v>52</v>
      </c>
      <c r="O1" t="s">
        <v>53</v>
      </c>
      <c r="P1" t="s">
        <v>54</v>
      </c>
      <c r="Q1" t="s">
        <v>39</v>
      </c>
      <c r="R1">
        <v>-1.9611354213411099E-2</v>
      </c>
      <c r="T1">
        <v>9.5</v>
      </c>
    </row>
    <row r="2" spans="1:20" x14ac:dyDescent="0.3">
      <c r="A2">
        <v>0</v>
      </c>
      <c r="B2">
        <v>0.444213472552757</v>
      </c>
      <c r="C2">
        <v>0.444213472552757</v>
      </c>
      <c r="D2">
        <v>0</v>
      </c>
      <c r="E2">
        <v>0.55398225087362296</v>
      </c>
      <c r="M2">
        <v>0</v>
      </c>
      <c r="N2">
        <v>0</v>
      </c>
      <c r="O2">
        <v>0.444213472552757</v>
      </c>
      <c r="P2" t="s">
        <v>54</v>
      </c>
      <c r="Q2" t="s">
        <v>39</v>
      </c>
      <c r="R2">
        <v>2.6683602075926401E-2</v>
      </c>
      <c r="T2">
        <v>9.5</v>
      </c>
    </row>
    <row r="3" spans="1:20" x14ac:dyDescent="0.3">
      <c r="A3">
        <v>0</v>
      </c>
      <c r="B3">
        <v>0.43965065159161898</v>
      </c>
      <c r="C3">
        <v>0.43993342134809299</v>
      </c>
      <c r="D3">
        <f>D2+0.1</f>
        <v>0.1</v>
      </c>
      <c r="E3">
        <v>0.54648028101482704</v>
      </c>
      <c r="M3">
        <v>0</v>
      </c>
      <c r="N3">
        <v>0</v>
      </c>
      <c r="O3">
        <v>0.43993342134809299</v>
      </c>
      <c r="P3" t="s">
        <v>54</v>
      </c>
      <c r="Q3" t="s">
        <v>39</v>
      </c>
      <c r="R3">
        <v>-5.1954876917634903E-2</v>
      </c>
      <c r="T3">
        <v>9.5</v>
      </c>
    </row>
    <row r="4" spans="1:20" x14ac:dyDescent="0.3">
      <c r="A4">
        <v>0</v>
      </c>
      <c r="B4">
        <v>0.43524911188276499</v>
      </c>
      <c r="C4">
        <v>0.43847668329878797</v>
      </c>
      <c r="D4">
        <f t="shared" ref="D4:D67" si="0">D3+0.1</f>
        <v>0.2</v>
      </c>
      <c r="E4">
        <v>0.55087148619237503</v>
      </c>
      <c r="M4">
        <v>0</v>
      </c>
      <c r="N4">
        <v>0</v>
      </c>
      <c r="O4">
        <v>0.43847668329878797</v>
      </c>
      <c r="P4" t="s">
        <v>54</v>
      </c>
      <c r="Q4" t="s">
        <v>39</v>
      </c>
      <c r="R4">
        <v>-8.1340749083890305E-3</v>
      </c>
      <c r="T4">
        <v>7</v>
      </c>
    </row>
    <row r="5" spans="1:20" x14ac:dyDescent="0.3">
      <c r="A5">
        <v>0</v>
      </c>
      <c r="B5">
        <v>0.43100263480659501</v>
      </c>
      <c r="C5">
        <v>0.43251145267750302</v>
      </c>
      <c r="D5">
        <f t="shared" si="0"/>
        <v>0.30000000000000004</v>
      </c>
      <c r="E5">
        <v>0.56071269768412602</v>
      </c>
      <c r="M5">
        <v>0</v>
      </c>
      <c r="N5">
        <v>0</v>
      </c>
      <c r="O5">
        <v>0.43251145267750302</v>
      </c>
      <c r="P5" t="s">
        <v>54</v>
      </c>
      <c r="Q5" t="s">
        <v>39</v>
      </c>
      <c r="R5">
        <v>2.45587606632818E-2</v>
      </c>
      <c r="T5">
        <v>9.5</v>
      </c>
    </row>
    <row r="6" spans="1:20" x14ac:dyDescent="0.3">
      <c r="A6">
        <v>0</v>
      </c>
      <c r="B6">
        <v>0.42691707438163601</v>
      </c>
      <c r="C6">
        <v>0.42784108063343601</v>
      </c>
      <c r="D6">
        <f t="shared" si="0"/>
        <v>0.4</v>
      </c>
      <c r="E6">
        <v>0.54189282585159604</v>
      </c>
      <c r="M6">
        <v>0</v>
      </c>
      <c r="N6">
        <v>0</v>
      </c>
      <c r="O6">
        <v>0.42784108063343601</v>
      </c>
      <c r="P6" t="s">
        <v>54</v>
      </c>
      <c r="Q6" t="s">
        <v>39</v>
      </c>
      <c r="R6">
        <v>1.34596355083649E-2</v>
      </c>
      <c r="S6" t="s">
        <v>55</v>
      </c>
      <c r="T6">
        <v>9.5</v>
      </c>
    </row>
    <row r="7" spans="1:20" x14ac:dyDescent="0.3">
      <c r="A7">
        <v>0</v>
      </c>
      <c r="B7">
        <v>0.42301659770454297</v>
      </c>
      <c r="C7">
        <v>0.42301659770454297</v>
      </c>
      <c r="D7">
        <f t="shared" si="0"/>
        <v>0.5</v>
      </c>
      <c r="E7">
        <v>0.52968705436223296</v>
      </c>
      <c r="M7">
        <v>0</v>
      </c>
      <c r="N7">
        <v>0</v>
      </c>
      <c r="O7">
        <v>0.42301659770454297</v>
      </c>
      <c r="P7" t="s">
        <v>54</v>
      </c>
      <c r="Q7" t="s">
        <v>39</v>
      </c>
      <c r="R7">
        <v>1.65513129539996E-2</v>
      </c>
      <c r="T7">
        <v>9.5</v>
      </c>
    </row>
    <row r="8" spans="1:20" x14ac:dyDescent="0.3">
      <c r="A8">
        <v>0</v>
      </c>
      <c r="B8" s="61">
        <v>0.41909643076742997</v>
      </c>
      <c r="C8" s="61">
        <v>0.42309377495486999</v>
      </c>
      <c r="D8">
        <f t="shared" si="0"/>
        <v>0.6</v>
      </c>
      <c r="E8">
        <v>0.53463575642016103</v>
      </c>
      <c r="M8">
        <v>0</v>
      </c>
      <c r="N8">
        <v>0</v>
      </c>
      <c r="O8" s="61">
        <v>0.42309377495486999</v>
      </c>
      <c r="P8" s="61" t="s">
        <v>54</v>
      </c>
      <c r="Q8" s="61" t="s">
        <v>39</v>
      </c>
      <c r="R8" s="61">
        <v>-0.70045970767420396</v>
      </c>
      <c r="T8">
        <v>5</v>
      </c>
    </row>
    <row r="9" spans="1:20" x14ac:dyDescent="0.3">
      <c r="A9">
        <v>0</v>
      </c>
      <c r="B9">
        <v>0.41533863604571097</v>
      </c>
      <c r="C9">
        <v>0.41763883335737401</v>
      </c>
      <c r="D9">
        <f t="shared" si="0"/>
        <v>0.7</v>
      </c>
      <c r="E9">
        <v>0.54262261883027996</v>
      </c>
      <c r="M9">
        <v>0</v>
      </c>
      <c r="N9">
        <v>0</v>
      </c>
      <c r="O9">
        <v>0.41763883335737401</v>
      </c>
      <c r="P9" t="s">
        <v>54</v>
      </c>
      <c r="Q9" t="s">
        <v>39</v>
      </c>
      <c r="R9">
        <v>-3.4868969289246897E-2</v>
      </c>
      <c r="T9">
        <v>9.5</v>
      </c>
    </row>
    <row r="10" spans="1:20" x14ac:dyDescent="0.3">
      <c r="A10">
        <v>0</v>
      </c>
      <c r="B10">
        <v>0.41176190856675399</v>
      </c>
      <c r="C10">
        <v>0.41256235071029901</v>
      </c>
      <c r="D10">
        <f t="shared" si="0"/>
        <v>0.79999999999999993</v>
      </c>
      <c r="E10">
        <v>0.52455705253779505</v>
      </c>
      <c r="M10">
        <v>0</v>
      </c>
      <c r="N10">
        <v>0</v>
      </c>
      <c r="O10">
        <v>0.41256235071029901</v>
      </c>
      <c r="P10" t="s">
        <v>54</v>
      </c>
      <c r="Q10" t="s">
        <v>39</v>
      </c>
      <c r="R10">
        <v>4.6243110155540397E-2</v>
      </c>
      <c r="T10">
        <v>9.5</v>
      </c>
    </row>
    <row r="11" spans="1:20" x14ac:dyDescent="0.3">
      <c r="A11">
        <v>0</v>
      </c>
      <c r="B11">
        <v>0.40845954920143701</v>
      </c>
      <c r="C11">
        <v>0.41067384420928299</v>
      </c>
      <c r="D11">
        <f t="shared" si="0"/>
        <v>0.89999999999999991</v>
      </c>
      <c r="E11">
        <v>0.51320515969563696</v>
      </c>
      <c r="M11">
        <v>0</v>
      </c>
      <c r="N11">
        <v>0</v>
      </c>
      <c r="O11">
        <v>0.41067384420928299</v>
      </c>
      <c r="P11" t="s">
        <v>54</v>
      </c>
      <c r="Q11" t="s">
        <v>39</v>
      </c>
      <c r="R11">
        <v>1.8293870612545698E-2</v>
      </c>
      <c r="T11">
        <v>9.5</v>
      </c>
    </row>
    <row r="12" spans="1:20" x14ac:dyDescent="0.3">
      <c r="A12">
        <v>0</v>
      </c>
      <c r="B12">
        <v>0.40560846284609903</v>
      </c>
      <c r="C12">
        <v>0.40560846284609903</v>
      </c>
      <c r="D12">
        <f t="shared" si="0"/>
        <v>0.99999999999999989</v>
      </c>
      <c r="E12">
        <v>0.51867364890036904</v>
      </c>
      <c r="M12">
        <v>0</v>
      </c>
      <c r="N12">
        <v>0</v>
      </c>
      <c r="O12">
        <v>0.40560846284609903</v>
      </c>
      <c r="P12" t="s">
        <v>54</v>
      </c>
      <c r="Q12" t="s">
        <v>39</v>
      </c>
      <c r="R12">
        <v>3.2875506009446297E-2</v>
      </c>
      <c r="T12">
        <v>9.5</v>
      </c>
    </row>
    <row r="13" spans="1:20" x14ac:dyDescent="0.3">
      <c r="A13">
        <v>0</v>
      </c>
      <c r="B13">
        <v>0.40261474594178398</v>
      </c>
      <c r="C13">
        <v>0.40099553439230201</v>
      </c>
      <c r="D13">
        <f t="shared" si="0"/>
        <v>1.0999999999999999</v>
      </c>
      <c r="E13">
        <v>0.52853709853725594</v>
      </c>
      <c r="M13">
        <v>0</v>
      </c>
      <c r="N13">
        <v>0</v>
      </c>
      <c r="O13">
        <v>0.40099553439230201</v>
      </c>
      <c r="P13" t="s">
        <v>54</v>
      </c>
      <c r="Q13" t="s">
        <v>39</v>
      </c>
      <c r="R13">
        <v>-4.73352832401936E-2</v>
      </c>
      <c r="T13">
        <v>7</v>
      </c>
    </row>
    <row r="14" spans="1:20" x14ac:dyDescent="0.3">
      <c r="A14">
        <v>0</v>
      </c>
      <c r="B14">
        <v>0.40012202880344999</v>
      </c>
      <c r="C14">
        <v>0.39826362677752702</v>
      </c>
      <c r="D14">
        <f t="shared" si="0"/>
        <v>1.2</v>
      </c>
      <c r="E14">
        <v>0.50675775169579196</v>
      </c>
      <c r="M14">
        <v>0</v>
      </c>
      <c r="N14">
        <v>0</v>
      </c>
      <c r="O14">
        <v>0.39826362677752702</v>
      </c>
      <c r="P14" t="s">
        <v>54</v>
      </c>
      <c r="Q14" t="s">
        <v>39</v>
      </c>
      <c r="R14">
        <v>-0.69524195756352003</v>
      </c>
      <c r="T14">
        <v>5</v>
      </c>
    </row>
    <row r="15" spans="1:20" x14ac:dyDescent="0.3">
      <c r="A15">
        <v>0</v>
      </c>
      <c r="B15">
        <v>0.39792143845129102</v>
      </c>
      <c r="C15">
        <v>0.40033054047158201</v>
      </c>
      <c r="D15">
        <f t="shared" si="0"/>
        <v>1.3</v>
      </c>
      <c r="E15">
        <v>0.48970032498882698</v>
      </c>
      <c r="M15">
        <v>0</v>
      </c>
      <c r="N15">
        <v>0</v>
      </c>
      <c r="O15">
        <v>0.40033054047158201</v>
      </c>
      <c r="P15" t="s">
        <v>54</v>
      </c>
      <c r="Q15" t="s">
        <v>39</v>
      </c>
      <c r="R15">
        <v>-0.69117265326454702</v>
      </c>
      <c r="T15">
        <v>5</v>
      </c>
    </row>
    <row r="16" spans="1:20" x14ac:dyDescent="0.3">
      <c r="A16">
        <v>0</v>
      </c>
      <c r="B16">
        <v>0.39588709395053401</v>
      </c>
      <c r="C16">
        <v>0.39660688027015101</v>
      </c>
      <c r="D16">
        <f t="shared" si="0"/>
        <v>1.4000000000000001</v>
      </c>
      <c r="E16">
        <v>0.49038346728298299</v>
      </c>
      <c r="M16">
        <v>0</v>
      </c>
      <c r="N16">
        <v>0</v>
      </c>
      <c r="O16">
        <v>0.39660688027015101</v>
      </c>
      <c r="P16" t="s">
        <v>54</v>
      </c>
      <c r="Q16" t="s">
        <v>39</v>
      </c>
      <c r="R16">
        <v>1.8713510396215799E-2</v>
      </c>
      <c r="T16">
        <v>9.5</v>
      </c>
    </row>
    <row r="17" spans="1:20" x14ac:dyDescent="0.3">
      <c r="A17">
        <v>0</v>
      </c>
      <c r="B17">
        <v>0.393999852777835</v>
      </c>
      <c r="C17">
        <v>0.393999852777835</v>
      </c>
      <c r="D17">
        <f t="shared" si="0"/>
        <v>1.5000000000000002</v>
      </c>
      <c r="E17">
        <v>0.49720935966881902</v>
      </c>
      <c r="M17">
        <v>0</v>
      </c>
      <c r="N17">
        <v>0</v>
      </c>
      <c r="O17">
        <v>0.393999852777835</v>
      </c>
      <c r="P17" t="s">
        <v>54</v>
      </c>
      <c r="Q17" t="s">
        <v>39</v>
      </c>
      <c r="R17">
        <v>-0.67983112694252501</v>
      </c>
      <c r="T17">
        <v>5</v>
      </c>
    </row>
    <row r="18" spans="1:20" x14ac:dyDescent="0.3">
      <c r="A18">
        <v>0</v>
      </c>
      <c r="B18">
        <v>0.39132052260502298</v>
      </c>
      <c r="C18">
        <v>0.38951340248037303</v>
      </c>
      <c r="D18">
        <f t="shared" si="0"/>
        <v>1.6000000000000003</v>
      </c>
      <c r="E18">
        <v>0.48384288743100101</v>
      </c>
      <c r="M18">
        <v>0</v>
      </c>
      <c r="N18">
        <v>0</v>
      </c>
      <c r="O18">
        <v>0.38951340248037303</v>
      </c>
      <c r="P18" t="s">
        <v>54</v>
      </c>
      <c r="Q18" t="s">
        <v>39</v>
      </c>
      <c r="R18">
        <v>1.6194649476395599E-2</v>
      </c>
      <c r="T18">
        <v>9.5</v>
      </c>
    </row>
    <row r="19" spans="1:20" x14ac:dyDescent="0.3">
      <c r="A19">
        <v>0</v>
      </c>
      <c r="B19">
        <v>0.38875418336275203</v>
      </c>
      <c r="C19">
        <v>0.39026302857699302</v>
      </c>
      <c r="D19">
        <f t="shared" si="0"/>
        <v>1.7000000000000004</v>
      </c>
      <c r="E19">
        <v>0.45276549190571103</v>
      </c>
      <c r="M19">
        <v>0</v>
      </c>
      <c r="N19">
        <v>0</v>
      </c>
      <c r="O19">
        <v>0.39026302857699302</v>
      </c>
      <c r="P19" t="s">
        <v>54</v>
      </c>
      <c r="Q19" t="s">
        <v>39</v>
      </c>
      <c r="R19">
        <v>-0.69315007510855497</v>
      </c>
      <c r="T19">
        <v>5</v>
      </c>
    </row>
    <row r="20" spans="1:20" x14ac:dyDescent="0.3">
      <c r="A20">
        <v>0</v>
      </c>
      <c r="B20" s="60">
        <v>0.38629312141386402</v>
      </c>
      <c r="C20" s="60">
        <v>0.38478252229577298</v>
      </c>
      <c r="D20">
        <f t="shared" si="0"/>
        <v>1.8000000000000005</v>
      </c>
      <c r="E20">
        <v>0.48291568144992397</v>
      </c>
      <c r="M20">
        <v>0</v>
      </c>
      <c r="N20" s="60">
        <v>0</v>
      </c>
      <c r="O20" s="60">
        <v>0.38478252229577298</v>
      </c>
      <c r="P20" t="s">
        <v>54</v>
      </c>
      <c r="Q20" t="s">
        <v>39</v>
      </c>
      <c r="R20">
        <v>2.1189720788613801E-2</v>
      </c>
      <c r="T20">
        <v>7</v>
      </c>
    </row>
    <row r="21" spans="1:20" x14ac:dyDescent="0.3">
      <c r="A21">
        <v>0</v>
      </c>
      <c r="B21">
        <v>0.383939098443072</v>
      </c>
      <c r="C21">
        <v>0.38056394425848</v>
      </c>
      <c r="D21">
        <f t="shared" si="0"/>
        <v>1.9000000000000006</v>
      </c>
      <c r="E21">
        <v>0.46562771782988799</v>
      </c>
      <c r="M21">
        <v>0</v>
      </c>
      <c r="N21">
        <v>0</v>
      </c>
      <c r="O21">
        <v>0.38056394425848</v>
      </c>
      <c r="P21" t="s">
        <v>54</v>
      </c>
      <c r="Q21" t="s">
        <v>40</v>
      </c>
      <c r="R21">
        <v>0.75560584770445705</v>
      </c>
      <c r="T21">
        <v>9.5</v>
      </c>
    </row>
    <row r="22" spans="1:20" x14ac:dyDescent="0.3">
      <c r="A22">
        <v>0</v>
      </c>
      <c r="B22">
        <v>0.38171293973259102</v>
      </c>
      <c r="C22">
        <v>0.38171293973259102</v>
      </c>
      <c r="D22">
        <f t="shared" si="0"/>
        <v>2.0000000000000004</v>
      </c>
      <c r="M22">
        <v>0</v>
      </c>
      <c r="N22">
        <v>0</v>
      </c>
      <c r="O22">
        <v>0.38171293973259102</v>
      </c>
      <c r="P22" t="s">
        <v>54</v>
      </c>
      <c r="Q22" t="s">
        <v>40</v>
      </c>
      <c r="R22">
        <v>-1.71955495113993</v>
      </c>
      <c r="T22">
        <v>9.5</v>
      </c>
    </row>
    <row r="23" spans="1:20" x14ac:dyDescent="0.3">
      <c r="A23">
        <v>0</v>
      </c>
      <c r="B23">
        <v>0.38178351541614602</v>
      </c>
      <c r="C23">
        <v>0.37949882250594802</v>
      </c>
      <c r="D23">
        <f t="shared" si="0"/>
        <v>2.1000000000000005</v>
      </c>
      <c r="M23">
        <v>0</v>
      </c>
      <c r="N23">
        <v>0</v>
      </c>
      <c r="O23">
        <v>0.37949882250594802</v>
      </c>
      <c r="P23" t="s">
        <v>54</v>
      </c>
      <c r="Q23" t="s">
        <v>40</v>
      </c>
      <c r="R23">
        <v>1.3144241179841301</v>
      </c>
      <c r="T23">
        <v>9.5</v>
      </c>
    </row>
    <row r="24" spans="1:20" x14ac:dyDescent="0.3">
      <c r="A24">
        <v>0</v>
      </c>
      <c r="B24">
        <v>0.38208896996896602</v>
      </c>
      <c r="C24">
        <v>0.37811626274479698</v>
      </c>
      <c r="D24">
        <f t="shared" si="0"/>
        <v>2.2000000000000006</v>
      </c>
      <c r="M24">
        <v>0</v>
      </c>
      <c r="N24">
        <v>0</v>
      </c>
      <c r="O24">
        <v>0.37811626274479698</v>
      </c>
      <c r="P24" t="s">
        <v>54</v>
      </c>
      <c r="Q24" t="s">
        <v>40</v>
      </c>
      <c r="R24">
        <v>0.104559042401556</v>
      </c>
      <c r="T24">
        <v>9.5</v>
      </c>
    </row>
    <row r="25" spans="1:20" x14ac:dyDescent="0.3">
      <c r="A25">
        <v>0</v>
      </c>
      <c r="B25">
        <v>0.38268219482691102</v>
      </c>
      <c r="C25">
        <v>0.38623041848905099</v>
      </c>
      <c r="D25">
        <f t="shared" si="0"/>
        <v>2.3000000000000007</v>
      </c>
      <c r="M25">
        <v>0</v>
      </c>
      <c r="N25">
        <v>0</v>
      </c>
      <c r="O25">
        <v>0.38623041848905099</v>
      </c>
      <c r="P25" t="s">
        <v>54</v>
      </c>
      <c r="Q25" t="s">
        <v>40</v>
      </c>
      <c r="R25">
        <v>-0.59875344832930899</v>
      </c>
      <c r="T25">
        <v>9.5</v>
      </c>
    </row>
    <row r="26" spans="1:20" x14ac:dyDescent="0.3">
      <c r="A26">
        <v>0</v>
      </c>
      <c r="B26">
        <v>0.38364036799402002</v>
      </c>
      <c r="C26">
        <v>0.38431035136248698</v>
      </c>
      <c r="D26">
        <f t="shared" si="0"/>
        <v>2.4000000000000008</v>
      </c>
      <c r="M26">
        <v>0</v>
      </c>
      <c r="N26">
        <v>0</v>
      </c>
      <c r="O26">
        <v>0.38431035136248698</v>
      </c>
      <c r="P26" t="s">
        <v>54</v>
      </c>
      <c r="Q26" t="s">
        <v>40</v>
      </c>
      <c r="R26">
        <v>-0.98523857818915905</v>
      </c>
      <c r="T26">
        <v>5</v>
      </c>
    </row>
    <row r="27" spans="1:20" x14ac:dyDescent="0.3">
      <c r="A27">
        <v>0</v>
      </c>
      <c r="B27">
        <v>0.38494652736266399</v>
      </c>
      <c r="C27">
        <v>0.38494652736266399</v>
      </c>
      <c r="D27">
        <f t="shared" si="0"/>
        <v>2.5000000000000009</v>
      </c>
      <c r="M27">
        <v>0</v>
      </c>
      <c r="N27">
        <v>0</v>
      </c>
      <c r="O27">
        <v>0.38494652736266399</v>
      </c>
      <c r="P27" t="s">
        <v>54</v>
      </c>
      <c r="Q27" t="s">
        <v>40</v>
      </c>
      <c r="R27">
        <v>-0.18271034963359101</v>
      </c>
      <c r="T27">
        <v>7</v>
      </c>
    </row>
    <row r="28" spans="1:20" x14ac:dyDescent="0.3">
      <c r="A28">
        <v>0</v>
      </c>
      <c r="B28" s="61">
        <v>0.38225086463497099</v>
      </c>
      <c r="C28" s="61">
        <v>0.39586805609386799</v>
      </c>
      <c r="D28">
        <f t="shared" si="0"/>
        <v>2.600000000000001</v>
      </c>
      <c r="M28">
        <v>0</v>
      </c>
      <c r="N28">
        <v>0</v>
      </c>
      <c r="O28" s="61">
        <v>0.39586805609386799</v>
      </c>
      <c r="P28" s="61" t="s">
        <v>54</v>
      </c>
      <c r="Q28" s="61" t="s">
        <v>40</v>
      </c>
      <c r="R28" s="61">
        <v>-6.0259347545343402</v>
      </c>
      <c r="T28">
        <v>5</v>
      </c>
    </row>
    <row r="29" spans="1:20" x14ac:dyDescent="0.3">
      <c r="A29">
        <v>0</v>
      </c>
      <c r="B29">
        <v>0.38046081687431499</v>
      </c>
      <c r="C29">
        <v>0.40544833760160098</v>
      </c>
      <c r="D29">
        <f t="shared" si="0"/>
        <v>2.7000000000000011</v>
      </c>
      <c r="M29">
        <v>0</v>
      </c>
      <c r="N29">
        <v>0</v>
      </c>
      <c r="O29">
        <v>0.40544833760160098</v>
      </c>
      <c r="P29" t="s">
        <v>54</v>
      </c>
      <c r="Q29" t="s">
        <v>40</v>
      </c>
      <c r="R29">
        <v>0.369161437846452</v>
      </c>
      <c r="T29">
        <v>9.5</v>
      </c>
    </row>
    <row r="30" spans="1:20" x14ac:dyDescent="0.3">
      <c r="A30">
        <v>0</v>
      </c>
      <c r="B30">
        <v>0.38030444478396702</v>
      </c>
      <c r="C30">
        <v>0.404355736949363</v>
      </c>
      <c r="D30">
        <f t="shared" si="0"/>
        <v>2.8000000000000012</v>
      </c>
      <c r="M30">
        <v>0</v>
      </c>
      <c r="N30">
        <v>0</v>
      </c>
      <c r="O30">
        <v>0.404355736949363</v>
      </c>
      <c r="P30" t="s">
        <v>54</v>
      </c>
      <c r="Q30" t="s">
        <v>40</v>
      </c>
      <c r="R30">
        <v>-3.3057120547608498</v>
      </c>
      <c r="T30">
        <v>9.5</v>
      </c>
    </row>
    <row r="31" spans="1:20" x14ac:dyDescent="0.3">
      <c r="A31">
        <v>0</v>
      </c>
      <c r="B31">
        <v>0.38339147170479598</v>
      </c>
      <c r="C31">
        <v>0.393302329976223</v>
      </c>
      <c r="D31">
        <f t="shared" si="0"/>
        <v>2.9000000000000012</v>
      </c>
      <c r="M31">
        <v>0</v>
      </c>
      <c r="N31">
        <v>0</v>
      </c>
      <c r="O31">
        <v>0.393302329976223</v>
      </c>
      <c r="P31" t="s">
        <v>54</v>
      </c>
      <c r="Q31" t="s">
        <v>40</v>
      </c>
      <c r="R31">
        <v>-0.21840586347302399</v>
      </c>
      <c r="T31">
        <v>9.5</v>
      </c>
    </row>
    <row r="32" spans="1:20" x14ac:dyDescent="0.3">
      <c r="A32">
        <v>0</v>
      </c>
      <c r="B32">
        <v>0.39053813710852497</v>
      </c>
      <c r="C32">
        <v>0.39053813710852497</v>
      </c>
      <c r="D32">
        <f t="shared" si="0"/>
        <v>3.0000000000000013</v>
      </c>
      <c r="M32">
        <v>0</v>
      </c>
      <c r="N32">
        <v>0</v>
      </c>
      <c r="O32">
        <v>0.39053813710852497</v>
      </c>
      <c r="P32" t="s">
        <v>54</v>
      </c>
      <c r="Q32" t="s">
        <v>40</v>
      </c>
      <c r="R32">
        <v>-1.66041507684843</v>
      </c>
      <c r="T32">
        <v>9.5</v>
      </c>
    </row>
    <row r="33" spans="1:20" x14ac:dyDescent="0.3">
      <c r="A33">
        <v>0</v>
      </c>
      <c r="B33">
        <v>0.387385923975409</v>
      </c>
      <c r="C33">
        <v>0.379673929846364</v>
      </c>
      <c r="D33">
        <f t="shared" si="0"/>
        <v>3.1000000000000014</v>
      </c>
      <c r="M33">
        <v>0</v>
      </c>
      <c r="N33">
        <v>0</v>
      </c>
      <c r="O33">
        <v>0.379673929846364</v>
      </c>
      <c r="P33" t="s">
        <v>54</v>
      </c>
      <c r="Q33" t="s">
        <v>40</v>
      </c>
      <c r="R33">
        <v>0.47704179227136501</v>
      </c>
      <c r="T33">
        <v>5</v>
      </c>
    </row>
    <row r="34" spans="1:20" x14ac:dyDescent="0.3">
      <c r="A34">
        <v>0</v>
      </c>
      <c r="B34">
        <v>0.38625870191623202</v>
      </c>
      <c r="C34">
        <v>0.38710266750057498</v>
      </c>
      <c r="D34">
        <f t="shared" si="0"/>
        <v>3.2000000000000015</v>
      </c>
      <c r="M34">
        <v>0</v>
      </c>
      <c r="N34">
        <v>0</v>
      </c>
      <c r="O34">
        <v>0.38710266750057498</v>
      </c>
      <c r="P34" t="s">
        <v>54</v>
      </c>
      <c r="Q34" t="s">
        <v>40</v>
      </c>
      <c r="R34">
        <v>-7.111344695953</v>
      </c>
      <c r="T34">
        <v>9.5</v>
      </c>
    </row>
    <row r="35" spans="1:20" x14ac:dyDescent="0.3">
      <c r="A35">
        <v>0</v>
      </c>
      <c r="B35">
        <v>0.38709151313837298</v>
      </c>
      <c r="C35">
        <v>0.38496054095869903</v>
      </c>
      <c r="D35">
        <f t="shared" si="0"/>
        <v>3.3000000000000016</v>
      </c>
      <c r="M35">
        <v>0</v>
      </c>
      <c r="N35">
        <v>0</v>
      </c>
      <c r="O35">
        <v>0.38496054095869903</v>
      </c>
      <c r="P35" t="s">
        <v>54</v>
      </c>
      <c r="Q35" t="s">
        <v>40</v>
      </c>
      <c r="R35">
        <v>-7.53330644203049</v>
      </c>
      <c r="T35">
        <v>5</v>
      </c>
    </row>
    <row r="36" spans="1:20" x14ac:dyDescent="0.3">
      <c r="A36">
        <v>0</v>
      </c>
      <c r="B36">
        <v>0.38930400733347298</v>
      </c>
      <c r="C36">
        <v>0.38656621993242402</v>
      </c>
      <c r="D36">
        <f t="shared" si="0"/>
        <v>3.4000000000000017</v>
      </c>
      <c r="M36">
        <v>0</v>
      </c>
      <c r="N36">
        <v>0</v>
      </c>
      <c r="O36">
        <v>0.38656621993242402</v>
      </c>
      <c r="P36" t="s">
        <v>54</v>
      </c>
      <c r="Q36" t="s">
        <v>40</v>
      </c>
      <c r="R36">
        <v>-0.85613881609526998</v>
      </c>
      <c r="T36">
        <v>5</v>
      </c>
    </row>
    <row r="37" spans="1:20" x14ac:dyDescent="0.3">
      <c r="A37">
        <v>0</v>
      </c>
      <c r="B37">
        <v>0.392634007515891</v>
      </c>
      <c r="C37">
        <v>0.392634007515891</v>
      </c>
      <c r="D37">
        <f t="shared" si="0"/>
        <v>3.5000000000000018</v>
      </c>
      <c r="M37">
        <v>0</v>
      </c>
      <c r="N37">
        <v>0</v>
      </c>
      <c r="O37">
        <v>0.392634007515891</v>
      </c>
      <c r="P37" t="s">
        <v>54</v>
      </c>
      <c r="Q37" t="s">
        <v>40</v>
      </c>
      <c r="R37">
        <v>-9.1588596246392697</v>
      </c>
      <c r="T37">
        <v>9.5</v>
      </c>
    </row>
    <row r="38" spans="1:20" x14ac:dyDescent="0.3">
      <c r="A38">
        <v>0</v>
      </c>
      <c r="B38">
        <v>0.39029667571329302</v>
      </c>
      <c r="C38">
        <v>0.39623194677373802</v>
      </c>
      <c r="D38">
        <f t="shared" si="0"/>
        <v>3.6000000000000019</v>
      </c>
      <c r="M38">
        <v>0</v>
      </c>
      <c r="N38">
        <v>0</v>
      </c>
      <c r="O38">
        <v>0.39623194677373802</v>
      </c>
      <c r="P38" t="s">
        <v>54</v>
      </c>
      <c r="Q38" t="s">
        <v>40</v>
      </c>
      <c r="R38">
        <v>-0.65668625045358997</v>
      </c>
      <c r="T38">
        <v>9.5</v>
      </c>
    </row>
    <row r="39" spans="1:20" x14ac:dyDescent="0.3">
      <c r="A39">
        <v>0</v>
      </c>
      <c r="B39">
        <v>0.38884709369676401</v>
      </c>
      <c r="C39">
        <v>0.39936895460282301</v>
      </c>
      <c r="D39">
        <f t="shared" si="0"/>
        <v>3.700000000000002</v>
      </c>
      <c r="M39">
        <v>0</v>
      </c>
      <c r="N39">
        <v>0</v>
      </c>
      <c r="O39">
        <v>0.39936895460282301</v>
      </c>
      <c r="P39" t="s">
        <v>54</v>
      </c>
      <c r="Q39" t="s">
        <v>40</v>
      </c>
      <c r="R39">
        <v>-7.0429299172536997</v>
      </c>
      <c r="T39">
        <v>5</v>
      </c>
    </row>
    <row r="40" spans="1:20" x14ac:dyDescent="0.3">
      <c r="A40">
        <v>0</v>
      </c>
      <c r="B40">
        <v>0.38891224728801799</v>
      </c>
      <c r="C40">
        <v>0.40216902435228202</v>
      </c>
      <c r="D40">
        <f t="shared" si="0"/>
        <v>3.800000000000002</v>
      </c>
      <c r="M40">
        <v>0</v>
      </c>
      <c r="N40">
        <v>0</v>
      </c>
      <c r="O40">
        <v>0.40216902435228202</v>
      </c>
      <c r="P40" t="s">
        <v>54</v>
      </c>
      <c r="Q40" t="s">
        <v>40</v>
      </c>
      <c r="R40">
        <v>-1.04853067609127</v>
      </c>
      <c r="T40">
        <v>9.5</v>
      </c>
    </row>
    <row r="41" spans="1:20" x14ac:dyDescent="0.3">
      <c r="A41">
        <v>0</v>
      </c>
      <c r="B41">
        <v>0.39066831226357202</v>
      </c>
      <c r="C41">
        <v>0.39011646940419897</v>
      </c>
      <c r="D41">
        <f t="shared" si="0"/>
        <v>3.9000000000000021</v>
      </c>
      <c r="M41" s="60">
        <v>0</v>
      </c>
      <c r="N41">
        <v>0</v>
      </c>
      <c r="O41">
        <v>0.39011646940419897</v>
      </c>
      <c r="P41">
        <v>2.5250190098399399E-3</v>
      </c>
      <c r="T41">
        <v>7</v>
      </c>
    </row>
    <row r="42" spans="1:20" x14ac:dyDescent="0.3">
      <c r="A42">
        <v>0</v>
      </c>
      <c r="B42">
        <v>0.394057584430412</v>
      </c>
      <c r="C42">
        <v>0.394057584430412</v>
      </c>
      <c r="D42">
        <f t="shared" si="0"/>
        <v>4.0000000000000018</v>
      </c>
      <c r="M42">
        <v>0</v>
      </c>
      <c r="N42">
        <v>0</v>
      </c>
      <c r="O42">
        <v>0.394057584430412</v>
      </c>
      <c r="P42">
        <v>7.6106616672306903E-3</v>
      </c>
      <c r="T42">
        <v>9.5</v>
      </c>
    </row>
    <row r="43" spans="1:20" x14ac:dyDescent="0.3">
      <c r="A43">
        <v>0</v>
      </c>
      <c r="B43">
        <v>0.38723676075316299</v>
      </c>
      <c r="C43">
        <v>0.38673110331871802</v>
      </c>
      <c r="D43">
        <f t="shared" si="0"/>
        <v>4.1000000000000014</v>
      </c>
      <c r="M43">
        <v>0</v>
      </c>
      <c r="N43">
        <v>0</v>
      </c>
      <c r="O43">
        <v>0.38673110331871802</v>
      </c>
      <c r="P43">
        <v>-6.3974486701918298E-2</v>
      </c>
      <c r="T43">
        <v>9.5</v>
      </c>
    </row>
    <row r="44" spans="1:20" x14ac:dyDescent="0.3">
      <c r="A44">
        <v>0</v>
      </c>
      <c r="B44">
        <v>0.38202501572425601</v>
      </c>
      <c r="C44">
        <v>0.38454148806874899</v>
      </c>
      <c r="D44">
        <f t="shared" si="0"/>
        <v>4.2000000000000011</v>
      </c>
      <c r="M44">
        <v>0</v>
      </c>
      <c r="N44">
        <v>0</v>
      </c>
      <c r="O44">
        <v>0.38454148806874899</v>
      </c>
      <c r="P44">
        <v>-4.8574418012826701E-3</v>
      </c>
      <c r="T44">
        <v>9.5</v>
      </c>
    </row>
    <row r="45" spans="1:20" x14ac:dyDescent="0.3">
      <c r="A45">
        <v>0</v>
      </c>
      <c r="B45">
        <v>0.37826513285688801</v>
      </c>
      <c r="C45">
        <v>0.37849141622145999</v>
      </c>
      <c r="D45">
        <f t="shared" si="0"/>
        <v>4.3000000000000007</v>
      </c>
      <c r="M45">
        <v>0</v>
      </c>
      <c r="N45">
        <v>0</v>
      </c>
      <c r="O45">
        <v>0.37849141622145999</v>
      </c>
      <c r="P45">
        <v>2.0589277629978101E-2</v>
      </c>
      <c r="T45">
        <v>9.5</v>
      </c>
    </row>
    <row r="46" spans="1:20" x14ac:dyDescent="0.3">
      <c r="A46">
        <v>0</v>
      </c>
      <c r="B46">
        <v>0.37599188169763698</v>
      </c>
      <c r="C46">
        <v>0.37129327112981803</v>
      </c>
      <c r="D46">
        <f t="shared" si="0"/>
        <v>4.4000000000000004</v>
      </c>
      <c r="M46">
        <v>0</v>
      </c>
      <c r="N46">
        <v>0</v>
      </c>
      <c r="O46">
        <v>0.37129327112981803</v>
      </c>
      <c r="P46">
        <v>-8.8781268383871202E-3</v>
      </c>
      <c r="T46">
        <v>9.5</v>
      </c>
    </row>
    <row r="47" spans="1:20" x14ac:dyDescent="0.3">
      <c r="A47">
        <v>0</v>
      </c>
      <c r="B47">
        <v>0.375154322175695</v>
      </c>
      <c r="C47">
        <v>0.375154322175695</v>
      </c>
      <c r="D47">
        <f t="shared" si="0"/>
        <v>4.5</v>
      </c>
      <c r="M47">
        <v>0</v>
      </c>
      <c r="N47">
        <v>0</v>
      </c>
      <c r="O47">
        <v>0.375154322175695</v>
      </c>
      <c r="P47">
        <v>1.48265496600025E-2</v>
      </c>
      <c r="T47">
        <v>9.5</v>
      </c>
    </row>
    <row r="48" spans="1:20" x14ac:dyDescent="0.3">
      <c r="A48">
        <v>0</v>
      </c>
      <c r="B48">
        <v>0.35870873499973399</v>
      </c>
      <c r="C48">
        <v>0.371431523284943</v>
      </c>
      <c r="D48">
        <f t="shared" si="0"/>
        <v>4.5999999999999996</v>
      </c>
      <c r="M48">
        <v>0</v>
      </c>
      <c r="N48">
        <v>0</v>
      </c>
      <c r="O48">
        <v>0.371431523284943</v>
      </c>
      <c r="P48">
        <v>-1.1478014235262901</v>
      </c>
      <c r="T48">
        <v>9.5</v>
      </c>
    </row>
    <row r="49" spans="1:20" x14ac:dyDescent="0.3">
      <c r="A49">
        <v>0</v>
      </c>
      <c r="B49">
        <v>0.34495515048062297</v>
      </c>
      <c r="C49">
        <v>0.36929505817011499</v>
      </c>
      <c r="D49">
        <f t="shared" si="0"/>
        <v>4.6999999999999993</v>
      </c>
      <c r="M49">
        <v>0</v>
      </c>
      <c r="N49">
        <v>0</v>
      </c>
      <c r="O49">
        <v>0.36929505817011499</v>
      </c>
      <c r="P49">
        <v>-2.5134327220336102E-2</v>
      </c>
      <c r="T49">
        <v>9.5</v>
      </c>
    </row>
    <row r="50" spans="1:20" x14ac:dyDescent="0.3">
      <c r="A50">
        <v>0</v>
      </c>
      <c r="B50">
        <v>0.33777914975127499</v>
      </c>
      <c r="C50">
        <v>0.368371893866492</v>
      </c>
      <c r="D50">
        <f t="shared" si="0"/>
        <v>4.7999999999999989</v>
      </c>
      <c r="M50">
        <v>0</v>
      </c>
      <c r="N50">
        <v>0</v>
      </c>
      <c r="O50">
        <v>0.368371893866492</v>
      </c>
      <c r="P50">
        <v>5.0933958618514998E-2</v>
      </c>
      <c r="T50">
        <v>9.5</v>
      </c>
    </row>
    <row r="51" spans="1:20" x14ac:dyDescent="0.3">
      <c r="A51">
        <v>0</v>
      </c>
      <c r="B51">
        <v>0.33841654002786198</v>
      </c>
      <c r="C51">
        <v>0.358165187540881</v>
      </c>
      <c r="D51">
        <f t="shared" si="0"/>
        <v>4.8999999999999986</v>
      </c>
      <c r="M51">
        <v>0</v>
      </c>
      <c r="N51">
        <v>0</v>
      </c>
      <c r="O51">
        <v>0.358165187540881</v>
      </c>
      <c r="P51">
        <v>1.7571853846075298E-2</v>
      </c>
      <c r="T51">
        <v>9.5</v>
      </c>
    </row>
    <row r="52" spans="1:20" x14ac:dyDescent="0.3">
      <c r="A52">
        <v>0</v>
      </c>
      <c r="B52">
        <v>0.34378803385565898</v>
      </c>
      <c r="C52">
        <v>0.36613629698885702</v>
      </c>
      <c r="D52">
        <f t="shared" si="0"/>
        <v>4.9999999999999982</v>
      </c>
      <c r="M52">
        <v>0</v>
      </c>
      <c r="N52">
        <v>0</v>
      </c>
      <c r="O52">
        <v>0.36613629698885702</v>
      </c>
      <c r="P52">
        <v>3.23594126089271E-2</v>
      </c>
      <c r="T52">
        <v>9.5</v>
      </c>
    </row>
    <row r="53" spans="1:20" x14ac:dyDescent="0.3">
      <c r="A53">
        <v>0</v>
      </c>
      <c r="B53">
        <v>0.35622084009757099</v>
      </c>
      <c r="C53">
        <v>0.36737273792684499</v>
      </c>
      <c r="D53">
        <f t="shared" si="0"/>
        <v>5.0999999999999979</v>
      </c>
      <c r="M53">
        <v>0</v>
      </c>
      <c r="N53">
        <v>0</v>
      </c>
      <c r="O53">
        <v>0.36737273792684499</v>
      </c>
      <c r="P53">
        <v>-5.78217466461926E-2</v>
      </c>
      <c r="T53">
        <v>9.5</v>
      </c>
    </row>
    <row r="54" spans="1:20" x14ac:dyDescent="0.3">
      <c r="A54">
        <v>0</v>
      </c>
      <c r="B54">
        <v>0.34737996232398699</v>
      </c>
      <c r="C54">
        <v>0.36872226237073602</v>
      </c>
      <c r="D54">
        <f t="shared" si="0"/>
        <v>5.1999999999999975</v>
      </c>
      <c r="M54">
        <v>0</v>
      </c>
      <c r="N54">
        <v>0</v>
      </c>
      <c r="O54">
        <v>0.36872226237073602</v>
      </c>
      <c r="P54">
        <v>-0.62860248737200797</v>
      </c>
      <c r="T54">
        <v>9.5</v>
      </c>
    </row>
    <row r="55" spans="1:20" x14ac:dyDescent="0.3">
      <c r="A55">
        <v>0</v>
      </c>
      <c r="B55">
        <v>0.33897679537174502</v>
      </c>
      <c r="C55">
        <v>0.36451639453594498</v>
      </c>
      <c r="D55">
        <f t="shared" si="0"/>
        <v>5.2999999999999972</v>
      </c>
      <c r="M55">
        <v>0</v>
      </c>
      <c r="N55">
        <v>0</v>
      </c>
      <c r="O55">
        <v>0.36451639453594498</v>
      </c>
      <c r="P55">
        <v>-0.52023593225824405</v>
      </c>
      <c r="T55">
        <v>9.5</v>
      </c>
    </row>
    <row r="56" spans="1:20" x14ac:dyDescent="0.3">
      <c r="A56">
        <v>0</v>
      </c>
      <c r="B56">
        <v>0.33126615859855102</v>
      </c>
      <c r="C56">
        <v>0.35198686986234901</v>
      </c>
      <c r="D56">
        <f t="shared" si="0"/>
        <v>5.3999999999999968</v>
      </c>
      <c r="M56">
        <v>0</v>
      </c>
      <c r="N56">
        <v>0</v>
      </c>
      <c r="O56">
        <v>0.35198686986234901</v>
      </c>
      <c r="P56">
        <v>1.3024159374970101E-2</v>
      </c>
      <c r="T56">
        <v>9.5</v>
      </c>
    </row>
    <row r="57" spans="1:20" x14ac:dyDescent="0.3">
      <c r="A57">
        <v>0</v>
      </c>
      <c r="B57">
        <v>0.323878873031899</v>
      </c>
      <c r="C57">
        <v>0.32444382641293101</v>
      </c>
      <c r="D57">
        <f t="shared" si="0"/>
        <v>5.4999999999999964</v>
      </c>
      <c r="M57">
        <v>0</v>
      </c>
      <c r="N57">
        <v>0</v>
      </c>
      <c r="O57">
        <v>0.32444382641293101</v>
      </c>
      <c r="P57">
        <v>-0.56269057778707599</v>
      </c>
      <c r="T57">
        <v>9.5</v>
      </c>
    </row>
    <row r="58" spans="1:20" x14ac:dyDescent="0.3">
      <c r="A58">
        <v>0</v>
      </c>
      <c r="B58">
        <v>0.31714907842925999</v>
      </c>
      <c r="C58">
        <v>0.32877915285000198</v>
      </c>
      <c r="D58">
        <f t="shared" si="0"/>
        <v>5.5999999999999961</v>
      </c>
      <c r="M58">
        <v>0</v>
      </c>
      <c r="N58">
        <v>0</v>
      </c>
      <c r="O58">
        <v>0.32877915285000198</v>
      </c>
      <c r="P58">
        <v>9.9394348093156393E-3</v>
      </c>
      <c r="T58">
        <v>9.5</v>
      </c>
    </row>
    <row r="59" spans="1:20" x14ac:dyDescent="0.3">
      <c r="A59">
        <v>0</v>
      </c>
      <c r="B59">
        <v>0.310562987457632</v>
      </c>
      <c r="C59">
        <v>0.33562863966144801</v>
      </c>
      <c r="D59">
        <f t="shared" si="0"/>
        <v>5.6999999999999957</v>
      </c>
      <c r="M59">
        <v>0</v>
      </c>
      <c r="N59">
        <v>0</v>
      </c>
      <c r="O59">
        <v>0.33562863966144801</v>
      </c>
      <c r="P59">
        <v>-0.82170427512212896</v>
      </c>
      <c r="T59">
        <v>7</v>
      </c>
    </row>
    <row r="60" spans="1:20" x14ac:dyDescent="0.3">
      <c r="A60">
        <v>0</v>
      </c>
      <c r="B60">
        <v>0.30443598439370101</v>
      </c>
      <c r="C60">
        <v>0.32985912356956198</v>
      </c>
      <c r="D60">
        <f t="shared" si="0"/>
        <v>5.7999999999999954</v>
      </c>
      <c r="M60">
        <v>0</v>
      </c>
      <c r="N60">
        <v>0</v>
      </c>
      <c r="O60">
        <v>0.32985912356956198</v>
      </c>
      <c r="P60">
        <v>2.21365381246202E-2</v>
      </c>
      <c r="T60">
        <v>9.5</v>
      </c>
    </row>
    <row r="61" spans="1:20" x14ac:dyDescent="0.3">
      <c r="A61">
        <v>0</v>
      </c>
      <c r="B61">
        <v>0.29841173259371501</v>
      </c>
      <c r="C61">
        <v>0.31349290713156702</v>
      </c>
      <c r="D61">
        <f t="shared" si="0"/>
        <v>5.899999999999995</v>
      </c>
      <c r="M61">
        <v>0</v>
      </c>
      <c r="N61">
        <v>0</v>
      </c>
      <c r="O61">
        <v>0.31349290713156702</v>
      </c>
      <c r="P61">
        <v>2.5250190098399399E-3</v>
      </c>
      <c r="T61">
        <v>9.5</v>
      </c>
    </row>
    <row r="62" spans="1:20" x14ac:dyDescent="0.3">
      <c r="A62">
        <v>0</v>
      </c>
      <c r="B62">
        <v>0.29287768225073402</v>
      </c>
      <c r="C62">
        <v>0.300732556152841</v>
      </c>
      <c r="D62">
        <f t="shared" si="0"/>
        <v>5.9999999999999947</v>
      </c>
      <c r="M62">
        <v>0</v>
      </c>
      <c r="N62">
        <v>0</v>
      </c>
      <c r="O62">
        <v>0.300732556152841</v>
      </c>
      <c r="P62">
        <v>7.6106616672306903E-3</v>
      </c>
      <c r="T62">
        <v>9.5</v>
      </c>
    </row>
    <row r="63" spans="1:20" x14ac:dyDescent="0.3">
      <c r="A63">
        <v>0</v>
      </c>
      <c r="B63">
        <v>0.28776839831754297</v>
      </c>
      <c r="C63">
        <v>0.30010713049337301</v>
      </c>
      <c r="D63">
        <f t="shared" si="0"/>
        <v>6.0999999999999943</v>
      </c>
      <c r="M63">
        <v>0</v>
      </c>
      <c r="N63">
        <v>0</v>
      </c>
      <c r="O63">
        <v>0.30010713049337301</v>
      </c>
      <c r="P63">
        <v>-6.3974486701918298E-2</v>
      </c>
      <c r="T63">
        <v>9.5</v>
      </c>
    </row>
    <row r="64" spans="1:20" x14ac:dyDescent="0.3">
      <c r="A64">
        <v>0</v>
      </c>
      <c r="B64">
        <v>0.28325549654724103</v>
      </c>
      <c r="C64">
        <v>0.30183089905328397</v>
      </c>
      <c r="D64">
        <f t="shared" si="0"/>
        <v>6.199999999999994</v>
      </c>
      <c r="M64">
        <v>0</v>
      </c>
      <c r="N64">
        <v>0</v>
      </c>
      <c r="O64">
        <v>0.30183089905328397</v>
      </c>
      <c r="P64">
        <v>-4.8574418012826701E-3</v>
      </c>
      <c r="T64">
        <v>9.5</v>
      </c>
    </row>
    <row r="65" spans="1:20" x14ac:dyDescent="0.3">
      <c r="A65">
        <v>0</v>
      </c>
      <c r="B65">
        <v>0.279025234470615</v>
      </c>
      <c r="C65">
        <v>0.30093767132945898</v>
      </c>
      <c r="D65">
        <f t="shared" si="0"/>
        <v>6.2999999999999936</v>
      </c>
      <c r="M65">
        <v>0</v>
      </c>
      <c r="N65">
        <v>0</v>
      </c>
      <c r="O65">
        <v>0.30093767132945898</v>
      </c>
      <c r="P65">
        <v>2.0589277629978101E-2</v>
      </c>
      <c r="T65">
        <v>5</v>
      </c>
    </row>
    <row r="66" spans="1:20" x14ac:dyDescent="0.3">
      <c r="A66">
        <v>0</v>
      </c>
      <c r="B66">
        <v>0.27545803618609299</v>
      </c>
      <c r="C66">
        <v>0.28521243011882103</v>
      </c>
      <c r="D66">
        <f t="shared" si="0"/>
        <v>6.3999999999999932</v>
      </c>
      <c r="M66">
        <v>0</v>
      </c>
      <c r="N66">
        <v>0</v>
      </c>
      <c r="O66">
        <v>0.28521243011882103</v>
      </c>
      <c r="P66">
        <v>-8.8781268383871202E-3</v>
      </c>
      <c r="T66">
        <v>9.5</v>
      </c>
    </row>
    <row r="67" spans="1:20" x14ac:dyDescent="0.3">
      <c r="A67">
        <v>0</v>
      </c>
      <c r="B67">
        <v>0.27224940801030501</v>
      </c>
      <c r="C67">
        <v>0.28713899903496198</v>
      </c>
      <c r="D67">
        <f t="shared" si="0"/>
        <v>6.4999999999999929</v>
      </c>
      <c r="M67">
        <v>0</v>
      </c>
      <c r="N67">
        <v>0</v>
      </c>
      <c r="O67">
        <v>0.28713899903496198</v>
      </c>
      <c r="P67">
        <v>1.48265496600025E-2</v>
      </c>
      <c r="T67">
        <v>9.5</v>
      </c>
    </row>
    <row r="68" spans="1:20" x14ac:dyDescent="0.3">
      <c r="A68">
        <v>0</v>
      </c>
      <c r="B68">
        <v>0.26978059528626103</v>
      </c>
      <c r="C68">
        <v>0.28563623876010802</v>
      </c>
      <c r="D68">
        <f t="shared" ref="D68:D91" si="1">D67+0.1</f>
        <v>6.5999999999999925</v>
      </c>
      <c r="M68">
        <v>0</v>
      </c>
      <c r="N68">
        <v>0</v>
      </c>
      <c r="O68">
        <v>0.28563623876010802</v>
      </c>
      <c r="P68">
        <v>-1.1478014235262901</v>
      </c>
      <c r="T68">
        <v>9.5</v>
      </c>
    </row>
    <row r="69" spans="1:20" x14ac:dyDescent="0.3">
      <c r="A69">
        <v>0</v>
      </c>
      <c r="B69">
        <v>0.26777155081718501</v>
      </c>
      <c r="C69">
        <v>0.30213322285407102</v>
      </c>
      <c r="D69">
        <f t="shared" si="1"/>
        <v>6.6999999999999922</v>
      </c>
      <c r="M69">
        <v>0</v>
      </c>
      <c r="N69">
        <v>0</v>
      </c>
      <c r="O69">
        <v>0.30213322285407102</v>
      </c>
      <c r="P69">
        <v>-2.5134327220336102E-2</v>
      </c>
      <c r="T69">
        <v>9.5</v>
      </c>
    </row>
    <row r="70" spans="1:20" x14ac:dyDescent="0.3">
      <c r="A70">
        <v>0</v>
      </c>
      <c r="B70">
        <v>0.26664913116070799</v>
      </c>
      <c r="C70">
        <v>0.28946237564977501</v>
      </c>
      <c r="D70">
        <f t="shared" si="1"/>
        <v>6.7999999999999918</v>
      </c>
      <c r="M70">
        <v>0</v>
      </c>
      <c r="N70">
        <v>0</v>
      </c>
      <c r="O70">
        <v>0.28946237564977501</v>
      </c>
      <c r="P70">
        <v>5.0933958618514998E-2</v>
      </c>
      <c r="T70">
        <v>5</v>
      </c>
    </row>
    <row r="71" spans="1:20" x14ac:dyDescent="0.3">
      <c r="A71">
        <v>0</v>
      </c>
      <c r="B71">
        <v>0.266122652277756</v>
      </c>
      <c r="C71">
        <v>0.26292768235817798</v>
      </c>
      <c r="D71">
        <f t="shared" si="1"/>
        <v>6.8999999999999915</v>
      </c>
      <c r="M71">
        <v>0</v>
      </c>
      <c r="N71">
        <v>0</v>
      </c>
      <c r="O71">
        <v>0.26292768235817798</v>
      </c>
      <c r="P71">
        <v>1.7571853846075298E-2</v>
      </c>
      <c r="T71">
        <v>9.5</v>
      </c>
    </row>
    <row r="72" spans="1:20" x14ac:dyDescent="0.3">
      <c r="A72">
        <v>0</v>
      </c>
      <c r="B72">
        <v>0.22942091859424199</v>
      </c>
      <c r="C72">
        <v>0.24182609956735901</v>
      </c>
      <c r="D72">
        <f t="shared" si="1"/>
        <v>6.9999999999999911</v>
      </c>
      <c r="M72">
        <v>0</v>
      </c>
      <c r="N72">
        <v>0</v>
      </c>
      <c r="O72">
        <v>0.24182609956735901</v>
      </c>
      <c r="P72">
        <v>3.23594126089271E-2</v>
      </c>
      <c r="T72">
        <v>5</v>
      </c>
    </row>
    <row r="73" spans="1:20" x14ac:dyDescent="0.3">
      <c r="A73">
        <v>0</v>
      </c>
      <c r="B73">
        <v>0.21694825655728001</v>
      </c>
      <c r="C73">
        <v>0.243350079415356</v>
      </c>
      <c r="D73">
        <f t="shared" si="1"/>
        <v>7.0999999999999908</v>
      </c>
      <c r="M73">
        <v>0</v>
      </c>
      <c r="N73">
        <v>0</v>
      </c>
      <c r="O73">
        <v>0.243350079415356</v>
      </c>
      <c r="P73">
        <v>-5.78217466461926E-2</v>
      </c>
      <c r="T73">
        <v>9.5</v>
      </c>
    </row>
    <row r="74" spans="1:20" x14ac:dyDescent="0.3">
      <c r="A74">
        <v>0</v>
      </c>
      <c r="B74">
        <v>0.205312588335125</v>
      </c>
      <c r="C74">
        <v>0.24390341501346299</v>
      </c>
      <c r="D74">
        <f t="shared" si="1"/>
        <v>7.1999999999999904</v>
      </c>
      <c r="M74">
        <v>0</v>
      </c>
      <c r="N74">
        <v>0</v>
      </c>
      <c r="O74">
        <v>0.24390341501346299</v>
      </c>
      <c r="P74">
        <v>-0.62860248737200797</v>
      </c>
      <c r="T74">
        <v>9.5</v>
      </c>
    </row>
    <row r="75" spans="1:20" x14ac:dyDescent="0.3">
      <c r="A75">
        <v>0</v>
      </c>
      <c r="B75">
        <v>0.19370213721656401</v>
      </c>
      <c r="C75">
        <v>0.24179938873042001</v>
      </c>
      <c r="D75">
        <f t="shared" si="1"/>
        <v>7.2999999999999901</v>
      </c>
      <c r="M75">
        <v>0</v>
      </c>
      <c r="N75">
        <v>0</v>
      </c>
      <c r="O75">
        <v>0.24179938873042001</v>
      </c>
      <c r="P75">
        <v>-0.52023593225824405</v>
      </c>
      <c r="T75">
        <v>9.5</v>
      </c>
    </row>
    <row r="76" spans="1:20" x14ac:dyDescent="0.3">
      <c r="A76">
        <v>0</v>
      </c>
      <c r="B76">
        <v>0.18259189254025501</v>
      </c>
      <c r="C76">
        <v>0.21681350557110901</v>
      </c>
      <c r="D76">
        <f t="shared" si="1"/>
        <v>7.3999999999999897</v>
      </c>
      <c r="M76">
        <v>0</v>
      </c>
      <c r="N76">
        <v>0</v>
      </c>
      <c r="O76">
        <v>0.21681350557110901</v>
      </c>
      <c r="P76">
        <v>1.3024159374970101E-2</v>
      </c>
      <c r="T76">
        <v>9.5</v>
      </c>
    </row>
    <row r="77" spans="1:20" x14ac:dyDescent="0.3">
      <c r="A77">
        <v>0</v>
      </c>
      <c r="B77">
        <v>0.17122860017746599</v>
      </c>
      <c r="C77">
        <v>0.19469539028498201</v>
      </c>
      <c r="D77">
        <f t="shared" si="1"/>
        <v>7.4999999999999893</v>
      </c>
      <c r="M77">
        <v>0</v>
      </c>
      <c r="N77">
        <v>0</v>
      </c>
      <c r="O77">
        <v>0.19469539028498201</v>
      </c>
      <c r="P77">
        <v>-0.56269057778707599</v>
      </c>
      <c r="T77">
        <v>5</v>
      </c>
    </row>
    <row r="78" spans="1:20" x14ac:dyDescent="0.3">
      <c r="A78">
        <v>0</v>
      </c>
      <c r="B78">
        <v>0.159293995493274</v>
      </c>
      <c r="C78">
        <v>0.200012932269128</v>
      </c>
      <c r="D78">
        <f t="shared" si="1"/>
        <v>7.599999999999989</v>
      </c>
      <c r="M78">
        <v>0</v>
      </c>
      <c r="N78">
        <v>0</v>
      </c>
      <c r="O78">
        <v>0.200012932269128</v>
      </c>
      <c r="P78">
        <v>9.9394348093156393E-3</v>
      </c>
      <c r="T78">
        <v>5</v>
      </c>
    </row>
    <row r="79" spans="1:20" x14ac:dyDescent="0.3">
      <c r="A79">
        <v>0</v>
      </c>
      <c r="B79">
        <v>0.14764132706213201</v>
      </c>
      <c r="C79">
        <v>0.21085038260418301</v>
      </c>
      <c r="D79">
        <f t="shared" si="1"/>
        <v>7.6999999999999886</v>
      </c>
      <c r="M79">
        <v>0</v>
      </c>
      <c r="N79">
        <v>0</v>
      </c>
      <c r="O79">
        <v>0.21085038260418301</v>
      </c>
      <c r="P79">
        <v>-0.82170427512212896</v>
      </c>
      <c r="T79">
        <v>7</v>
      </c>
    </row>
    <row r="80" spans="1:20" x14ac:dyDescent="0.3">
      <c r="A80">
        <v>0</v>
      </c>
      <c r="B80">
        <v>0.136534524764511</v>
      </c>
      <c r="C80">
        <v>0.195030366287891</v>
      </c>
      <c r="D80">
        <f t="shared" si="1"/>
        <v>7.7999999999999883</v>
      </c>
      <c r="M80">
        <v>0</v>
      </c>
      <c r="N80">
        <v>0</v>
      </c>
      <c r="O80">
        <v>0.195030366287891</v>
      </c>
      <c r="P80">
        <v>2.21365381246202E-2</v>
      </c>
      <c r="T80">
        <v>9.5</v>
      </c>
    </row>
    <row r="81" spans="1:20" x14ac:dyDescent="0.3">
      <c r="A81">
        <v>0</v>
      </c>
      <c r="B81">
        <v>0.125323124477629</v>
      </c>
      <c r="C81">
        <v>0.17216131607586899</v>
      </c>
      <c r="D81">
        <f t="shared" si="1"/>
        <v>7.8999999999999879</v>
      </c>
      <c r="M81">
        <v>0</v>
      </c>
      <c r="N81">
        <v>0</v>
      </c>
      <c r="O81">
        <v>0.17216131607586899</v>
      </c>
      <c r="P81">
        <v>2.5250190098399399E-3</v>
      </c>
      <c r="T81">
        <v>9.5</v>
      </c>
    </row>
    <row r="82" spans="1:20" x14ac:dyDescent="0.3">
      <c r="A82">
        <v>0</v>
      </c>
      <c r="B82">
        <v>0.114678701898472</v>
      </c>
      <c r="C82">
        <v>0.14447580095144</v>
      </c>
      <c r="D82">
        <f t="shared" si="1"/>
        <v>7.9999999999999876</v>
      </c>
      <c r="M82">
        <v>0</v>
      </c>
      <c r="N82">
        <v>0</v>
      </c>
      <c r="O82">
        <v>0.14447580095144</v>
      </c>
      <c r="P82">
        <v>7.6106616672306903E-3</v>
      </c>
      <c r="T82">
        <v>9.5</v>
      </c>
    </row>
    <row r="83" spans="1:20" x14ac:dyDescent="0.3">
      <c r="A83">
        <v>0</v>
      </c>
      <c r="B83">
        <v>0.106080134218351</v>
      </c>
      <c r="C83">
        <v>0.147534238865805</v>
      </c>
      <c r="D83">
        <f t="shared" si="1"/>
        <v>8.0999999999999872</v>
      </c>
      <c r="M83">
        <v>0</v>
      </c>
      <c r="N83">
        <v>0</v>
      </c>
      <c r="O83">
        <v>0.147534238865805</v>
      </c>
      <c r="P83">
        <v>-6.3974486701918298E-2</v>
      </c>
      <c r="T83">
        <v>9.5</v>
      </c>
    </row>
    <row r="84" spans="1:20" x14ac:dyDescent="0.3">
      <c r="A84">
        <v>0</v>
      </c>
      <c r="B84">
        <v>9.8095583456781904E-2</v>
      </c>
      <c r="C84">
        <v>0.14855254014693201</v>
      </c>
      <c r="D84">
        <f t="shared" si="1"/>
        <v>8.1999999999999869</v>
      </c>
      <c r="M84">
        <v>0</v>
      </c>
      <c r="N84">
        <v>0</v>
      </c>
      <c r="O84">
        <v>0.14855254014693201</v>
      </c>
      <c r="P84">
        <v>-4.8574418012826701E-3</v>
      </c>
      <c r="T84">
        <v>9.5</v>
      </c>
    </row>
    <row r="85" spans="1:20" x14ac:dyDescent="0.3">
      <c r="A85">
        <v>0</v>
      </c>
      <c r="B85">
        <v>9.0671838203017205E-2</v>
      </c>
      <c r="C85">
        <v>0.15812158713152399</v>
      </c>
      <c r="D85">
        <f t="shared" si="1"/>
        <v>8.2999999999999865</v>
      </c>
      <c r="M85">
        <v>0</v>
      </c>
      <c r="N85">
        <v>0</v>
      </c>
      <c r="O85">
        <v>0.15812158713152399</v>
      </c>
      <c r="P85">
        <v>2.0589277629978101E-2</v>
      </c>
      <c r="T85">
        <v>9.5</v>
      </c>
    </row>
    <row r="86" spans="1:20" x14ac:dyDescent="0.3">
      <c r="A86">
        <v>0</v>
      </c>
      <c r="B86">
        <v>8.3683201190482503E-2</v>
      </c>
      <c r="C86">
        <v>0.116346193793943</v>
      </c>
      <c r="D86">
        <f t="shared" si="1"/>
        <v>8.3999999999999861</v>
      </c>
      <c r="M86" s="60">
        <v>0</v>
      </c>
      <c r="N86">
        <v>0</v>
      </c>
      <c r="O86">
        <v>0.116346193793943</v>
      </c>
      <c r="P86">
        <v>-8.8781268383871202E-3</v>
      </c>
      <c r="T86">
        <v>9.5</v>
      </c>
    </row>
    <row r="87" spans="1:20" x14ac:dyDescent="0.3">
      <c r="A87">
        <v>0</v>
      </c>
      <c r="B87">
        <v>7.6438349554820401E-2</v>
      </c>
      <c r="C87">
        <v>7.9728767050983404E-2</v>
      </c>
      <c r="D87">
        <f t="shared" si="1"/>
        <v>8.4999999999999858</v>
      </c>
      <c r="M87">
        <v>0</v>
      </c>
      <c r="N87">
        <v>0</v>
      </c>
      <c r="O87">
        <v>7.9728767050983404E-2</v>
      </c>
      <c r="P87">
        <v>1.48265496600025E-2</v>
      </c>
      <c r="T87">
        <v>9.5</v>
      </c>
    </row>
    <row r="88" spans="1:20" x14ac:dyDescent="0.3">
      <c r="A88">
        <v>0</v>
      </c>
      <c r="B88">
        <v>6.8253783261809794E-2</v>
      </c>
      <c r="C88">
        <v>9.1882785417101806E-2</v>
      </c>
      <c r="D88">
        <f t="shared" si="1"/>
        <v>8.5999999999999854</v>
      </c>
      <c r="M88">
        <v>0</v>
      </c>
      <c r="N88">
        <v>0</v>
      </c>
      <c r="O88">
        <v>9.1882785417101806E-2</v>
      </c>
      <c r="P88">
        <v>-1.1478014235262901</v>
      </c>
      <c r="T88">
        <v>9.5</v>
      </c>
    </row>
    <row r="89" spans="1:20" x14ac:dyDescent="0.3">
      <c r="A89">
        <v>0</v>
      </c>
      <c r="B89">
        <v>6.1190857617265303E-2</v>
      </c>
      <c r="C89">
        <v>0.130770272285579</v>
      </c>
      <c r="D89">
        <f t="shared" si="1"/>
        <v>8.6999999999999851</v>
      </c>
      <c r="M89">
        <v>0</v>
      </c>
      <c r="N89">
        <v>0</v>
      </c>
      <c r="O89">
        <v>0.130770272285579</v>
      </c>
      <c r="P89">
        <v>-2.5134327220336102E-2</v>
      </c>
      <c r="T89">
        <v>9.5</v>
      </c>
    </row>
    <row r="90" spans="1:20" x14ac:dyDescent="0.3">
      <c r="A90">
        <v>0</v>
      </c>
      <c r="B90">
        <v>5.2614540482838902E-2</v>
      </c>
      <c r="C90">
        <v>8.7203791968901198E-2</v>
      </c>
      <c r="D90">
        <f t="shared" si="1"/>
        <v>8.7999999999999847</v>
      </c>
      <c r="M90">
        <v>0</v>
      </c>
      <c r="N90">
        <v>0</v>
      </c>
      <c r="O90">
        <v>8.7203791968901198E-2</v>
      </c>
      <c r="P90">
        <v>5.0933958618514998E-2</v>
      </c>
      <c r="T90">
        <v>9.5</v>
      </c>
    </row>
    <row r="91" spans="1:20" x14ac:dyDescent="0.3">
      <c r="A91">
        <v>0</v>
      </c>
      <c r="B91">
        <v>4.2034751619759003E-2</v>
      </c>
      <c r="C91">
        <v>2.2929501008038301E-2</v>
      </c>
      <c r="D91">
        <f t="shared" si="1"/>
        <v>8.8999999999999844</v>
      </c>
      <c r="M91">
        <v>0</v>
      </c>
      <c r="N91">
        <v>0</v>
      </c>
      <c r="O91">
        <v>2.2929501008038301E-2</v>
      </c>
      <c r="P91">
        <v>1.7571853846075298E-2</v>
      </c>
      <c r="T91">
        <v>9.5</v>
      </c>
    </row>
    <row r="92" spans="1:20" x14ac:dyDescent="0.3">
      <c r="M92">
        <v>2.4320269133163201E-2</v>
      </c>
      <c r="P92">
        <v>3.23594126089271E-2</v>
      </c>
      <c r="T92">
        <v>9.5</v>
      </c>
    </row>
    <row r="93" spans="1:20" x14ac:dyDescent="0.3">
      <c r="M93">
        <v>-0.196880433609459</v>
      </c>
      <c r="P93">
        <v>-5.78217466461926E-2</v>
      </c>
      <c r="T93">
        <v>9.5</v>
      </c>
    </row>
    <row r="94" spans="1:20" x14ac:dyDescent="0.3">
      <c r="M94">
        <v>-0.48387945273305699</v>
      </c>
      <c r="P94">
        <v>-0.62860248737200797</v>
      </c>
      <c r="T94">
        <v>9.5</v>
      </c>
    </row>
    <row r="95" spans="1:20" x14ac:dyDescent="0.3">
      <c r="M95">
        <v>-0.35847505055047701</v>
      </c>
      <c r="P95">
        <v>-0.52023593225824405</v>
      </c>
      <c r="T95">
        <v>9.5</v>
      </c>
    </row>
    <row r="96" spans="1:20" x14ac:dyDescent="0.3">
      <c r="M96">
        <v>1.0622759562076201E-2</v>
      </c>
      <c r="P96">
        <v>1.3024159374970101E-2</v>
      </c>
      <c r="T96">
        <v>9.5</v>
      </c>
    </row>
    <row r="97" spans="13:20" x14ac:dyDescent="0.3">
      <c r="M97">
        <v>-0.33215466584417103</v>
      </c>
      <c r="P97">
        <v>-0.56269057778707599</v>
      </c>
      <c r="T97">
        <v>9.5</v>
      </c>
    </row>
    <row r="98" spans="13:20" x14ac:dyDescent="0.3">
      <c r="M98">
        <v>-7.6343987216864403E-3</v>
      </c>
      <c r="P98">
        <v>9.9394348093156393E-3</v>
      </c>
      <c r="T98">
        <v>9.5</v>
      </c>
    </row>
    <row r="99" spans="13:20" x14ac:dyDescent="0.3">
      <c r="M99">
        <v>-0.64045613949095104</v>
      </c>
      <c r="P99">
        <v>-0.82170427512212896</v>
      </c>
      <c r="T99">
        <v>5</v>
      </c>
    </row>
    <row r="100" spans="13:20" x14ac:dyDescent="0.3">
      <c r="M100">
        <v>-0.142016461695431</v>
      </c>
      <c r="P100">
        <v>2.21365381246202E-2</v>
      </c>
      <c r="T100">
        <v>7</v>
      </c>
    </row>
    <row r="101" spans="13:20" x14ac:dyDescent="0.3">
      <c r="M101">
        <v>-4.3898478954130897E-3</v>
      </c>
      <c r="P101">
        <v>2.5250190098399399E-3</v>
      </c>
      <c r="T101">
        <v>9.5</v>
      </c>
    </row>
    <row r="102" spans="13:20" x14ac:dyDescent="0.3">
      <c r="M102">
        <v>-6.8505863960467497E-2</v>
      </c>
      <c r="P102">
        <v>7.6106616672306903E-3</v>
      </c>
      <c r="T102">
        <v>9.5</v>
      </c>
    </row>
    <row r="103" spans="13:20" x14ac:dyDescent="0.3">
      <c r="M103">
        <v>-2.4627213064719801E-2</v>
      </c>
      <c r="P103">
        <v>-6.3974486701918298E-2</v>
      </c>
      <c r="T103">
        <v>9.5</v>
      </c>
    </row>
    <row r="104" spans="13:20" x14ac:dyDescent="0.3">
      <c r="M104">
        <v>0.45421840152184001</v>
      </c>
      <c r="P104">
        <v>-4.8574418012826701E-3</v>
      </c>
      <c r="T104">
        <v>9.5</v>
      </c>
    </row>
    <row r="105" spans="13:20" x14ac:dyDescent="0.3">
      <c r="M105">
        <v>3.0925836737619498E-2</v>
      </c>
      <c r="P105">
        <v>2.0589277629978101E-2</v>
      </c>
      <c r="T105">
        <v>7</v>
      </c>
    </row>
    <row r="106" spans="13:20" x14ac:dyDescent="0.3">
      <c r="M106">
        <v>-2.51335887328035E-2</v>
      </c>
      <c r="P106">
        <v>-8.8781268383871202E-3</v>
      </c>
      <c r="T106">
        <v>9.5</v>
      </c>
    </row>
    <row r="107" spans="13:20" x14ac:dyDescent="0.3">
      <c r="M107">
        <v>-1.4806612567555799E-2</v>
      </c>
      <c r="P107">
        <v>1.48265496600025E-2</v>
      </c>
      <c r="T107">
        <v>9.5</v>
      </c>
    </row>
    <row r="108" spans="13:20" x14ac:dyDescent="0.3">
      <c r="M108">
        <v>1.2750236746153201</v>
      </c>
      <c r="P108">
        <v>-1.1478014235262901</v>
      </c>
      <c r="T108">
        <v>9.5</v>
      </c>
    </row>
    <row r="109" spans="13:20" x14ac:dyDescent="0.3">
      <c r="M109">
        <v>-0.11457774160201099</v>
      </c>
      <c r="P109">
        <v>-2.5134327220336102E-2</v>
      </c>
      <c r="T109">
        <v>9.5</v>
      </c>
    </row>
    <row r="110" spans="13:20" x14ac:dyDescent="0.3">
      <c r="M110">
        <v>-0.30200020422044699</v>
      </c>
      <c r="P110">
        <v>5.0933958618514998E-2</v>
      </c>
      <c r="T110">
        <v>9.5</v>
      </c>
    </row>
    <row r="111" spans="13:20" x14ac:dyDescent="0.3">
      <c r="M111">
        <v>1.9731686000302701E-2</v>
      </c>
      <c r="P111">
        <v>1.7571853846075298E-2</v>
      </c>
      <c r="T111">
        <v>7</v>
      </c>
    </row>
    <row r="112" spans="13:20" x14ac:dyDescent="0.3">
      <c r="M112">
        <v>3.1888855954903601E-2</v>
      </c>
      <c r="P112">
        <v>3.23594126089271E-2</v>
      </c>
      <c r="T112">
        <v>9.5</v>
      </c>
    </row>
    <row r="113" spans="13:20" x14ac:dyDescent="0.3">
      <c r="M113">
        <v>0.32396817946172501</v>
      </c>
      <c r="P113">
        <v>-5.78217466461926E-2</v>
      </c>
      <c r="T113">
        <v>9.5</v>
      </c>
    </row>
    <row r="114" spans="13:20" x14ac:dyDescent="0.3">
      <c r="M114">
        <v>0.79966686476760396</v>
      </c>
      <c r="P114">
        <v>-0.62860248737200797</v>
      </c>
      <c r="T114">
        <v>9.5</v>
      </c>
    </row>
    <row r="115" spans="13:20" x14ac:dyDescent="0.3">
      <c r="M115">
        <v>0.66924640934798796</v>
      </c>
      <c r="P115">
        <v>-0.52023593225824405</v>
      </c>
      <c r="T115">
        <v>9.5</v>
      </c>
    </row>
    <row r="116" spans="13:20" x14ac:dyDescent="0.3">
      <c r="M116">
        <v>-3.2475905501565601E-2</v>
      </c>
      <c r="P116">
        <v>1.3024159374970101E-2</v>
      </c>
      <c r="T116">
        <v>9.5</v>
      </c>
    </row>
    <row r="117" spans="13:20" x14ac:dyDescent="0.3">
      <c r="M117">
        <v>0.59526592039541304</v>
      </c>
      <c r="P117">
        <v>-0.56269057778707599</v>
      </c>
      <c r="T117">
        <v>9.5</v>
      </c>
    </row>
    <row r="118" spans="13:20" x14ac:dyDescent="0.3">
      <c r="M118">
        <v>9.9913212563715506E-2</v>
      </c>
      <c r="P118">
        <v>9.9394348093156393E-3</v>
      </c>
      <c r="T118">
        <v>9.5</v>
      </c>
    </row>
    <row r="119" spans="13:20" x14ac:dyDescent="0.3">
      <c r="M119">
        <v>0.92068040316574695</v>
      </c>
      <c r="P119">
        <v>-0.82170427512212896</v>
      </c>
      <c r="T119">
        <v>9.5</v>
      </c>
    </row>
    <row r="120" spans="13:20" x14ac:dyDescent="0.3">
      <c r="M120">
        <v>0.51642214717111401</v>
      </c>
      <c r="P120">
        <v>2.21365381246202E-2</v>
      </c>
      <c r="T120">
        <v>9.5</v>
      </c>
    </row>
    <row r="121" spans="13:20" x14ac:dyDescent="0.3">
      <c r="M121">
        <v>-4.4852503329055604E-3</v>
      </c>
      <c r="P121">
        <v>2.5250190098399399E-3</v>
      </c>
      <c r="T121">
        <v>9.5</v>
      </c>
    </row>
    <row r="122" spans="13:20" x14ac:dyDescent="0.3">
      <c r="M122">
        <v>1.2269184359902201E-2</v>
      </c>
      <c r="P122">
        <v>7.6106616672306903E-3</v>
      </c>
      <c r="T122">
        <v>9.5</v>
      </c>
    </row>
    <row r="123" spans="13:20" x14ac:dyDescent="0.3">
      <c r="M123">
        <v>-3.2728513361449503E-2</v>
      </c>
      <c r="P123">
        <v>-6.3974486701918298E-2</v>
      </c>
      <c r="T123">
        <v>5</v>
      </c>
    </row>
    <row r="124" spans="13:20" x14ac:dyDescent="0.3">
      <c r="M124">
        <v>-0.216501494645711</v>
      </c>
      <c r="P124">
        <v>-4.8574418012826701E-3</v>
      </c>
      <c r="T124">
        <v>9.5</v>
      </c>
    </row>
    <row r="125" spans="13:20" x14ac:dyDescent="0.3">
      <c r="M125">
        <v>4.8693094640501399E-3</v>
      </c>
      <c r="P125">
        <v>2.0589277629978101E-2</v>
      </c>
      <c r="T125">
        <v>9.5</v>
      </c>
    </row>
    <row r="126" spans="13:20" x14ac:dyDescent="0.3">
      <c r="M126">
        <v>3.0415786493908502E-3</v>
      </c>
      <c r="P126">
        <v>-8.8781268383871202E-3</v>
      </c>
      <c r="T126">
        <v>5</v>
      </c>
    </row>
    <row r="127" spans="13:20" x14ac:dyDescent="0.3">
      <c r="M127">
        <v>1.1823939044808499E-2</v>
      </c>
      <c r="P127">
        <v>1.48265496600025E-2</v>
      </c>
      <c r="T127">
        <v>9.5</v>
      </c>
    </row>
    <row r="128" spans="13:20" x14ac:dyDescent="0.3">
      <c r="M128">
        <v>-1.0584840725171101</v>
      </c>
      <c r="P128">
        <v>-1.1478014235262901</v>
      </c>
      <c r="T128">
        <v>9.5</v>
      </c>
    </row>
    <row r="129" spans="13:20" x14ac:dyDescent="0.3">
      <c r="M129">
        <v>-3.0199228057420199E-2</v>
      </c>
      <c r="P129">
        <v>-2.5134327220336102E-2</v>
      </c>
      <c r="T129">
        <v>9.5</v>
      </c>
    </row>
    <row r="130" spans="13:20" x14ac:dyDescent="0.3">
      <c r="M130">
        <v>2.14503390522909E-2</v>
      </c>
      <c r="P130">
        <v>5.0933958618514998E-2</v>
      </c>
      <c r="T130">
        <v>9.5</v>
      </c>
    </row>
    <row r="131" spans="13:20" x14ac:dyDescent="0.3">
      <c r="M131">
        <v>9.0326925170674099E-3</v>
      </c>
      <c r="P131">
        <v>1.7571853846075298E-2</v>
      </c>
      <c r="T131">
        <v>7</v>
      </c>
    </row>
    <row r="132" spans="13:20" x14ac:dyDescent="0.3">
      <c r="M132">
        <v>2.1640554641242E-2</v>
      </c>
      <c r="P132">
        <v>3.23594126089271E-2</v>
      </c>
      <c r="T132">
        <v>7</v>
      </c>
    </row>
    <row r="133" spans="13:20" x14ac:dyDescent="0.3">
      <c r="M133">
        <v>-0.243233329263882</v>
      </c>
      <c r="P133">
        <v>-5.78217466461926E-2</v>
      </c>
      <c r="T133">
        <v>9.5</v>
      </c>
    </row>
    <row r="134" spans="13:20" x14ac:dyDescent="0.3">
      <c r="M134">
        <v>-0.51594986626297801</v>
      </c>
      <c r="P134">
        <v>-0.62860248737200797</v>
      </c>
      <c r="T134">
        <v>5</v>
      </c>
    </row>
    <row r="135" spans="13:20" x14ac:dyDescent="0.3">
      <c r="M135">
        <v>-0.38223394968615798</v>
      </c>
      <c r="P135">
        <v>-0.52023593225824405</v>
      </c>
      <c r="T135">
        <v>9.5</v>
      </c>
    </row>
    <row r="136" spans="13:20" x14ac:dyDescent="0.3">
      <c r="M136">
        <v>9.8222929577782992E-3</v>
      </c>
      <c r="P136">
        <v>1.3024159374970101E-2</v>
      </c>
      <c r="T136">
        <v>9.5</v>
      </c>
    </row>
    <row r="137" spans="13:20" x14ac:dyDescent="0.3">
      <c r="M137">
        <v>-0.354169110618275</v>
      </c>
      <c r="P137">
        <v>-0.56269057778707599</v>
      </c>
      <c r="T137">
        <v>7</v>
      </c>
    </row>
    <row r="138" spans="13:20" x14ac:dyDescent="0.3">
      <c r="M138">
        <v>-1.34923432320205E-2</v>
      </c>
      <c r="P138">
        <v>9.9394348093156393E-3</v>
      </c>
      <c r="T138">
        <v>9.5</v>
      </c>
    </row>
    <row r="139" spans="13:20" x14ac:dyDescent="0.3">
      <c r="M139">
        <v>-0.68290409450379397</v>
      </c>
      <c r="P139">
        <v>-0.82170427512212896</v>
      </c>
      <c r="T139">
        <v>5</v>
      </c>
    </row>
    <row r="140" spans="13:20" x14ac:dyDescent="0.3">
      <c r="M140">
        <v>-0.19673412830211501</v>
      </c>
      <c r="P140">
        <v>2.21365381246202E-2</v>
      </c>
      <c r="T140">
        <v>5</v>
      </c>
    </row>
    <row r="141" spans="13:20" x14ac:dyDescent="0.3">
      <c r="M141">
        <v>-1.02691286276369E-3</v>
      </c>
      <c r="P141">
        <v>2.5250190098399399E-3</v>
      </c>
      <c r="T141">
        <v>7</v>
      </c>
    </row>
    <row r="142" spans="13:20" x14ac:dyDescent="0.3">
      <c r="M142">
        <v>-6.1919274415115202E-2</v>
      </c>
      <c r="P142">
        <v>7.6106616672306903E-3</v>
      </c>
      <c r="T142">
        <v>9.5</v>
      </c>
    </row>
    <row r="143" spans="13:20" x14ac:dyDescent="0.3">
      <c r="M143">
        <v>-1.2497952362569301E-2</v>
      </c>
      <c r="P143">
        <v>-6.3974486701918298E-2</v>
      </c>
      <c r="T143">
        <v>5</v>
      </c>
    </row>
    <row r="144" spans="13:20" x14ac:dyDescent="0.3">
      <c r="M144">
        <v>0.63139938030545495</v>
      </c>
      <c r="P144">
        <v>-4.8574418012826701E-3</v>
      </c>
      <c r="T144">
        <v>9.5</v>
      </c>
    </row>
    <row r="145" spans="13:20" x14ac:dyDescent="0.3">
      <c r="M145">
        <v>3.3339728683843599E-2</v>
      </c>
      <c r="P145">
        <v>2.0589277629978101E-2</v>
      </c>
      <c r="T145">
        <v>9.5</v>
      </c>
    </row>
    <row r="146" spans="13:20" x14ac:dyDescent="0.3">
      <c r="M146">
        <v>-2.4937229227987801E-2</v>
      </c>
      <c r="P146">
        <v>-8.8781268383871202E-3</v>
      </c>
      <c r="T146">
        <v>9.5</v>
      </c>
    </row>
    <row r="147" spans="13:20" x14ac:dyDescent="0.3">
      <c r="M147">
        <v>-1.39588135722291E-2</v>
      </c>
      <c r="P147">
        <v>1.48265496600025E-2</v>
      </c>
      <c r="T147">
        <v>9.5</v>
      </c>
    </row>
    <row r="148" spans="13:20" x14ac:dyDescent="0.3">
      <c r="M148">
        <v>1.35952930153209</v>
      </c>
      <c r="P148">
        <v>-1.1478014235262901</v>
      </c>
      <c r="T148">
        <v>9.5</v>
      </c>
    </row>
    <row r="149" spans="13:20" x14ac:dyDescent="0.3">
      <c r="M149">
        <v>-6.7636325172553802E-2</v>
      </c>
      <c r="P149">
        <v>-2.5134327220336102E-2</v>
      </c>
      <c r="T149">
        <v>9.5</v>
      </c>
    </row>
    <row r="150" spans="13:20" x14ac:dyDescent="0.3">
      <c r="M150">
        <v>-0.23595923834565399</v>
      </c>
      <c r="P150">
        <v>5.0933958618514998E-2</v>
      </c>
      <c r="T150">
        <v>9.5</v>
      </c>
    </row>
    <row r="151" spans="13:20" x14ac:dyDescent="0.3">
      <c r="M151">
        <v>1.7840275727135198E-2</v>
      </c>
      <c r="P151">
        <v>1.7571853846075298E-2</v>
      </c>
      <c r="T151">
        <v>9.5</v>
      </c>
    </row>
    <row r="152" spans="13:20" x14ac:dyDescent="0.3">
      <c r="M152">
        <v>1.9836893531502801E-2</v>
      </c>
      <c r="P152">
        <v>3.23594126089271E-2</v>
      </c>
      <c r="T152">
        <v>9.5</v>
      </c>
    </row>
    <row r="153" spans="13:20" x14ac:dyDescent="0.3">
      <c r="M153">
        <v>0.52719920265736298</v>
      </c>
      <c r="P153">
        <v>-5.78217466461926E-2</v>
      </c>
      <c r="T153">
        <v>7</v>
      </c>
    </row>
    <row r="154" spans="13:20" x14ac:dyDescent="0.3">
      <c r="M154">
        <v>0.8526669392581</v>
      </c>
      <c r="P154">
        <v>-0.62860248737200797</v>
      </c>
      <c r="T154">
        <v>9.5</v>
      </c>
    </row>
    <row r="155" spans="13:20" x14ac:dyDescent="0.3">
      <c r="M155">
        <v>0.71360251701070598</v>
      </c>
      <c r="P155">
        <v>-0.52023593225824405</v>
      </c>
      <c r="T155">
        <v>9.5</v>
      </c>
    </row>
    <row r="156" spans="13:20" x14ac:dyDescent="0.3">
      <c r="M156">
        <v>-3.7787872391968597E-2</v>
      </c>
      <c r="P156">
        <v>1.3024159374970101E-2</v>
      </c>
      <c r="T156">
        <v>9.5</v>
      </c>
    </row>
    <row r="157" spans="13:20" x14ac:dyDescent="0.3">
      <c r="M157">
        <v>0.634718771967272</v>
      </c>
      <c r="P157">
        <v>-0.56269057778707599</v>
      </c>
      <c r="T157">
        <v>9.5</v>
      </c>
    </row>
    <row r="158" spans="13:20" x14ac:dyDescent="0.3">
      <c r="M158">
        <v>0.105635528366905</v>
      </c>
      <c r="P158">
        <v>9.9394348093156393E-3</v>
      </c>
      <c r="T158">
        <v>5</v>
      </c>
    </row>
    <row r="159" spans="13:20" x14ac:dyDescent="0.3">
      <c r="M159">
        <v>0.98170097573117998</v>
      </c>
      <c r="P159">
        <v>-0.82170427512212896</v>
      </c>
      <c r="T159">
        <v>9.5</v>
      </c>
    </row>
    <row r="160" spans="13:20" x14ac:dyDescent="0.3">
      <c r="M160">
        <v>0.68116237682487402</v>
      </c>
      <c r="P160">
        <v>2.21365381246202E-2</v>
      </c>
      <c r="T160">
        <v>9.5</v>
      </c>
    </row>
    <row r="161" spans="13:20" x14ac:dyDescent="0.3">
      <c r="M161">
        <v>-6.2378176685919601E-3</v>
      </c>
      <c r="P161">
        <v>2.5250190098399399E-3</v>
      </c>
      <c r="T161">
        <v>9.5</v>
      </c>
    </row>
    <row r="162" spans="13:20" x14ac:dyDescent="0.3">
      <c r="M162">
        <v>1.343381503307E-2</v>
      </c>
      <c r="P162">
        <v>7.6106616672306903E-3</v>
      </c>
      <c r="T162">
        <v>9.5</v>
      </c>
    </row>
    <row r="163" spans="13:20" x14ac:dyDescent="0.3">
      <c r="M163">
        <v>-2.49170200263324E-2</v>
      </c>
      <c r="P163">
        <v>-6.3974486701918298E-2</v>
      </c>
      <c r="T163">
        <v>9.5</v>
      </c>
    </row>
    <row r="164" spans="13:20" x14ac:dyDescent="0.3">
      <c r="M164">
        <v>-0.26941250785681797</v>
      </c>
      <c r="P164">
        <v>-4.8574418012826701E-3</v>
      </c>
      <c r="T164">
        <v>5</v>
      </c>
    </row>
    <row r="165" spans="13:20" x14ac:dyDescent="0.3">
      <c r="M165" s="60">
        <v>9.3931742256812801E-4</v>
      </c>
      <c r="P165">
        <v>2.0589277629978101E-2</v>
      </c>
      <c r="T165">
        <v>9.5</v>
      </c>
    </row>
    <row r="166" spans="13:20" x14ac:dyDescent="0.3">
      <c r="M166">
        <v>6.0215050213353197E-3</v>
      </c>
      <c r="P166">
        <v>-8.8781268383871202E-3</v>
      </c>
      <c r="T166">
        <v>9.5</v>
      </c>
    </row>
    <row r="167" spans="13:20" x14ac:dyDescent="0.3">
      <c r="M167">
        <v>1.107328639101E-2</v>
      </c>
      <c r="P167">
        <v>1.48265496600025E-2</v>
      </c>
      <c r="T167">
        <v>9.5</v>
      </c>
    </row>
    <row r="168" spans="13:20" x14ac:dyDescent="0.3">
      <c r="M168">
        <v>-1.00834274406677</v>
      </c>
      <c r="P168">
        <v>-1.1478014235262901</v>
      </c>
      <c r="T168">
        <v>7</v>
      </c>
    </row>
    <row r="169" spans="13:20" x14ac:dyDescent="0.3">
      <c r="M169">
        <v>-3.1465453266691201E-2</v>
      </c>
      <c r="P169">
        <v>-2.5134327220336102E-2</v>
      </c>
      <c r="T169">
        <v>9.5</v>
      </c>
    </row>
    <row r="170" spans="13:20" x14ac:dyDescent="0.3">
      <c r="M170">
        <v>1.4079434160734899E-2</v>
      </c>
      <c r="P170">
        <v>5.0933958618514998E-2</v>
      </c>
      <c r="T170">
        <v>7</v>
      </c>
    </row>
    <row r="171" spans="13:20" x14ac:dyDescent="0.3">
      <c r="M171">
        <v>6.8979021848154104E-3</v>
      </c>
      <c r="P171">
        <v>1.7571853846075298E-2</v>
      </c>
      <c r="T171">
        <v>5</v>
      </c>
    </row>
    <row r="172" spans="13:20" x14ac:dyDescent="0.3">
      <c r="M172">
        <v>1.8960840149320701E-2</v>
      </c>
      <c r="P172">
        <v>3.23594126089271E-2</v>
      </c>
      <c r="T172">
        <v>9.5</v>
      </c>
    </row>
    <row r="173" spans="13:20" x14ac:dyDescent="0.3">
      <c r="M173">
        <v>-0.28958622491830399</v>
      </c>
      <c r="P173">
        <v>-5.78217466461926E-2</v>
      </c>
      <c r="T173">
        <v>9.5</v>
      </c>
    </row>
    <row r="174" spans="13:20" x14ac:dyDescent="0.3">
      <c r="M174">
        <v>-0.43718516558204801</v>
      </c>
      <c r="P174">
        <v>-0.62860248737200797</v>
      </c>
      <c r="T174">
        <v>9.5</v>
      </c>
    </row>
    <row r="175" spans="13:20" x14ac:dyDescent="0.3">
      <c r="M175">
        <v>-0.28337037819733302</v>
      </c>
      <c r="P175">
        <v>-0.52023593225824405</v>
      </c>
      <c r="T175">
        <v>9.5</v>
      </c>
    </row>
    <row r="176" spans="13:20" x14ac:dyDescent="0.3">
      <c r="M176">
        <v>9.0218263534803493E-3</v>
      </c>
      <c r="P176">
        <v>1.3024159374970101E-2</v>
      </c>
      <c r="T176">
        <v>9.5</v>
      </c>
    </row>
    <row r="177" spans="13:20" x14ac:dyDescent="0.3">
      <c r="M177">
        <v>-0.20799217048035801</v>
      </c>
      <c r="P177">
        <v>-0.56269057778707599</v>
      </c>
      <c r="T177">
        <v>7</v>
      </c>
    </row>
    <row r="178" spans="13:20" x14ac:dyDescent="0.3">
      <c r="M178">
        <v>-1.9350287742354502E-2</v>
      </c>
      <c r="P178">
        <v>9.9394348093156393E-3</v>
      </c>
      <c r="T178">
        <v>9.5</v>
      </c>
    </row>
    <row r="179" spans="13:20" x14ac:dyDescent="0.3">
      <c r="M179">
        <v>-0.59023447231925896</v>
      </c>
      <c r="P179">
        <v>-0.82170427512212896</v>
      </c>
      <c r="T179">
        <v>9.5</v>
      </c>
    </row>
    <row r="180" spans="13:20" x14ac:dyDescent="0.3">
      <c r="M180">
        <v>-0.25145179490879899</v>
      </c>
      <c r="P180">
        <v>2.21365381246202E-2</v>
      </c>
      <c r="T180">
        <v>9.5</v>
      </c>
    </row>
    <row r="181" spans="13:20" x14ac:dyDescent="0.3">
      <c r="M181">
        <v>2.3360221698856998E-3</v>
      </c>
      <c r="P181">
        <v>2.5250190098399399E-3</v>
      </c>
      <c r="T181">
        <v>9.5</v>
      </c>
    </row>
    <row r="182" spans="13:20" x14ac:dyDescent="0.3">
      <c r="M182">
        <v>-5.5332684869762797E-2</v>
      </c>
      <c r="P182">
        <v>7.6106616672306903E-3</v>
      </c>
      <c r="T182">
        <v>9.5</v>
      </c>
    </row>
    <row r="183" spans="13:20" x14ac:dyDescent="0.3">
      <c r="M183" s="60">
        <v>-3.6869166041882101E-4</v>
      </c>
      <c r="P183">
        <v>-6.3974486701918298E-2</v>
      </c>
      <c r="T183">
        <v>9.5</v>
      </c>
    </row>
    <row r="184" spans="13:20" x14ac:dyDescent="0.3">
      <c r="M184">
        <v>0.80858035908907</v>
      </c>
      <c r="P184">
        <v>-4.8574418012826701E-3</v>
      </c>
      <c r="T184">
        <v>9.5</v>
      </c>
    </row>
    <row r="185" spans="13:20" x14ac:dyDescent="0.3">
      <c r="M185">
        <v>3.5753620630067699E-2</v>
      </c>
      <c r="P185">
        <v>2.0589277629978101E-2</v>
      </c>
      <c r="T185">
        <v>9.5</v>
      </c>
    </row>
    <row r="186" spans="13:20" x14ac:dyDescent="0.3">
      <c r="M186">
        <v>-2.4740869723172E-2</v>
      </c>
      <c r="P186">
        <v>-8.8781268383871202E-3</v>
      </c>
      <c r="T186">
        <v>9.5</v>
      </c>
    </row>
    <row r="187" spans="13:20" x14ac:dyDescent="0.3">
      <c r="M187">
        <v>-1.3111014576902299E-2</v>
      </c>
      <c r="P187">
        <v>1.48265496600025E-2</v>
      </c>
      <c r="T187">
        <v>7</v>
      </c>
    </row>
    <row r="188" spans="13:20" x14ac:dyDescent="0.3">
      <c r="M188">
        <v>28.449983682163399</v>
      </c>
      <c r="P188">
        <v>-1.1478014235262901</v>
      </c>
      <c r="T188">
        <v>9.5</v>
      </c>
    </row>
    <row r="189" spans="13:20" x14ac:dyDescent="0.3">
      <c r="M189">
        <v>-2.0694908743096499E-2</v>
      </c>
      <c r="P189">
        <v>-2.5134327220336102E-2</v>
      </c>
      <c r="T189">
        <v>9.5</v>
      </c>
    </row>
    <row r="190" spans="13:20" x14ac:dyDescent="0.3">
      <c r="M190">
        <v>-0.169918272470861</v>
      </c>
      <c r="P190">
        <v>5.0933958618514998E-2</v>
      </c>
      <c r="T190">
        <v>9.5</v>
      </c>
    </row>
    <row r="191" spans="13:20" x14ac:dyDescent="0.3">
      <c r="M191">
        <v>1.59488654539678E-2</v>
      </c>
      <c r="P191">
        <v>1.7571853846075298E-2</v>
      </c>
      <c r="T191">
        <v>5</v>
      </c>
    </row>
    <row r="192" spans="13:20" x14ac:dyDescent="0.3">
      <c r="M192">
        <v>7.7849311081019798E-3</v>
      </c>
      <c r="P192">
        <v>3.23594126089271E-2</v>
      </c>
      <c r="T192">
        <v>9.5</v>
      </c>
    </row>
    <row r="193" spans="13:20" x14ac:dyDescent="0.3">
      <c r="M193">
        <v>0.73043022585300099</v>
      </c>
      <c r="P193">
        <v>-5.78217466461926E-2</v>
      </c>
      <c r="T193">
        <v>9.5</v>
      </c>
    </row>
    <row r="194" spans="13:20" x14ac:dyDescent="0.3">
      <c r="M194">
        <v>28.644011555000102</v>
      </c>
      <c r="P194">
        <v>-0.62860248737200797</v>
      </c>
      <c r="T194">
        <v>9.5</v>
      </c>
    </row>
    <row r="195" spans="13:20" x14ac:dyDescent="0.3">
      <c r="M195">
        <v>28.6801865491916</v>
      </c>
      <c r="P195">
        <v>-0.52023593225824405</v>
      </c>
      <c r="T195">
        <v>9.5</v>
      </c>
    </row>
    <row r="196" spans="13:20" x14ac:dyDescent="0.3">
      <c r="M196">
        <v>-4.3099839282371703E-2</v>
      </c>
      <c r="P196">
        <v>1.3024159374970101E-2</v>
      </c>
      <c r="T196">
        <v>9.5</v>
      </c>
    </row>
    <row r="197" spans="13:20" x14ac:dyDescent="0.3">
      <c r="M197">
        <v>28.654270988641599</v>
      </c>
      <c r="P197">
        <v>-0.56269057778707599</v>
      </c>
      <c r="T197">
        <v>9.5</v>
      </c>
    </row>
    <row r="198" spans="13:20" x14ac:dyDescent="0.3">
      <c r="M198">
        <v>0.111357844170096</v>
      </c>
      <c r="P198">
        <v>9.9394348093156393E-3</v>
      </c>
      <c r="T198">
        <v>5</v>
      </c>
    </row>
    <row r="199" spans="13:20" x14ac:dyDescent="0.3">
      <c r="M199">
        <v>28.568189809521702</v>
      </c>
      <c r="P199">
        <v>-0.82170427512212896</v>
      </c>
      <c r="T199">
        <v>5</v>
      </c>
    </row>
    <row r="200" spans="13:20" x14ac:dyDescent="0.3">
      <c r="M200">
        <v>0.84590260647863402</v>
      </c>
      <c r="P200">
        <v>2.21365381246202E-2</v>
      </c>
      <c r="T200">
        <v>9.5</v>
      </c>
    </row>
    <row r="201" spans="13:20" x14ac:dyDescent="0.3">
      <c r="M201">
        <v>-7.9903850042783598E-3</v>
      </c>
      <c r="P201">
        <v>2.5250190098399399E-3</v>
      </c>
      <c r="T201">
        <v>9.5</v>
      </c>
    </row>
    <row r="202" spans="13:20" x14ac:dyDescent="0.3">
      <c r="M202">
        <v>1.45984457062379E-2</v>
      </c>
      <c r="P202">
        <v>7.6106616672306903E-3</v>
      </c>
      <c r="T202">
        <v>9.5</v>
      </c>
    </row>
    <row r="203" spans="13:20" x14ac:dyDescent="0.3">
      <c r="M203">
        <v>-1.7105526691215199E-2</v>
      </c>
      <c r="P203">
        <v>-6.3974486701918298E-2</v>
      </c>
      <c r="T203">
        <v>7</v>
      </c>
    </row>
    <row r="204" spans="13:20" x14ac:dyDescent="0.3">
      <c r="M204">
        <v>-0.322323521067925</v>
      </c>
      <c r="P204">
        <v>-4.8574418012826701E-3</v>
      </c>
      <c r="T204">
        <v>9.5</v>
      </c>
    </row>
    <row r="205" spans="13:20" x14ac:dyDescent="0.3">
      <c r="M205">
        <v>-2.9906746189138798E-3</v>
      </c>
      <c r="P205">
        <v>2.0589277629978101E-2</v>
      </c>
      <c r="T205">
        <v>5</v>
      </c>
    </row>
    <row r="206" spans="13:20" x14ac:dyDescent="0.3">
      <c r="M206">
        <v>9.0014313932797897E-3</v>
      </c>
      <c r="P206">
        <v>-8.8781268383871202E-3</v>
      </c>
      <c r="T206">
        <v>9.5</v>
      </c>
    </row>
    <row r="207" spans="13:20" x14ac:dyDescent="0.3">
      <c r="M207">
        <v>1.03226337372115E-2</v>
      </c>
      <c r="P207">
        <v>1.48265496600025E-2</v>
      </c>
      <c r="T207">
        <v>9.5</v>
      </c>
    </row>
    <row r="208" spans="13:20" x14ac:dyDescent="0.3">
      <c r="M208">
        <v>-1.0465092595391901</v>
      </c>
      <c r="P208">
        <v>-1.1478014235262901</v>
      </c>
      <c r="T208">
        <v>5</v>
      </c>
    </row>
    <row r="209" spans="13:20" x14ac:dyDescent="0.3">
      <c r="M209">
        <v>-3.2731678475962298E-2</v>
      </c>
      <c r="P209">
        <v>-2.5134327220336102E-2</v>
      </c>
      <c r="T209">
        <v>9.5</v>
      </c>
    </row>
    <row r="210" spans="13:20" x14ac:dyDescent="0.3">
      <c r="M210">
        <v>6.7085292691788298E-3</v>
      </c>
      <c r="P210">
        <v>5.0933958618514998E-2</v>
      </c>
      <c r="T210">
        <v>9.5</v>
      </c>
    </row>
    <row r="211" spans="13:20" x14ac:dyDescent="0.3">
      <c r="M211">
        <v>4.7631118525634101E-3</v>
      </c>
      <c r="P211">
        <v>1.7571853846075298E-2</v>
      </c>
      <c r="T211">
        <v>9.5</v>
      </c>
    </row>
    <row r="212" spans="13:20" x14ac:dyDescent="0.3">
      <c r="M212">
        <v>1.6281125657399399E-2</v>
      </c>
      <c r="P212">
        <v>3.23594126089271E-2</v>
      </c>
      <c r="T212">
        <v>9.5</v>
      </c>
    </row>
    <row r="213" spans="13:20" x14ac:dyDescent="0.3">
      <c r="M213">
        <v>-0.33593912057272701</v>
      </c>
      <c r="P213">
        <v>-5.78217466461926E-2</v>
      </c>
      <c r="T213">
        <v>9.5</v>
      </c>
    </row>
    <row r="214" spans="13:20" x14ac:dyDescent="0.3">
      <c r="M214">
        <v>-0.41659692852601998</v>
      </c>
      <c r="P214">
        <v>-0.62860248737200797</v>
      </c>
      <c r="T214">
        <v>9.5</v>
      </c>
    </row>
    <row r="215" spans="13:20" x14ac:dyDescent="0.3">
      <c r="M215">
        <v>-0.23889029845756701</v>
      </c>
      <c r="P215">
        <v>-0.52023593225824405</v>
      </c>
      <c r="T215">
        <v>5</v>
      </c>
    </row>
    <row r="216" spans="13:20" x14ac:dyDescent="0.3">
      <c r="M216">
        <v>8.2213597491823994E-3</v>
      </c>
      <c r="P216">
        <v>1.3024159374970101E-2</v>
      </c>
      <c r="T216">
        <v>5</v>
      </c>
    </row>
    <row r="217" spans="13:20" x14ac:dyDescent="0.3">
      <c r="M217">
        <v>-0.12740643284446601</v>
      </c>
      <c r="P217">
        <v>-0.56269057778707599</v>
      </c>
      <c r="T217">
        <v>9.5</v>
      </c>
    </row>
    <row r="218" spans="13:20" x14ac:dyDescent="0.3">
      <c r="M218">
        <v>-2.52082322526886E-2</v>
      </c>
      <c r="P218">
        <v>9.9394348093156393E-3</v>
      </c>
      <c r="T218">
        <v>9.5</v>
      </c>
    </row>
    <row r="219" spans="13:20" x14ac:dyDescent="0.3">
      <c r="M219">
        <v>-0.57134025764942897</v>
      </c>
      <c r="P219">
        <v>-0.82170427512212896</v>
      </c>
      <c r="T219">
        <v>9.5</v>
      </c>
    </row>
    <row r="220" spans="13:20" x14ac:dyDescent="0.3">
      <c r="M220">
        <v>-0.30616946151548202</v>
      </c>
      <c r="P220">
        <v>2.21365381246202E-2</v>
      </c>
      <c r="T220">
        <v>9.5</v>
      </c>
    </row>
    <row r="221" spans="13:20" x14ac:dyDescent="0.3">
      <c r="M221">
        <v>5.6989572025351104E-3</v>
      </c>
      <c r="P221">
        <v>2.5250190098399399E-3</v>
      </c>
      <c r="T221">
        <v>9.5</v>
      </c>
    </row>
    <row r="222" spans="13:20" x14ac:dyDescent="0.3">
      <c r="M222">
        <v>-4.8746095324410502E-2</v>
      </c>
      <c r="P222">
        <v>7.6106616672306903E-3</v>
      </c>
      <c r="T222">
        <v>9.5</v>
      </c>
    </row>
    <row r="223" spans="13:20" x14ac:dyDescent="0.3">
      <c r="M223">
        <v>1.1760569041731599E-2</v>
      </c>
      <c r="P223">
        <v>-6.3974486701918298E-2</v>
      </c>
      <c r="T223">
        <v>9.5</v>
      </c>
    </row>
    <row r="224" spans="13:20" x14ac:dyDescent="0.3">
      <c r="M224">
        <v>0.98576133787268505</v>
      </c>
      <c r="P224">
        <v>-4.8574418012826701E-3</v>
      </c>
      <c r="T224">
        <v>9.5</v>
      </c>
    </row>
    <row r="225" spans="13:20" x14ac:dyDescent="0.3">
      <c r="M225">
        <v>3.8167512576291897E-2</v>
      </c>
      <c r="P225">
        <v>2.0589277629978101E-2</v>
      </c>
      <c r="T225">
        <v>9.5</v>
      </c>
    </row>
    <row r="226" spans="13:20" x14ac:dyDescent="0.3">
      <c r="M226">
        <v>-2.45445102183563E-2</v>
      </c>
      <c r="P226">
        <v>-8.8781268383871202E-3</v>
      </c>
      <c r="T226">
        <v>7</v>
      </c>
    </row>
    <row r="227" spans="13:20" x14ac:dyDescent="0.3">
      <c r="M227">
        <v>-1.22632155815755E-2</v>
      </c>
      <c r="P227">
        <v>1.48265496600025E-2</v>
      </c>
      <c r="T227">
        <v>7</v>
      </c>
    </row>
    <row r="228" spans="13:20" x14ac:dyDescent="0.3">
      <c r="M228">
        <v>48.0900650533817</v>
      </c>
      <c r="P228">
        <v>-1.1478014235262901</v>
      </c>
      <c r="T228">
        <v>9.5</v>
      </c>
    </row>
    <row r="229" spans="13:20" x14ac:dyDescent="0.3">
      <c r="M229">
        <v>2.6246507686360599E-2</v>
      </c>
      <c r="P229">
        <v>-2.5134327220336102E-2</v>
      </c>
      <c r="T229">
        <v>9.5</v>
      </c>
    </row>
    <row r="230" spans="13:20" x14ac:dyDescent="0.3">
      <c r="M230">
        <v>-0.103877306596068</v>
      </c>
      <c r="P230">
        <v>5.0933958618514998E-2</v>
      </c>
      <c r="T230">
        <v>9.5</v>
      </c>
    </row>
    <row r="231" spans="13:20" x14ac:dyDescent="0.3">
      <c r="M231">
        <v>1.40574551808003E-2</v>
      </c>
      <c r="P231">
        <v>1.7571853846075298E-2</v>
      </c>
      <c r="T231">
        <v>9.5</v>
      </c>
    </row>
    <row r="232" spans="13:20" x14ac:dyDescent="0.3">
      <c r="M232">
        <v>-4.2670313152988098E-3</v>
      </c>
      <c r="P232">
        <v>3.23594126089271E-2</v>
      </c>
      <c r="T232">
        <v>9.5</v>
      </c>
    </row>
    <row r="233" spans="13:20" x14ac:dyDescent="0.3">
      <c r="M233">
        <v>0.93366124904863901</v>
      </c>
      <c r="P233">
        <v>-5.78217466461926E-2</v>
      </c>
      <c r="T233">
        <v>5</v>
      </c>
    </row>
    <row r="234" spans="13:20" x14ac:dyDescent="0.3">
      <c r="M234">
        <v>48.754156201526698</v>
      </c>
      <c r="P234">
        <v>-0.62860248737200797</v>
      </c>
      <c r="T234">
        <v>9.5</v>
      </c>
    </row>
    <row r="235" spans="13:20" x14ac:dyDescent="0.3">
      <c r="M235">
        <v>48.9069918716378</v>
      </c>
      <c r="P235">
        <v>-0.52023593225824405</v>
      </c>
      <c r="T235">
        <v>9.5</v>
      </c>
    </row>
    <row r="236" spans="13:20" x14ac:dyDescent="0.3">
      <c r="M236">
        <v>-4.8411806172774699E-2</v>
      </c>
      <c r="P236">
        <v>1.3024159374970101E-2</v>
      </c>
      <c r="T236">
        <v>9.5</v>
      </c>
    </row>
    <row r="237" spans="13:20" x14ac:dyDescent="0.3">
      <c r="M237">
        <v>48.913750273070498</v>
      </c>
      <c r="P237">
        <v>-0.56269057778707599</v>
      </c>
      <c r="T237">
        <v>9.5</v>
      </c>
    </row>
    <row r="238" spans="13:20" x14ac:dyDescent="0.3">
      <c r="M238">
        <v>0.117080159973286</v>
      </c>
      <c r="P238">
        <v>9.9394348093156393E-3</v>
      </c>
      <c r="T238">
        <v>9.5</v>
      </c>
    </row>
    <row r="239" spans="13:20" x14ac:dyDescent="0.3">
      <c r="M239">
        <v>48.539602375698799</v>
      </c>
      <c r="P239">
        <v>-0.82170427512212896</v>
      </c>
      <c r="T239">
        <v>9.5</v>
      </c>
    </row>
    <row r="240" spans="13:20" x14ac:dyDescent="0.3">
      <c r="M240">
        <v>1.01064283613239</v>
      </c>
      <c r="P240">
        <v>2.21365381246202E-2</v>
      </c>
      <c r="T240">
        <v>9.5</v>
      </c>
    </row>
    <row r="241" spans="13:20" x14ac:dyDescent="0.3">
      <c r="M241">
        <v>-9.7429523399647708E-3</v>
      </c>
      <c r="P241">
        <v>-1.44786529933612E-2</v>
      </c>
      <c r="T241">
        <v>7</v>
      </c>
    </row>
    <row r="242" spans="13:20" x14ac:dyDescent="0.3">
      <c r="M242">
        <v>1.5763076379405799E-2</v>
      </c>
      <c r="P242">
        <v>-8.8265632596524396E-2</v>
      </c>
      <c r="T242">
        <v>9.5</v>
      </c>
    </row>
    <row r="243" spans="13:20" x14ac:dyDescent="0.3">
      <c r="M243">
        <v>-9.2940333560980193E-3</v>
      </c>
      <c r="P243">
        <v>-6.1014995171171302E-2</v>
      </c>
      <c r="T243">
        <v>9.5</v>
      </c>
    </row>
    <row r="244" spans="13:20" x14ac:dyDescent="0.3">
      <c r="M244">
        <v>-0.37523453427903197</v>
      </c>
      <c r="P244">
        <v>-7.7324534829003699E-2</v>
      </c>
      <c r="T244">
        <v>7</v>
      </c>
    </row>
    <row r="245" spans="13:20" x14ac:dyDescent="0.3">
      <c r="M245">
        <v>-6.9206666603959001E-3</v>
      </c>
      <c r="P245">
        <v>2.36841608989471E-2</v>
      </c>
      <c r="T245">
        <v>7</v>
      </c>
    </row>
    <row r="246" spans="13:20" x14ac:dyDescent="0.3">
      <c r="M246">
        <v>1.19813577652242E-2</v>
      </c>
      <c r="P246">
        <v>-2.5722667247250801E-2</v>
      </c>
      <c r="T246">
        <v>9.5</v>
      </c>
    </row>
    <row r="247" spans="13:20" x14ac:dyDescent="0.3">
      <c r="M247">
        <v>9.5719810834130302E-3</v>
      </c>
      <c r="P247">
        <v>-1.7350009553536199E-2</v>
      </c>
      <c r="T247">
        <v>5</v>
      </c>
    </row>
    <row r="248" spans="13:20" x14ac:dyDescent="0.3">
      <c r="M248">
        <v>-1.29910929901914</v>
      </c>
      <c r="P248">
        <v>1.36356790453801</v>
      </c>
      <c r="T248">
        <v>5</v>
      </c>
    </row>
    <row r="249" spans="13:20" x14ac:dyDescent="0.3">
      <c r="M249">
        <v>-3.3997903685233297E-2</v>
      </c>
      <c r="P249">
        <v>-0.25540199089038201</v>
      </c>
      <c r="T249">
        <v>9.5</v>
      </c>
    </row>
    <row r="250" spans="13:20" x14ac:dyDescent="0.3">
      <c r="M250" s="60">
        <v>-6.6237562237721898E-4</v>
      </c>
      <c r="P250">
        <v>-0.500123101844826</v>
      </c>
      <c r="T250">
        <v>5</v>
      </c>
    </row>
    <row r="251" spans="13:20" x14ac:dyDescent="0.3">
      <c r="M251">
        <v>2.6283215203114201E-3</v>
      </c>
      <c r="P251">
        <v>2.5405916819805099E-2</v>
      </c>
      <c r="T251">
        <v>9.5</v>
      </c>
    </row>
    <row r="252" spans="13:20" x14ac:dyDescent="0.3">
      <c r="M252">
        <v>1.3601411165478101E-2</v>
      </c>
      <c r="P252">
        <v>6.8044743225105994E-2</v>
      </c>
      <c r="T252">
        <v>9.5</v>
      </c>
    </row>
    <row r="253" spans="13:20" x14ac:dyDescent="0.3">
      <c r="M253">
        <v>-0.38229201622714898</v>
      </c>
      <c r="P253">
        <v>-0.28572489012518698</v>
      </c>
      <c r="T253">
        <v>9.5</v>
      </c>
    </row>
    <row r="254" spans="13:20" x14ac:dyDescent="0.3">
      <c r="M254">
        <v>-0.51651614593015505</v>
      </c>
      <c r="P254">
        <v>0.88043156908131304</v>
      </c>
      <c r="T254">
        <v>9.5</v>
      </c>
    </row>
    <row r="255" spans="13:20" x14ac:dyDescent="0.3">
      <c r="M255">
        <v>-0.29560610016980499</v>
      </c>
      <c r="P255">
        <v>0.75998888085964</v>
      </c>
      <c r="T255">
        <v>9.5</v>
      </c>
    </row>
    <row r="256" spans="13:20" x14ac:dyDescent="0.3">
      <c r="M256">
        <v>7.4208931448844504E-3</v>
      </c>
      <c r="P256">
        <v>-1.6540004830356399E-2</v>
      </c>
      <c r="T256">
        <v>5</v>
      </c>
    </row>
    <row r="257" spans="13:20" x14ac:dyDescent="0.3">
      <c r="M257">
        <v>-0.156643074817675</v>
      </c>
      <c r="P257">
        <v>0.72410046902787595</v>
      </c>
      <c r="T257">
        <v>9.5</v>
      </c>
    </row>
    <row r="258" spans="13:20" x14ac:dyDescent="0.3">
      <c r="M258">
        <v>-3.1066176763022701E-2</v>
      </c>
      <c r="P258">
        <v>8.2746265154144294E-2</v>
      </c>
      <c r="T258">
        <v>9.5</v>
      </c>
    </row>
    <row r="259" spans="13:20" x14ac:dyDescent="0.3">
      <c r="M259">
        <v>-0.70854023222388796</v>
      </c>
      <c r="P259">
        <v>1.0219618702039099</v>
      </c>
      <c r="T259">
        <v>5</v>
      </c>
    </row>
    <row r="260" spans="13:20" x14ac:dyDescent="0.3">
      <c r="M260">
        <v>-0.360887128122166</v>
      </c>
      <c r="P260">
        <v>2.2201458209833901E-2</v>
      </c>
      <c r="T260">
        <v>9.5</v>
      </c>
    </row>
    <row r="261" spans="13:20" x14ac:dyDescent="0.3">
      <c r="M261">
        <v>9.0618922351845092E-3</v>
      </c>
      <c r="P261">
        <v>-1.44786529933612E-2</v>
      </c>
      <c r="T261">
        <v>5</v>
      </c>
    </row>
    <row r="262" spans="13:20" x14ac:dyDescent="0.3">
      <c r="M262">
        <v>-4.21595057790582E-2</v>
      </c>
      <c r="P262">
        <v>-8.8265632596524396E-2</v>
      </c>
      <c r="T262">
        <v>7</v>
      </c>
    </row>
    <row r="263" spans="13:20" x14ac:dyDescent="0.3">
      <c r="M263">
        <v>2.38898297438822E-2</v>
      </c>
      <c r="P263">
        <v>-6.1014995171171302E-2</v>
      </c>
      <c r="T263">
        <v>9.5</v>
      </c>
    </row>
    <row r="264" spans="13:20" x14ac:dyDescent="0.3">
      <c r="M264">
        <v>1.1629423166563</v>
      </c>
      <c r="P264">
        <v>-7.7324534829003699E-2</v>
      </c>
      <c r="T264">
        <v>9.5</v>
      </c>
    </row>
    <row r="265" spans="13:20" x14ac:dyDescent="0.3">
      <c r="M265">
        <v>4.0581404522515997E-2</v>
      </c>
      <c r="P265">
        <v>2.36841608989471E-2</v>
      </c>
      <c r="T265">
        <v>5</v>
      </c>
    </row>
    <row r="266" spans="13:20" x14ac:dyDescent="0.3">
      <c r="M266">
        <v>-2.43481507135405E-2</v>
      </c>
      <c r="P266">
        <v>-2.5722667247250801E-2</v>
      </c>
      <c r="T266">
        <v>9.5</v>
      </c>
    </row>
    <row r="267" spans="13:20" x14ac:dyDescent="0.3">
      <c r="M267">
        <v>-1.14154165862487E-2</v>
      </c>
      <c r="P267">
        <v>-1.7350009553536199E-2</v>
      </c>
      <c r="T267">
        <v>9.5</v>
      </c>
    </row>
    <row r="268" spans="13:20" x14ac:dyDescent="0.3">
      <c r="M268">
        <v>60.015878105820697</v>
      </c>
      <c r="P268">
        <v>1.36356790453801</v>
      </c>
      <c r="T268">
        <v>9.5</v>
      </c>
    </row>
    <row r="269" spans="13:20" x14ac:dyDescent="0.3">
      <c r="M269">
        <v>7.3187924115817801E-2</v>
      </c>
      <c r="P269">
        <v>-0.25540199089038201</v>
      </c>
      <c r="T269">
        <v>9.5</v>
      </c>
    </row>
    <row r="270" spans="13:20" x14ac:dyDescent="0.3">
      <c r="M270">
        <v>-3.7836340721275702E-2</v>
      </c>
      <c r="P270">
        <v>-0.500123101844826</v>
      </c>
      <c r="T270">
        <v>5</v>
      </c>
    </row>
    <row r="271" spans="13:20" x14ac:dyDescent="0.3">
      <c r="M271">
        <v>1.21660449076328E-2</v>
      </c>
      <c r="P271">
        <v>2.5405916819805099E-2</v>
      </c>
      <c r="T271">
        <v>7</v>
      </c>
    </row>
    <row r="272" spans="13:20" x14ac:dyDescent="0.3">
      <c r="M272">
        <v>-1.6318993738699598E-2</v>
      </c>
      <c r="P272">
        <v>6.8044743225105994E-2</v>
      </c>
      <c r="T272">
        <v>5</v>
      </c>
    </row>
    <row r="273" spans="16:20" x14ac:dyDescent="0.3">
      <c r="P273">
        <v>-0.28572489012518698</v>
      </c>
      <c r="T273">
        <v>7</v>
      </c>
    </row>
    <row r="274" spans="16:20" x14ac:dyDescent="0.3">
      <c r="P274">
        <v>0.88043156908131304</v>
      </c>
      <c r="T274">
        <v>9.5</v>
      </c>
    </row>
    <row r="275" spans="16:20" x14ac:dyDescent="0.3">
      <c r="P275">
        <v>0.75998888085964</v>
      </c>
      <c r="T275">
        <v>5</v>
      </c>
    </row>
    <row r="276" spans="16:20" x14ac:dyDescent="0.3">
      <c r="P276">
        <v>-1.6540004830356399E-2</v>
      </c>
      <c r="T276">
        <v>9.5</v>
      </c>
    </row>
    <row r="277" spans="16:20" x14ac:dyDescent="0.3">
      <c r="P277">
        <v>0.72410046902787595</v>
      </c>
      <c r="T277">
        <v>9.5</v>
      </c>
    </row>
    <row r="278" spans="16:20" x14ac:dyDescent="0.3">
      <c r="P278">
        <v>8.2746265154144294E-2</v>
      </c>
      <c r="T278">
        <v>9.5</v>
      </c>
    </row>
    <row r="279" spans="16:20" x14ac:dyDescent="0.3">
      <c r="P279">
        <v>1.0219618702039099</v>
      </c>
      <c r="T279">
        <v>9.5</v>
      </c>
    </row>
    <row r="280" spans="16:20" x14ac:dyDescent="0.3">
      <c r="P280">
        <v>2.2201458209833901E-2</v>
      </c>
      <c r="T280">
        <v>5</v>
      </c>
    </row>
    <row r="281" spans="16:20" x14ac:dyDescent="0.3">
      <c r="P281">
        <v>-1.44786529933612E-2</v>
      </c>
      <c r="T281">
        <v>9.5</v>
      </c>
    </row>
    <row r="282" spans="16:20" x14ac:dyDescent="0.3">
      <c r="P282">
        <v>-8.8265632596524396E-2</v>
      </c>
      <c r="T282">
        <v>9.5</v>
      </c>
    </row>
    <row r="283" spans="16:20" x14ac:dyDescent="0.3">
      <c r="P283">
        <v>-6.1014995171171302E-2</v>
      </c>
      <c r="T283">
        <v>9.5</v>
      </c>
    </row>
    <row r="284" spans="16:20" x14ac:dyDescent="0.3">
      <c r="P284">
        <v>-7.7324534829003699E-2</v>
      </c>
      <c r="T284">
        <v>9.5</v>
      </c>
    </row>
    <row r="285" spans="16:20" x14ac:dyDescent="0.3">
      <c r="P285">
        <v>2.36841608989471E-2</v>
      </c>
      <c r="T285">
        <v>9.5</v>
      </c>
    </row>
    <row r="286" spans="16:20" x14ac:dyDescent="0.3">
      <c r="P286">
        <v>-2.5722667247250801E-2</v>
      </c>
      <c r="T286">
        <v>9.5</v>
      </c>
    </row>
    <row r="287" spans="16:20" x14ac:dyDescent="0.3">
      <c r="P287">
        <v>-1.7350009553536199E-2</v>
      </c>
      <c r="T287">
        <v>9.5</v>
      </c>
    </row>
    <row r="288" spans="16:20" x14ac:dyDescent="0.3">
      <c r="P288">
        <v>1.36356790453801</v>
      </c>
      <c r="T288">
        <v>9.5</v>
      </c>
    </row>
    <row r="289" spans="16:20" x14ac:dyDescent="0.3">
      <c r="P289">
        <v>-0.25540199089038201</v>
      </c>
      <c r="T289">
        <v>5</v>
      </c>
    </row>
    <row r="290" spans="16:20" x14ac:dyDescent="0.3">
      <c r="P290">
        <v>-0.500123101844826</v>
      </c>
      <c r="T290">
        <v>9.5</v>
      </c>
    </row>
    <row r="291" spans="16:20" x14ac:dyDescent="0.3">
      <c r="P291">
        <v>2.5405916819805099E-2</v>
      </c>
      <c r="T291">
        <v>9.5</v>
      </c>
    </row>
    <row r="292" spans="16:20" x14ac:dyDescent="0.3">
      <c r="P292">
        <v>6.8044743225105994E-2</v>
      </c>
      <c r="T292">
        <v>5</v>
      </c>
    </row>
    <row r="293" spans="16:20" x14ac:dyDescent="0.3">
      <c r="P293">
        <v>-0.28572489012518698</v>
      </c>
      <c r="T293">
        <v>9.5</v>
      </c>
    </row>
    <row r="294" spans="16:20" x14ac:dyDescent="0.3">
      <c r="P294">
        <v>0.88043156908131304</v>
      </c>
      <c r="T294">
        <v>9.5</v>
      </c>
    </row>
    <row r="295" spans="16:20" x14ac:dyDescent="0.3">
      <c r="P295">
        <v>0.75998888085964</v>
      </c>
      <c r="T295">
        <v>9.5</v>
      </c>
    </row>
    <row r="296" spans="16:20" x14ac:dyDescent="0.3">
      <c r="P296">
        <v>-1.6540004830356399E-2</v>
      </c>
      <c r="T296">
        <v>9.5</v>
      </c>
    </row>
    <row r="297" spans="16:20" x14ac:dyDescent="0.3">
      <c r="P297">
        <v>0.72410046902787595</v>
      </c>
      <c r="T297">
        <v>9.5</v>
      </c>
    </row>
    <row r="298" spans="16:20" x14ac:dyDescent="0.3">
      <c r="P298">
        <v>8.2746265154144294E-2</v>
      </c>
      <c r="T298">
        <v>9.5</v>
      </c>
    </row>
    <row r="299" spans="16:20" x14ac:dyDescent="0.3">
      <c r="P299">
        <v>1.0219618702039099</v>
      </c>
      <c r="T299">
        <v>7</v>
      </c>
    </row>
    <row r="300" spans="16:20" x14ac:dyDescent="0.3">
      <c r="P300">
        <v>2.2201458209833901E-2</v>
      </c>
      <c r="T300">
        <v>9.5</v>
      </c>
    </row>
    <row r="301" spans="16:20" x14ac:dyDescent="0.3">
      <c r="P301">
        <v>-1.44786529933612E-2</v>
      </c>
      <c r="T301">
        <v>5</v>
      </c>
    </row>
    <row r="302" spans="16:20" x14ac:dyDescent="0.3">
      <c r="P302">
        <v>-8.8265632596524396E-2</v>
      </c>
      <c r="T302">
        <v>9.5</v>
      </c>
    </row>
    <row r="303" spans="16:20" x14ac:dyDescent="0.3">
      <c r="P303">
        <v>-6.1014995171171302E-2</v>
      </c>
      <c r="T303">
        <v>7</v>
      </c>
    </row>
    <row r="304" spans="16:20" x14ac:dyDescent="0.3">
      <c r="P304">
        <v>-7.7324534829003699E-2</v>
      </c>
      <c r="T304">
        <v>9.5</v>
      </c>
    </row>
    <row r="305" spans="16:20" x14ac:dyDescent="0.3">
      <c r="P305">
        <v>2.36841608989471E-2</v>
      </c>
      <c r="T305">
        <v>9.5</v>
      </c>
    </row>
    <row r="306" spans="16:20" x14ac:dyDescent="0.3">
      <c r="P306">
        <v>-2.5722667247250801E-2</v>
      </c>
      <c r="T306">
        <v>9.5</v>
      </c>
    </row>
    <row r="307" spans="16:20" x14ac:dyDescent="0.3">
      <c r="P307">
        <v>-1.7350009553536199E-2</v>
      </c>
      <c r="T307">
        <v>9.5</v>
      </c>
    </row>
    <row r="308" spans="16:20" x14ac:dyDescent="0.3">
      <c r="P308">
        <v>1.36356790453801</v>
      </c>
      <c r="T308">
        <v>7</v>
      </c>
    </row>
    <row r="309" spans="16:20" x14ac:dyDescent="0.3">
      <c r="P309">
        <v>-0.25540199089038201</v>
      </c>
      <c r="T309">
        <v>9.5</v>
      </c>
    </row>
    <row r="310" spans="16:20" x14ac:dyDescent="0.3">
      <c r="P310">
        <v>-0.500123101844826</v>
      </c>
      <c r="T310">
        <v>5</v>
      </c>
    </row>
    <row r="311" spans="16:20" x14ac:dyDescent="0.3">
      <c r="P311">
        <v>2.5405916819805099E-2</v>
      </c>
      <c r="T311">
        <v>9.5</v>
      </c>
    </row>
    <row r="312" spans="16:20" x14ac:dyDescent="0.3">
      <c r="P312">
        <v>6.8044743225105994E-2</v>
      </c>
      <c r="T312">
        <v>9.5</v>
      </c>
    </row>
    <row r="313" spans="16:20" x14ac:dyDescent="0.3">
      <c r="P313">
        <v>-0.28572489012518698</v>
      </c>
      <c r="T313">
        <v>7</v>
      </c>
    </row>
    <row r="314" spans="16:20" x14ac:dyDescent="0.3">
      <c r="P314">
        <v>0.88043156908131304</v>
      </c>
      <c r="T314">
        <v>9.5</v>
      </c>
    </row>
    <row r="315" spans="16:20" x14ac:dyDescent="0.3">
      <c r="P315">
        <v>0.75998888085964</v>
      </c>
      <c r="T315">
        <v>9.5</v>
      </c>
    </row>
    <row r="316" spans="16:20" x14ac:dyDescent="0.3">
      <c r="P316">
        <v>-1.6540004830356399E-2</v>
      </c>
      <c r="T316">
        <v>9.5</v>
      </c>
    </row>
    <row r="317" spans="16:20" x14ac:dyDescent="0.3">
      <c r="P317">
        <v>0.72410046902787595</v>
      </c>
      <c r="T317">
        <v>9.5</v>
      </c>
    </row>
    <row r="318" spans="16:20" x14ac:dyDescent="0.3">
      <c r="P318">
        <v>8.2746265154144294E-2</v>
      </c>
      <c r="T318">
        <v>9.5</v>
      </c>
    </row>
    <row r="319" spans="16:20" x14ac:dyDescent="0.3">
      <c r="P319">
        <v>1.0219618702039099</v>
      </c>
      <c r="T319">
        <v>7</v>
      </c>
    </row>
    <row r="320" spans="16:20" x14ac:dyDescent="0.3">
      <c r="P320">
        <v>2.2201458209833901E-2</v>
      </c>
      <c r="T320">
        <v>9.5</v>
      </c>
    </row>
    <row r="321" spans="16:20" x14ac:dyDescent="0.3">
      <c r="P321">
        <v>-1.44786529933612E-2</v>
      </c>
      <c r="T321">
        <v>9.5</v>
      </c>
    </row>
    <row r="322" spans="16:20" x14ac:dyDescent="0.3">
      <c r="P322">
        <v>-8.8265632596524396E-2</v>
      </c>
      <c r="T322">
        <v>9.5</v>
      </c>
    </row>
    <row r="323" spans="16:20" x14ac:dyDescent="0.3">
      <c r="P323">
        <v>-6.1014995171171302E-2</v>
      </c>
      <c r="T323">
        <v>9.5</v>
      </c>
    </row>
    <row r="324" spans="16:20" x14ac:dyDescent="0.3">
      <c r="P324">
        <v>-7.7324534829003699E-2</v>
      </c>
      <c r="T324">
        <v>9.5</v>
      </c>
    </row>
    <row r="325" spans="16:20" x14ac:dyDescent="0.3">
      <c r="P325">
        <v>2.36841608989471E-2</v>
      </c>
      <c r="T325">
        <v>5</v>
      </c>
    </row>
    <row r="326" spans="16:20" x14ac:dyDescent="0.3">
      <c r="P326">
        <v>-2.5722667247250801E-2</v>
      </c>
      <c r="T326">
        <v>9.5</v>
      </c>
    </row>
    <row r="327" spans="16:20" x14ac:dyDescent="0.3">
      <c r="P327">
        <v>-1.7350009553536199E-2</v>
      </c>
      <c r="T327">
        <v>9.5</v>
      </c>
    </row>
    <row r="328" spans="16:20" x14ac:dyDescent="0.3">
      <c r="P328">
        <v>1.36356790453801</v>
      </c>
      <c r="T328">
        <v>9.5</v>
      </c>
    </row>
    <row r="329" spans="16:20" x14ac:dyDescent="0.3">
      <c r="P329">
        <v>-0.25540199089038201</v>
      </c>
      <c r="T329">
        <v>9.5</v>
      </c>
    </row>
    <row r="330" spans="16:20" x14ac:dyDescent="0.3">
      <c r="P330">
        <v>-0.500123101844826</v>
      </c>
      <c r="T330">
        <v>7</v>
      </c>
    </row>
    <row r="331" spans="16:20" x14ac:dyDescent="0.3">
      <c r="P331">
        <v>2.5405916819805099E-2</v>
      </c>
      <c r="T331">
        <v>5</v>
      </c>
    </row>
    <row r="332" spans="16:20" x14ac:dyDescent="0.3">
      <c r="P332">
        <v>6.8044743225105994E-2</v>
      </c>
      <c r="T332">
        <v>7</v>
      </c>
    </row>
    <row r="333" spans="16:20" x14ac:dyDescent="0.3">
      <c r="P333">
        <v>-0.28572489012518698</v>
      </c>
      <c r="T333">
        <v>9.5</v>
      </c>
    </row>
    <row r="334" spans="16:20" x14ac:dyDescent="0.3">
      <c r="P334">
        <v>0.88043156908131304</v>
      </c>
      <c r="T334">
        <v>9.5</v>
      </c>
    </row>
    <row r="335" spans="16:20" x14ac:dyDescent="0.3">
      <c r="P335">
        <v>0.75998888085964</v>
      </c>
      <c r="T335">
        <v>9.5</v>
      </c>
    </row>
    <row r="336" spans="16:20" x14ac:dyDescent="0.3">
      <c r="P336">
        <v>-1.6540004830356399E-2</v>
      </c>
      <c r="T336">
        <v>9.5</v>
      </c>
    </row>
    <row r="337" spans="16:20" x14ac:dyDescent="0.3">
      <c r="P337">
        <v>0.72410046902787595</v>
      </c>
      <c r="T337">
        <v>9.5</v>
      </c>
    </row>
    <row r="338" spans="16:20" x14ac:dyDescent="0.3">
      <c r="P338">
        <v>8.2746265154144294E-2</v>
      </c>
      <c r="T338">
        <v>9.5</v>
      </c>
    </row>
    <row r="339" spans="16:20" x14ac:dyDescent="0.3">
      <c r="P339">
        <v>1.0219618702039099</v>
      </c>
      <c r="T339">
        <v>9.5</v>
      </c>
    </row>
    <row r="340" spans="16:20" x14ac:dyDescent="0.3">
      <c r="P340">
        <v>2.2201458209833901E-2</v>
      </c>
      <c r="T340">
        <v>9.5</v>
      </c>
    </row>
    <row r="341" spans="16:20" x14ac:dyDescent="0.3">
      <c r="P341">
        <v>-1.44786529933612E-2</v>
      </c>
      <c r="T341">
        <v>9.5</v>
      </c>
    </row>
    <row r="342" spans="16:20" x14ac:dyDescent="0.3">
      <c r="P342">
        <v>-8.8265632596524396E-2</v>
      </c>
      <c r="T342">
        <v>9.5</v>
      </c>
    </row>
    <row r="343" spans="16:20" x14ac:dyDescent="0.3">
      <c r="P343">
        <v>-6.1014995171171302E-2</v>
      </c>
      <c r="T343">
        <v>9.5</v>
      </c>
    </row>
    <row r="344" spans="16:20" x14ac:dyDescent="0.3">
      <c r="P344">
        <v>-7.7324534829003699E-2</v>
      </c>
      <c r="T344">
        <v>9.5</v>
      </c>
    </row>
    <row r="345" spans="16:20" x14ac:dyDescent="0.3">
      <c r="P345">
        <v>2.36841608989471E-2</v>
      </c>
      <c r="T345">
        <v>9.5</v>
      </c>
    </row>
    <row r="346" spans="16:20" x14ac:dyDescent="0.3">
      <c r="P346">
        <v>-2.5722667247250801E-2</v>
      </c>
      <c r="T346">
        <v>9.5</v>
      </c>
    </row>
    <row r="347" spans="16:20" x14ac:dyDescent="0.3">
      <c r="P347">
        <v>-1.7350009553536199E-2</v>
      </c>
      <c r="T347">
        <v>9.5</v>
      </c>
    </row>
    <row r="348" spans="16:20" x14ac:dyDescent="0.3">
      <c r="P348">
        <v>1.36356790453801</v>
      </c>
      <c r="T348">
        <v>9.5</v>
      </c>
    </row>
    <row r="349" spans="16:20" x14ac:dyDescent="0.3">
      <c r="P349">
        <v>-0.25540199089038201</v>
      </c>
      <c r="T349">
        <v>9.5</v>
      </c>
    </row>
    <row r="350" spans="16:20" x14ac:dyDescent="0.3">
      <c r="P350">
        <v>-0.500123101844826</v>
      </c>
      <c r="T350">
        <v>9.5</v>
      </c>
    </row>
    <row r="351" spans="16:20" x14ac:dyDescent="0.3">
      <c r="P351">
        <v>2.5405916819805099E-2</v>
      </c>
      <c r="T351">
        <v>9.5</v>
      </c>
    </row>
    <row r="352" spans="16:20" x14ac:dyDescent="0.3">
      <c r="P352">
        <v>6.8044743225105994E-2</v>
      </c>
      <c r="T352">
        <v>5</v>
      </c>
    </row>
    <row r="353" spans="16:20" x14ac:dyDescent="0.3">
      <c r="P353">
        <v>-0.28572489012518698</v>
      </c>
      <c r="T353">
        <v>9.5</v>
      </c>
    </row>
    <row r="354" spans="16:20" x14ac:dyDescent="0.3">
      <c r="P354">
        <v>0.88043156908131304</v>
      </c>
      <c r="T354">
        <v>9.5</v>
      </c>
    </row>
    <row r="355" spans="16:20" x14ac:dyDescent="0.3">
      <c r="P355">
        <v>0.75998888085964</v>
      </c>
      <c r="T355">
        <v>7</v>
      </c>
    </row>
    <row r="356" spans="16:20" x14ac:dyDescent="0.3">
      <c r="P356">
        <v>-1.6540004830356399E-2</v>
      </c>
      <c r="T356">
        <v>9.5</v>
      </c>
    </row>
    <row r="357" spans="16:20" x14ac:dyDescent="0.3">
      <c r="P357">
        <v>0.72410046902787595</v>
      </c>
      <c r="T357">
        <v>9.5</v>
      </c>
    </row>
    <row r="358" spans="16:20" x14ac:dyDescent="0.3">
      <c r="P358">
        <v>8.2746265154144294E-2</v>
      </c>
      <c r="T358">
        <v>9.5</v>
      </c>
    </row>
    <row r="359" spans="16:20" x14ac:dyDescent="0.3">
      <c r="P359">
        <v>1.0219618702039099</v>
      </c>
      <c r="T359">
        <v>9.5</v>
      </c>
    </row>
    <row r="360" spans="16:20" x14ac:dyDescent="0.3">
      <c r="P360">
        <v>2.2201458209833901E-2</v>
      </c>
      <c r="T360">
        <v>9.5</v>
      </c>
    </row>
    <row r="361" spans="16:20" x14ac:dyDescent="0.3">
      <c r="P361">
        <v>-1.44786529933612E-2</v>
      </c>
      <c r="T361">
        <v>9.5</v>
      </c>
    </row>
    <row r="362" spans="16:20" x14ac:dyDescent="0.3">
      <c r="P362">
        <v>-8.8265632596524396E-2</v>
      </c>
      <c r="T362">
        <v>9.5</v>
      </c>
    </row>
    <row r="363" spans="16:20" x14ac:dyDescent="0.3">
      <c r="P363">
        <v>-6.1014995171171302E-2</v>
      </c>
      <c r="T363">
        <v>9.5</v>
      </c>
    </row>
    <row r="364" spans="16:20" x14ac:dyDescent="0.3">
      <c r="P364">
        <v>-7.7324534829003699E-2</v>
      </c>
      <c r="T364">
        <v>9.5</v>
      </c>
    </row>
    <row r="365" spans="16:20" x14ac:dyDescent="0.3">
      <c r="P365">
        <v>2.36841608989471E-2</v>
      </c>
      <c r="T365">
        <v>9.5</v>
      </c>
    </row>
    <row r="366" spans="16:20" x14ac:dyDescent="0.3">
      <c r="P366">
        <v>-2.5722667247250801E-2</v>
      </c>
      <c r="T366">
        <v>5</v>
      </c>
    </row>
    <row r="367" spans="16:20" x14ac:dyDescent="0.3">
      <c r="P367">
        <v>-1.7350009553536199E-2</v>
      </c>
      <c r="T367">
        <v>9.5</v>
      </c>
    </row>
    <row r="368" spans="16:20" x14ac:dyDescent="0.3">
      <c r="P368">
        <v>1.36356790453801</v>
      </c>
      <c r="T368">
        <v>5</v>
      </c>
    </row>
    <row r="369" spans="16:20" x14ac:dyDescent="0.3">
      <c r="P369">
        <v>-0.25540199089038201</v>
      </c>
      <c r="T369">
        <v>5</v>
      </c>
    </row>
    <row r="370" spans="16:20" x14ac:dyDescent="0.3">
      <c r="P370">
        <v>-0.500123101844826</v>
      </c>
      <c r="T370">
        <v>9.5</v>
      </c>
    </row>
    <row r="371" spans="16:20" x14ac:dyDescent="0.3">
      <c r="P371">
        <v>2.5405916819805099E-2</v>
      </c>
      <c r="T371">
        <v>9.5</v>
      </c>
    </row>
    <row r="372" spans="16:20" x14ac:dyDescent="0.3">
      <c r="P372">
        <v>6.8044743225105994E-2</v>
      </c>
      <c r="T372">
        <v>7</v>
      </c>
    </row>
    <row r="373" spans="16:20" x14ac:dyDescent="0.3">
      <c r="P373">
        <v>-0.28572489012518698</v>
      </c>
      <c r="T373">
        <v>5</v>
      </c>
    </row>
    <row r="374" spans="16:20" x14ac:dyDescent="0.3">
      <c r="P374">
        <v>0.88043156908131304</v>
      </c>
      <c r="T374">
        <v>9.5</v>
      </c>
    </row>
    <row r="375" spans="16:20" x14ac:dyDescent="0.3">
      <c r="P375">
        <v>0.75998888085964</v>
      </c>
      <c r="T375">
        <v>9.5</v>
      </c>
    </row>
    <row r="376" spans="16:20" x14ac:dyDescent="0.3">
      <c r="P376">
        <v>-1.6540004830356399E-2</v>
      </c>
      <c r="T376">
        <v>9.5</v>
      </c>
    </row>
    <row r="377" spans="16:20" x14ac:dyDescent="0.3">
      <c r="T377">
        <v>9.5</v>
      </c>
    </row>
    <row r="378" spans="16:20" x14ac:dyDescent="0.3">
      <c r="T378">
        <v>9.5</v>
      </c>
    </row>
    <row r="379" spans="16:20" x14ac:dyDescent="0.3">
      <c r="T379">
        <v>9.5</v>
      </c>
    </row>
    <row r="380" spans="16:20" x14ac:dyDescent="0.3">
      <c r="T380">
        <v>9.5</v>
      </c>
    </row>
    <row r="381" spans="16:20" x14ac:dyDescent="0.3">
      <c r="T381">
        <v>7</v>
      </c>
    </row>
    <row r="382" spans="16:20" x14ac:dyDescent="0.3">
      <c r="T382">
        <v>9.5</v>
      </c>
    </row>
    <row r="383" spans="16:20" x14ac:dyDescent="0.3">
      <c r="T383">
        <v>9.5</v>
      </c>
    </row>
    <row r="384" spans="16:20" x14ac:dyDescent="0.3">
      <c r="T384">
        <v>9.5</v>
      </c>
    </row>
    <row r="385" spans="20:20" x14ac:dyDescent="0.3">
      <c r="T385">
        <v>9.5</v>
      </c>
    </row>
    <row r="386" spans="20:20" x14ac:dyDescent="0.3">
      <c r="T386">
        <v>5</v>
      </c>
    </row>
    <row r="387" spans="20:20" x14ac:dyDescent="0.3">
      <c r="T387">
        <v>9.5</v>
      </c>
    </row>
    <row r="388" spans="20:20" x14ac:dyDescent="0.3">
      <c r="T388">
        <v>9.5</v>
      </c>
    </row>
    <row r="389" spans="20:20" x14ac:dyDescent="0.3">
      <c r="T389">
        <v>9.5</v>
      </c>
    </row>
    <row r="390" spans="20:20" x14ac:dyDescent="0.3">
      <c r="T390">
        <v>5</v>
      </c>
    </row>
    <row r="391" spans="20:20" x14ac:dyDescent="0.3">
      <c r="T391">
        <v>7</v>
      </c>
    </row>
    <row r="392" spans="20:20" x14ac:dyDescent="0.3">
      <c r="T392">
        <v>9.5</v>
      </c>
    </row>
    <row r="393" spans="20:20" x14ac:dyDescent="0.3">
      <c r="T393">
        <v>9.5</v>
      </c>
    </row>
    <row r="394" spans="20:20" x14ac:dyDescent="0.3">
      <c r="T394">
        <v>9.5</v>
      </c>
    </row>
    <row r="395" spans="20:20" x14ac:dyDescent="0.3">
      <c r="T395">
        <v>7</v>
      </c>
    </row>
    <row r="396" spans="20:20" x14ac:dyDescent="0.3">
      <c r="T396">
        <v>5</v>
      </c>
    </row>
    <row r="397" spans="20:20" x14ac:dyDescent="0.3">
      <c r="T397">
        <v>9.5</v>
      </c>
    </row>
    <row r="398" spans="20:20" x14ac:dyDescent="0.3">
      <c r="T398">
        <v>9.5</v>
      </c>
    </row>
    <row r="399" spans="20:20" x14ac:dyDescent="0.3">
      <c r="T399">
        <v>9.5</v>
      </c>
    </row>
    <row r="400" spans="20:20" x14ac:dyDescent="0.3">
      <c r="T400">
        <v>9.5</v>
      </c>
    </row>
    <row r="401" spans="20:20" x14ac:dyDescent="0.3">
      <c r="T401">
        <v>9.5</v>
      </c>
    </row>
    <row r="402" spans="20:20" x14ac:dyDescent="0.3">
      <c r="T402">
        <v>7</v>
      </c>
    </row>
    <row r="403" spans="20:20" x14ac:dyDescent="0.3">
      <c r="T403">
        <v>9.5</v>
      </c>
    </row>
    <row r="404" spans="20:20" x14ac:dyDescent="0.3">
      <c r="T404">
        <v>7</v>
      </c>
    </row>
    <row r="405" spans="20:20" x14ac:dyDescent="0.3">
      <c r="T405">
        <v>9.5</v>
      </c>
    </row>
    <row r="406" spans="20:20" x14ac:dyDescent="0.3">
      <c r="T406">
        <v>7</v>
      </c>
    </row>
    <row r="407" spans="20:20" x14ac:dyDescent="0.3">
      <c r="T407">
        <v>9.5</v>
      </c>
    </row>
    <row r="408" spans="20:20" x14ac:dyDescent="0.3">
      <c r="T408">
        <v>9.5</v>
      </c>
    </row>
    <row r="409" spans="20:20" x14ac:dyDescent="0.3">
      <c r="T409">
        <v>9.5</v>
      </c>
    </row>
    <row r="410" spans="20:20" x14ac:dyDescent="0.3">
      <c r="T410">
        <v>9.5</v>
      </c>
    </row>
    <row r="411" spans="20:20" x14ac:dyDescent="0.3">
      <c r="T411">
        <v>9.5</v>
      </c>
    </row>
    <row r="412" spans="20:20" x14ac:dyDescent="0.3">
      <c r="T412">
        <v>9.5</v>
      </c>
    </row>
    <row r="413" spans="20:20" x14ac:dyDescent="0.3">
      <c r="T413">
        <v>9.5</v>
      </c>
    </row>
    <row r="414" spans="20:20" x14ac:dyDescent="0.3">
      <c r="T414">
        <v>9.5</v>
      </c>
    </row>
    <row r="415" spans="20:20" x14ac:dyDescent="0.3">
      <c r="T415">
        <v>9.5</v>
      </c>
    </row>
    <row r="416" spans="20:20" x14ac:dyDescent="0.3">
      <c r="T416">
        <v>9.5</v>
      </c>
    </row>
    <row r="417" spans="20:20" x14ac:dyDescent="0.3">
      <c r="T417">
        <v>9.5</v>
      </c>
    </row>
    <row r="418" spans="20:20" x14ac:dyDescent="0.3">
      <c r="T418">
        <v>9.5</v>
      </c>
    </row>
    <row r="419" spans="20:20" x14ac:dyDescent="0.3">
      <c r="T419">
        <v>7</v>
      </c>
    </row>
    <row r="420" spans="20:20" x14ac:dyDescent="0.3">
      <c r="T420">
        <v>9.5</v>
      </c>
    </row>
    <row r="421" spans="20:20" x14ac:dyDescent="0.3">
      <c r="T421">
        <v>7</v>
      </c>
    </row>
    <row r="422" spans="20:20" x14ac:dyDescent="0.3">
      <c r="T422">
        <v>7</v>
      </c>
    </row>
    <row r="423" spans="20:20" x14ac:dyDescent="0.3">
      <c r="T423">
        <v>9.5</v>
      </c>
    </row>
    <row r="424" spans="20:20" x14ac:dyDescent="0.3">
      <c r="T424">
        <v>7</v>
      </c>
    </row>
    <row r="425" spans="20:20" x14ac:dyDescent="0.3">
      <c r="T425">
        <v>9.5</v>
      </c>
    </row>
    <row r="426" spans="20:20" x14ac:dyDescent="0.3">
      <c r="T426">
        <v>5</v>
      </c>
    </row>
    <row r="427" spans="20:20" x14ac:dyDescent="0.3">
      <c r="T427">
        <v>5</v>
      </c>
    </row>
    <row r="428" spans="20:20" x14ac:dyDescent="0.3">
      <c r="T428">
        <v>9.5</v>
      </c>
    </row>
    <row r="429" spans="20:20" x14ac:dyDescent="0.3">
      <c r="T429">
        <v>5</v>
      </c>
    </row>
    <row r="430" spans="20:20" x14ac:dyDescent="0.3">
      <c r="T430">
        <v>9.5</v>
      </c>
    </row>
    <row r="431" spans="20:20" x14ac:dyDescent="0.3">
      <c r="T431">
        <v>7</v>
      </c>
    </row>
    <row r="432" spans="20:20" x14ac:dyDescent="0.3">
      <c r="T432">
        <v>7</v>
      </c>
    </row>
    <row r="433" spans="20:20" x14ac:dyDescent="0.3">
      <c r="T433">
        <v>9.5</v>
      </c>
    </row>
    <row r="434" spans="20:20" x14ac:dyDescent="0.3">
      <c r="T434">
        <v>9.5</v>
      </c>
    </row>
    <row r="435" spans="20:20" x14ac:dyDescent="0.3">
      <c r="T435">
        <v>9.5</v>
      </c>
    </row>
    <row r="436" spans="20:20" x14ac:dyDescent="0.3">
      <c r="T436">
        <v>9.5</v>
      </c>
    </row>
    <row r="437" spans="20:20" x14ac:dyDescent="0.3">
      <c r="T437">
        <v>9.5</v>
      </c>
    </row>
    <row r="438" spans="20:20" x14ac:dyDescent="0.3">
      <c r="T438">
        <v>9.5</v>
      </c>
    </row>
    <row r="439" spans="20:20" x14ac:dyDescent="0.3">
      <c r="T439">
        <v>9.5</v>
      </c>
    </row>
    <row r="440" spans="20:20" x14ac:dyDescent="0.3">
      <c r="T440">
        <v>9.5</v>
      </c>
    </row>
    <row r="441" spans="20:20" x14ac:dyDescent="0.3">
      <c r="T441">
        <v>9.5</v>
      </c>
    </row>
    <row r="442" spans="20:20" x14ac:dyDescent="0.3">
      <c r="T442">
        <v>9.5</v>
      </c>
    </row>
    <row r="443" spans="20:20" x14ac:dyDescent="0.3">
      <c r="T443">
        <v>9.5</v>
      </c>
    </row>
    <row r="444" spans="20:20" x14ac:dyDescent="0.3">
      <c r="T444">
        <v>7</v>
      </c>
    </row>
    <row r="445" spans="20:20" x14ac:dyDescent="0.3">
      <c r="T445">
        <v>9.5</v>
      </c>
    </row>
    <row r="446" spans="20:20" x14ac:dyDescent="0.3">
      <c r="T446">
        <v>7</v>
      </c>
    </row>
    <row r="447" spans="20:20" x14ac:dyDescent="0.3">
      <c r="T447">
        <v>7</v>
      </c>
    </row>
    <row r="448" spans="20:20" x14ac:dyDescent="0.3">
      <c r="T448">
        <v>9.5</v>
      </c>
    </row>
    <row r="449" spans="20:20" x14ac:dyDescent="0.3">
      <c r="T449">
        <v>5</v>
      </c>
    </row>
    <row r="450" spans="20:20" x14ac:dyDescent="0.3">
      <c r="T450">
        <v>9.5</v>
      </c>
    </row>
    <row r="451" spans="20:20" x14ac:dyDescent="0.3">
      <c r="T451">
        <v>9.5</v>
      </c>
    </row>
    <row r="452" spans="20:20" x14ac:dyDescent="0.3">
      <c r="T452">
        <v>9.5</v>
      </c>
    </row>
    <row r="453" spans="20:20" x14ac:dyDescent="0.3">
      <c r="T453">
        <v>9.5</v>
      </c>
    </row>
    <row r="454" spans="20:20" x14ac:dyDescent="0.3">
      <c r="T454">
        <v>9.5</v>
      </c>
    </row>
    <row r="455" spans="20:20" x14ac:dyDescent="0.3">
      <c r="T455">
        <v>9.5</v>
      </c>
    </row>
    <row r="456" spans="20:20" x14ac:dyDescent="0.3">
      <c r="T456">
        <v>9.5</v>
      </c>
    </row>
    <row r="457" spans="20:20" x14ac:dyDescent="0.3">
      <c r="T457">
        <v>9.5</v>
      </c>
    </row>
    <row r="458" spans="20:20" x14ac:dyDescent="0.3">
      <c r="T458">
        <v>9.5</v>
      </c>
    </row>
    <row r="459" spans="20:20" x14ac:dyDescent="0.3">
      <c r="T459">
        <v>5</v>
      </c>
    </row>
    <row r="460" spans="20:20" x14ac:dyDescent="0.3">
      <c r="T460">
        <v>5</v>
      </c>
    </row>
    <row r="461" spans="20:20" x14ac:dyDescent="0.3">
      <c r="T461">
        <v>9.5</v>
      </c>
    </row>
    <row r="462" spans="20:20" x14ac:dyDescent="0.3">
      <c r="T462">
        <v>7</v>
      </c>
    </row>
    <row r="463" spans="20:20" x14ac:dyDescent="0.3">
      <c r="T463">
        <v>9.5</v>
      </c>
    </row>
    <row r="464" spans="20:20" x14ac:dyDescent="0.3">
      <c r="T464">
        <v>9.5</v>
      </c>
    </row>
    <row r="465" spans="20:20" x14ac:dyDescent="0.3">
      <c r="T465">
        <v>9.5</v>
      </c>
    </row>
    <row r="466" spans="20:20" x14ac:dyDescent="0.3">
      <c r="T466">
        <v>9.5</v>
      </c>
    </row>
    <row r="467" spans="20:20" x14ac:dyDescent="0.3">
      <c r="T467">
        <v>5</v>
      </c>
    </row>
    <row r="468" spans="20:20" x14ac:dyDescent="0.3">
      <c r="T468">
        <v>9.5</v>
      </c>
    </row>
    <row r="469" spans="20:20" x14ac:dyDescent="0.3">
      <c r="T469">
        <v>5</v>
      </c>
    </row>
    <row r="470" spans="20:20" x14ac:dyDescent="0.3">
      <c r="T470">
        <v>9.5</v>
      </c>
    </row>
    <row r="471" spans="20:20" x14ac:dyDescent="0.3">
      <c r="T471">
        <v>9.5</v>
      </c>
    </row>
    <row r="472" spans="20:20" x14ac:dyDescent="0.3">
      <c r="T472">
        <v>9.5</v>
      </c>
    </row>
    <row r="473" spans="20:20" x14ac:dyDescent="0.3">
      <c r="T473">
        <v>9.5</v>
      </c>
    </row>
    <row r="474" spans="20:20" x14ac:dyDescent="0.3">
      <c r="T474">
        <v>5</v>
      </c>
    </row>
    <row r="475" spans="20:20" x14ac:dyDescent="0.3">
      <c r="T475">
        <v>9.5</v>
      </c>
    </row>
    <row r="476" spans="20:20" x14ac:dyDescent="0.3">
      <c r="T476">
        <v>9.5</v>
      </c>
    </row>
    <row r="477" spans="20:20" x14ac:dyDescent="0.3">
      <c r="T477">
        <v>9.5</v>
      </c>
    </row>
    <row r="478" spans="20:20" x14ac:dyDescent="0.3">
      <c r="T478">
        <v>9.5</v>
      </c>
    </row>
    <row r="479" spans="20:20" x14ac:dyDescent="0.3">
      <c r="T479">
        <v>9.5</v>
      </c>
    </row>
    <row r="480" spans="20:20" x14ac:dyDescent="0.3">
      <c r="T480">
        <v>9.5</v>
      </c>
    </row>
    <row r="481" spans="20:20" x14ac:dyDescent="0.3">
      <c r="T481">
        <v>9.5</v>
      </c>
    </row>
    <row r="482" spans="20:20" x14ac:dyDescent="0.3">
      <c r="T482">
        <v>9.5</v>
      </c>
    </row>
    <row r="483" spans="20:20" x14ac:dyDescent="0.3">
      <c r="T483">
        <v>9.5</v>
      </c>
    </row>
    <row r="484" spans="20:20" x14ac:dyDescent="0.3">
      <c r="T484">
        <v>9.5</v>
      </c>
    </row>
    <row r="485" spans="20:20" x14ac:dyDescent="0.3">
      <c r="T485">
        <v>5</v>
      </c>
    </row>
    <row r="486" spans="20:20" x14ac:dyDescent="0.3">
      <c r="T486">
        <v>5</v>
      </c>
    </row>
    <row r="487" spans="20:20" x14ac:dyDescent="0.3">
      <c r="T487">
        <v>9.5</v>
      </c>
    </row>
    <row r="488" spans="20:20" x14ac:dyDescent="0.3">
      <c r="T488">
        <v>9.5</v>
      </c>
    </row>
    <row r="489" spans="20:20" x14ac:dyDescent="0.3">
      <c r="T489">
        <v>9.5</v>
      </c>
    </row>
    <row r="490" spans="20:20" x14ac:dyDescent="0.3">
      <c r="T490">
        <v>5</v>
      </c>
    </row>
    <row r="491" spans="20:20" x14ac:dyDescent="0.3">
      <c r="T491">
        <v>9.5</v>
      </c>
    </row>
    <row r="492" spans="20:20" x14ac:dyDescent="0.3">
      <c r="T492">
        <v>9.5</v>
      </c>
    </row>
    <row r="493" spans="20:20" x14ac:dyDescent="0.3">
      <c r="T493">
        <v>9.5</v>
      </c>
    </row>
    <row r="494" spans="20:20" x14ac:dyDescent="0.3">
      <c r="T494">
        <v>9.5</v>
      </c>
    </row>
    <row r="495" spans="20:20" x14ac:dyDescent="0.3">
      <c r="T495">
        <v>9.5</v>
      </c>
    </row>
    <row r="496" spans="20:20" x14ac:dyDescent="0.3">
      <c r="T496">
        <v>9.5</v>
      </c>
    </row>
    <row r="497" spans="20:20" x14ac:dyDescent="0.3">
      <c r="T497">
        <v>5</v>
      </c>
    </row>
    <row r="498" spans="20:20" x14ac:dyDescent="0.3">
      <c r="T498">
        <v>9.5</v>
      </c>
    </row>
    <row r="499" spans="20:20" x14ac:dyDescent="0.3">
      <c r="T499">
        <v>5</v>
      </c>
    </row>
    <row r="500" spans="20:20" x14ac:dyDescent="0.3">
      <c r="T500">
        <v>5</v>
      </c>
    </row>
    <row r="501" spans="20:20" x14ac:dyDescent="0.3">
      <c r="T501">
        <v>9.5</v>
      </c>
    </row>
    <row r="502" spans="20:20" x14ac:dyDescent="0.3">
      <c r="T502">
        <v>9.5</v>
      </c>
    </row>
    <row r="503" spans="20:20" x14ac:dyDescent="0.3">
      <c r="T503">
        <v>9.5</v>
      </c>
    </row>
    <row r="504" spans="20:20" x14ac:dyDescent="0.3">
      <c r="T504">
        <v>9.5</v>
      </c>
    </row>
    <row r="505" spans="20:20" x14ac:dyDescent="0.3">
      <c r="T505">
        <v>7</v>
      </c>
    </row>
    <row r="506" spans="20:20" x14ac:dyDescent="0.3">
      <c r="T506">
        <v>7</v>
      </c>
    </row>
    <row r="507" spans="20:20" x14ac:dyDescent="0.3">
      <c r="T507">
        <v>9.5</v>
      </c>
    </row>
    <row r="508" spans="20:20" x14ac:dyDescent="0.3">
      <c r="T508">
        <v>5</v>
      </c>
    </row>
    <row r="509" spans="20:20" x14ac:dyDescent="0.3">
      <c r="T509">
        <v>5</v>
      </c>
    </row>
    <row r="510" spans="20:20" x14ac:dyDescent="0.3">
      <c r="T510">
        <v>7</v>
      </c>
    </row>
    <row r="511" spans="20:20" x14ac:dyDescent="0.3">
      <c r="T511">
        <v>9.5</v>
      </c>
    </row>
    <row r="512" spans="20:20" x14ac:dyDescent="0.3">
      <c r="T512">
        <v>9.5</v>
      </c>
    </row>
    <row r="513" spans="20:20" x14ac:dyDescent="0.3">
      <c r="T513">
        <v>9.5</v>
      </c>
    </row>
    <row r="514" spans="20:20" x14ac:dyDescent="0.3">
      <c r="T514">
        <v>5</v>
      </c>
    </row>
    <row r="515" spans="20:20" x14ac:dyDescent="0.3">
      <c r="T515">
        <v>9.5</v>
      </c>
    </row>
    <row r="516" spans="20:20" x14ac:dyDescent="0.3">
      <c r="T516">
        <v>9.5</v>
      </c>
    </row>
    <row r="517" spans="20:20" x14ac:dyDescent="0.3">
      <c r="T517">
        <v>5</v>
      </c>
    </row>
    <row r="518" spans="20:20" x14ac:dyDescent="0.3">
      <c r="T518">
        <v>9.5</v>
      </c>
    </row>
    <row r="519" spans="20:20" x14ac:dyDescent="0.3">
      <c r="T519">
        <v>9.5</v>
      </c>
    </row>
    <row r="520" spans="20:20" x14ac:dyDescent="0.3">
      <c r="T520">
        <v>7</v>
      </c>
    </row>
    <row r="521" spans="20:20" x14ac:dyDescent="0.3">
      <c r="T521">
        <v>7</v>
      </c>
    </row>
    <row r="522" spans="20:20" x14ac:dyDescent="0.3">
      <c r="T522">
        <v>9.5</v>
      </c>
    </row>
    <row r="523" spans="20:20" x14ac:dyDescent="0.3">
      <c r="T523">
        <v>9.5</v>
      </c>
    </row>
    <row r="524" spans="20:20" x14ac:dyDescent="0.3">
      <c r="T524">
        <v>9.5</v>
      </c>
    </row>
    <row r="525" spans="20:20" x14ac:dyDescent="0.3">
      <c r="T525">
        <v>9.5</v>
      </c>
    </row>
    <row r="526" spans="20:20" x14ac:dyDescent="0.3">
      <c r="T526">
        <v>5</v>
      </c>
    </row>
    <row r="527" spans="20:20" x14ac:dyDescent="0.3">
      <c r="T527">
        <v>5</v>
      </c>
    </row>
    <row r="528" spans="20:20" x14ac:dyDescent="0.3">
      <c r="T528">
        <v>9.5</v>
      </c>
    </row>
    <row r="529" spans="20:20" x14ac:dyDescent="0.3">
      <c r="T529">
        <v>7</v>
      </c>
    </row>
    <row r="530" spans="20:20" x14ac:dyDescent="0.3">
      <c r="T530">
        <v>9.5</v>
      </c>
    </row>
    <row r="531" spans="20:20" x14ac:dyDescent="0.3">
      <c r="T531">
        <v>9.5</v>
      </c>
    </row>
    <row r="532" spans="20:20" x14ac:dyDescent="0.3">
      <c r="T532">
        <v>9.5</v>
      </c>
    </row>
    <row r="533" spans="20:20" x14ac:dyDescent="0.3">
      <c r="T533">
        <v>7</v>
      </c>
    </row>
    <row r="534" spans="20:20" x14ac:dyDescent="0.3">
      <c r="T534">
        <v>5</v>
      </c>
    </row>
    <row r="535" spans="20:20" x14ac:dyDescent="0.3">
      <c r="T535">
        <v>7</v>
      </c>
    </row>
    <row r="536" spans="20:20" x14ac:dyDescent="0.3">
      <c r="T536">
        <v>9.5</v>
      </c>
    </row>
    <row r="537" spans="20:20" x14ac:dyDescent="0.3">
      <c r="T537">
        <v>5</v>
      </c>
    </row>
    <row r="538" spans="20:20" x14ac:dyDescent="0.3">
      <c r="T538">
        <v>9.5</v>
      </c>
    </row>
    <row r="539" spans="20:20" x14ac:dyDescent="0.3">
      <c r="T539">
        <v>9.5</v>
      </c>
    </row>
    <row r="540" spans="20:20" x14ac:dyDescent="0.3">
      <c r="T540">
        <v>9.5</v>
      </c>
    </row>
    <row r="541" spans="20:20" x14ac:dyDescent="0.3">
      <c r="T541">
        <v>9.5</v>
      </c>
    </row>
    <row r="542" spans="20:20" x14ac:dyDescent="0.3">
      <c r="T542">
        <v>9.5</v>
      </c>
    </row>
    <row r="543" spans="20:20" x14ac:dyDescent="0.3">
      <c r="T543">
        <v>9.5</v>
      </c>
    </row>
    <row r="544" spans="20:20" x14ac:dyDescent="0.3">
      <c r="T544">
        <v>9.5</v>
      </c>
    </row>
    <row r="545" spans="20:20" x14ac:dyDescent="0.3">
      <c r="T545">
        <v>5</v>
      </c>
    </row>
    <row r="546" spans="20:20" x14ac:dyDescent="0.3">
      <c r="T546">
        <v>9.5</v>
      </c>
    </row>
    <row r="547" spans="20:20" x14ac:dyDescent="0.3">
      <c r="T547">
        <v>9.5</v>
      </c>
    </row>
    <row r="548" spans="20:20" x14ac:dyDescent="0.3">
      <c r="T548">
        <v>5</v>
      </c>
    </row>
    <row r="549" spans="20:20" x14ac:dyDescent="0.3">
      <c r="T549">
        <v>9.5</v>
      </c>
    </row>
    <row r="550" spans="20:20" x14ac:dyDescent="0.3">
      <c r="T550">
        <v>9.5</v>
      </c>
    </row>
    <row r="551" spans="20:20" x14ac:dyDescent="0.3">
      <c r="T551">
        <v>7</v>
      </c>
    </row>
    <row r="552" spans="20:20" x14ac:dyDescent="0.3">
      <c r="T552">
        <v>9.5</v>
      </c>
    </row>
    <row r="553" spans="20:20" x14ac:dyDescent="0.3">
      <c r="T553">
        <v>9.5</v>
      </c>
    </row>
    <row r="554" spans="20:20" x14ac:dyDescent="0.3">
      <c r="T554">
        <v>5</v>
      </c>
    </row>
    <row r="555" spans="20:20" x14ac:dyDescent="0.3">
      <c r="T555">
        <v>9.5</v>
      </c>
    </row>
    <row r="556" spans="20:20" x14ac:dyDescent="0.3">
      <c r="T556">
        <v>9.5</v>
      </c>
    </row>
    <row r="557" spans="20:20" x14ac:dyDescent="0.3">
      <c r="T557">
        <v>9.5</v>
      </c>
    </row>
    <row r="558" spans="20:20" x14ac:dyDescent="0.3">
      <c r="T558">
        <v>7</v>
      </c>
    </row>
    <row r="559" spans="20:20" x14ac:dyDescent="0.3">
      <c r="T559">
        <v>5</v>
      </c>
    </row>
    <row r="560" spans="20:20" x14ac:dyDescent="0.3">
      <c r="T560">
        <v>9.5</v>
      </c>
    </row>
    <row r="561" spans="20:20" x14ac:dyDescent="0.3">
      <c r="T561">
        <v>9.5</v>
      </c>
    </row>
    <row r="562" spans="20:20" x14ac:dyDescent="0.3">
      <c r="T562">
        <v>9.5</v>
      </c>
    </row>
    <row r="563" spans="20:20" x14ac:dyDescent="0.3">
      <c r="T563">
        <v>9.5</v>
      </c>
    </row>
    <row r="564" spans="20:20" x14ac:dyDescent="0.3">
      <c r="T564">
        <v>5</v>
      </c>
    </row>
    <row r="565" spans="20:20" x14ac:dyDescent="0.3">
      <c r="T565">
        <v>9.5</v>
      </c>
    </row>
    <row r="566" spans="20:20" x14ac:dyDescent="0.3">
      <c r="T566">
        <v>9.5</v>
      </c>
    </row>
    <row r="567" spans="20:20" x14ac:dyDescent="0.3">
      <c r="T567">
        <v>9.5</v>
      </c>
    </row>
    <row r="568" spans="20:20" x14ac:dyDescent="0.3">
      <c r="T568">
        <v>9.5</v>
      </c>
    </row>
    <row r="569" spans="20:20" x14ac:dyDescent="0.3">
      <c r="T569">
        <v>9.5</v>
      </c>
    </row>
    <row r="570" spans="20:20" x14ac:dyDescent="0.3">
      <c r="T570">
        <v>9.5</v>
      </c>
    </row>
    <row r="571" spans="20:20" x14ac:dyDescent="0.3">
      <c r="T571">
        <v>5</v>
      </c>
    </row>
    <row r="572" spans="20:20" x14ac:dyDescent="0.3">
      <c r="T572">
        <v>9.5</v>
      </c>
    </row>
    <row r="573" spans="20:20" x14ac:dyDescent="0.3">
      <c r="T573">
        <v>5</v>
      </c>
    </row>
    <row r="574" spans="20:20" x14ac:dyDescent="0.3">
      <c r="T574">
        <v>9.5</v>
      </c>
    </row>
    <row r="575" spans="20:20" x14ac:dyDescent="0.3">
      <c r="T575">
        <v>9.5</v>
      </c>
    </row>
    <row r="576" spans="20:20" x14ac:dyDescent="0.3">
      <c r="T576">
        <v>9.5</v>
      </c>
    </row>
    <row r="577" spans="20:20" x14ac:dyDescent="0.3">
      <c r="T577">
        <v>9.5</v>
      </c>
    </row>
    <row r="578" spans="20:20" x14ac:dyDescent="0.3">
      <c r="T578">
        <v>9.5</v>
      </c>
    </row>
    <row r="579" spans="20:20" x14ac:dyDescent="0.3">
      <c r="T579">
        <v>9.5</v>
      </c>
    </row>
    <row r="580" spans="20:20" x14ac:dyDescent="0.3">
      <c r="T580">
        <v>7</v>
      </c>
    </row>
    <row r="581" spans="20:20" x14ac:dyDescent="0.3">
      <c r="T581">
        <v>9.5</v>
      </c>
    </row>
    <row r="582" spans="20:20" x14ac:dyDescent="0.3">
      <c r="T582">
        <v>5</v>
      </c>
    </row>
    <row r="583" spans="20:20" x14ac:dyDescent="0.3">
      <c r="T583">
        <v>9.5</v>
      </c>
    </row>
    <row r="584" spans="20:20" x14ac:dyDescent="0.3">
      <c r="T584">
        <v>7</v>
      </c>
    </row>
    <row r="585" spans="20:20" x14ac:dyDescent="0.3">
      <c r="T585">
        <v>9.5</v>
      </c>
    </row>
    <row r="586" spans="20:20" x14ac:dyDescent="0.3">
      <c r="T586">
        <v>9.5</v>
      </c>
    </row>
    <row r="587" spans="20:20" x14ac:dyDescent="0.3">
      <c r="T587">
        <v>9.5</v>
      </c>
    </row>
    <row r="588" spans="20:20" x14ac:dyDescent="0.3">
      <c r="T588">
        <v>9.5</v>
      </c>
    </row>
    <row r="589" spans="20:20" x14ac:dyDescent="0.3">
      <c r="T589">
        <v>9.5</v>
      </c>
    </row>
    <row r="590" spans="20:20" x14ac:dyDescent="0.3">
      <c r="T590">
        <v>9.5</v>
      </c>
    </row>
    <row r="591" spans="20:20" x14ac:dyDescent="0.3">
      <c r="T591">
        <v>9.5</v>
      </c>
    </row>
    <row r="592" spans="20:20" x14ac:dyDescent="0.3">
      <c r="T592">
        <v>5</v>
      </c>
    </row>
    <row r="593" spans="20:20" x14ac:dyDescent="0.3">
      <c r="T593">
        <v>7</v>
      </c>
    </row>
    <row r="594" spans="20:20" x14ac:dyDescent="0.3">
      <c r="T594">
        <v>9.5</v>
      </c>
    </row>
    <row r="595" spans="20:20" x14ac:dyDescent="0.3">
      <c r="T595">
        <v>9.5</v>
      </c>
    </row>
    <row r="596" spans="20:20" x14ac:dyDescent="0.3">
      <c r="T596">
        <v>9.5</v>
      </c>
    </row>
    <row r="597" spans="20:20" x14ac:dyDescent="0.3">
      <c r="T597">
        <v>9.5</v>
      </c>
    </row>
    <row r="598" spans="20:20" x14ac:dyDescent="0.3">
      <c r="T598">
        <v>9.5</v>
      </c>
    </row>
    <row r="599" spans="20:20" x14ac:dyDescent="0.3">
      <c r="T599">
        <v>9.5</v>
      </c>
    </row>
    <row r="600" spans="20:20" x14ac:dyDescent="0.3">
      <c r="T600">
        <v>9.5</v>
      </c>
    </row>
    <row r="601" spans="20:20" x14ac:dyDescent="0.3">
      <c r="T601">
        <v>9.5</v>
      </c>
    </row>
    <row r="602" spans="20:20" x14ac:dyDescent="0.3">
      <c r="T602">
        <v>9.5</v>
      </c>
    </row>
    <row r="603" spans="20:20" x14ac:dyDescent="0.3">
      <c r="T603">
        <v>9.5</v>
      </c>
    </row>
    <row r="604" spans="20:20" x14ac:dyDescent="0.3">
      <c r="T604">
        <v>7</v>
      </c>
    </row>
    <row r="605" spans="20:20" x14ac:dyDescent="0.3">
      <c r="T605">
        <v>9.5</v>
      </c>
    </row>
    <row r="606" spans="20:20" x14ac:dyDescent="0.3">
      <c r="T606">
        <v>5</v>
      </c>
    </row>
    <row r="607" spans="20:20" x14ac:dyDescent="0.3">
      <c r="T607">
        <v>5</v>
      </c>
    </row>
    <row r="608" spans="20:20" x14ac:dyDescent="0.3">
      <c r="T608">
        <v>9.5</v>
      </c>
    </row>
    <row r="609" spans="20:20" x14ac:dyDescent="0.3">
      <c r="T609">
        <v>9.5</v>
      </c>
    </row>
    <row r="610" spans="20:20" x14ac:dyDescent="0.3">
      <c r="T610">
        <v>9.5</v>
      </c>
    </row>
    <row r="611" spans="20:20" x14ac:dyDescent="0.3">
      <c r="T611">
        <v>5</v>
      </c>
    </row>
    <row r="612" spans="20:20" x14ac:dyDescent="0.3">
      <c r="T612">
        <v>9.5</v>
      </c>
    </row>
    <row r="613" spans="20:20" x14ac:dyDescent="0.3">
      <c r="T613">
        <v>9.5</v>
      </c>
    </row>
    <row r="614" spans="20:20" x14ac:dyDescent="0.3">
      <c r="T614">
        <v>9.5</v>
      </c>
    </row>
    <row r="615" spans="20:20" x14ac:dyDescent="0.3">
      <c r="T615">
        <v>5</v>
      </c>
    </row>
    <row r="616" spans="20:20" x14ac:dyDescent="0.3">
      <c r="T616">
        <v>9.5</v>
      </c>
    </row>
    <row r="617" spans="20:20" x14ac:dyDescent="0.3">
      <c r="T617">
        <v>9.5</v>
      </c>
    </row>
    <row r="618" spans="20:20" x14ac:dyDescent="0.3">
      <c r="T618">
        <v>9.5</v>
      </c>
    </row>
    <row r="619" spans="20:20" x14ac:dyDescent="0.3">
      <c r="T619">
        <v>9.5</v>
      </c>
    </row>
    <row r="620" spans="20:20" x14ac:dyDescent="0.3">
      <c r="T620">
        <v>9.5</v>
      </c>
    </row>
    <row r="621" spans="20:20" x14ac:dyDescent="0.3">
      <c r="T621">
        <v>5</v>
      </c>
    </row>
    <row r="622" spans="20:20" x14ac:dyDescent="0.3">
      <c r="T622">
        <v>9.5</v>
      </c>
    </row>
    <row r="623" spans="20:20" x14ac:dyDescent="0.3">
      <c r="T623">
        <v>9.5</v>
      </c>
    </row>
    <row r="624" spans="20:20" x14ac:dyDescent="0.3">
      <c r="T624">
        <v>5</v>
      </c>
    </row>
    <row r="625" spans="20:20" x14ac:dyDescent="0.3">
      <c r="T625">
        <v>9.5</v>
      </c>
    </row>
    <row r="626" spans="20:20" x14ac:dyDescent="0.3">
      <c r="T626">
        <v>9.5</v>
      </c>
    </row>
    <row r="627" spans="20:20" x14ac:dyDescent="0.3">
      <c r="T627">
        <v>9.5</v>
      </c>
    </row>
    <row r="628" spans="20:20" x14ac:dyDescent="0.3">
      <c r="T628">
        <v>9.5</v>
      </c>
    </row>
    <row r="629" spans="20:20" x14ac:dyDescent="0.3">
      <c r="T629">
        <v>9.5</v>
      </c>
    </row>
    <row r="630" spans="20:20" x14ac:dyDescent="0.3">
      <c r="T630">
        <v>9.5</v>
      </c>
    </row>
    <row r="631" spans="20:20" x14ac:dyDescent="0.3">
      <c r="T631">
        <v>7</v>
      </c>
    </row>
    <row r="632" spans="20:20" x14ac:dyDescent="0.3">
      <c r="T632">
        <v>5</v>
      </c>
    </row>
    <row r="633" spans="20:20" x14ac:dyDescent="0.3">
      <c r="T633">
        <v>9.5</v>
      </c>
    </row>
    <row r="634" spans="20:20" x14ac:dyDescent="0.3">
      <c r="T634">
        <v>5</v>
      </c>
    </row>
    <row r="635" spans="20:20" x14ac:dyDescent="0.3">
      <c r="T635">
        <v>9.5</v>
      </c>
    </row>
    <row r="636" spans="20:20" x14ac:dyDescent="0.3">
      <c r="T636">
        <v>9.5</v>
      </c>
    </row>
    <row r="637" spans="20:20" x14ac:dyDescent="0.3">
      <c r="T637">
        <v>5</v>
      </c>
    </row>
    <row r="638" spans="20:20" x14ac:dyDescent="0.3">
      <c r="T638">
        <v>9.5</v>
      </c>
    </row>
    <row r="639" spans="20:20" x14ac:dyDescent="0.3">
      <c r="T639">
        <v>9.5</v>
      </c>
    </row>
    <row r="640" spans="20:20" x14ac:dyDescent="0.3">
      <c r="T640">
        <v>9.5</v>
      </c>
    </row>
    <row r="641" spans="20:20" x14ac:dyDescent="0.3">
      <c r="T641">
        <v>9.5</v>
      </c>
    </row>
    <row r="642" spans="20:20" x14ac:dyDescent="0.3">
      <c r="T642">
        <v>9.5</v>
      </c>
    </row>
    <row r="643" spans="20:20" x14ac:dyDescent="0.3">
      <c r="T643">
        <v>9.5</v>
      </c>
    </row>
    <row r="644" spans="20:20" x14ac:dyDescent="0.3">
      <c r="T644">
        <v>7</v>
      </c>
    </row>
    <row r="645" spans="20:20" x14ac:dyDescent="0.3">
      <c r="T645">
        <v>9.5</v>
      </c>
    </row>
    <row r="646" spans="20:20" x14ac:dyDescent="0.3">
      <c r="T646">
        <v>9.5</v>
      </c>
    </row>
    <row r="647" spans="20:20" x14ac:dyDescent="0.3">
      <c r="T647">
        <v>9.5</v>
      </c>
    </row>
    <row r="648" spans="20:20" x14ac:dyDescent="0.3">
      <c r="T648">
        <v>9.5</v>
      </c>
    </row>
    <row r="649" spans="20:20" x14ac:dyDescent="0.3">
      <c r="T649">
        <v>9.5</v>
      </c>
    </row>
    <row r="650" spans="20:20" x14ac:dyDescent="0.3">
      <c r="T650">
        <v>5</v>
      </c>
    </row>
    <row r="651" spans="20:20" x14ac:dyDescent="0.3">
      <c r="T651">
        <v>9.5</v>
      </c>
    </row>
    <row r="652" spans="20:20" x14ac:dyDescent="0.3">
      <c r="T652">
        <v>9.5</v>
      </c>
    </row>
    <row r="653" spans="20:20" x14ac:dyDescent="0.3">
      <c r="T653">
        <v>7</v>
      </c>
    </row>
    <row r="654" spans="20:20" x14ac:dyDescent="0.3">
      <c r="T654">
        <v>5</v>
      </c>
    </row>
    <row r="655" spans="20:20" x14ac:dyDescent="0.3">
      <c r="T655">
        <v>5</v>
      </c>
    </row>
    <row r="656" spans="20:20" x14ac:dyDescent="0.3">
      <c r="T656">
        <v>5</v>
      </c>
    </row>
    <row r="657" spans="20:20" x14ac:dyDescent="0.3">
      <c r="T657">
        <v>5</v>
      </c>
    </row>
    <row r="658" spans="20:20" x14ac:dyDescent="0.3">
      <c r="T658">
        <v>5</v>
      </c>
    </row>
    <row r="659" spans="20:20" x14ac:dyDescent="0.3">
      <c r="T659">
        <v>9.5</v>
      </c>
    </row>
    <row r="660" spans="20:20" x14ac:dyDescent="0.3">
      <c r="T660">
        <v>9.5</v>
      </c>
    </row>
    <row r="661" spans="20:20" x14ac:dyDescent="0.3">
      <c r="T661">
        <v>9.5</v>
      </c>
    </row>
    <row r="662" spans="20:20" x14ac:dyDescent="0.3">
      <c r="T662">
        <v>5</v>
      </c>
    </row>
    <row r="663" spans="20:20" x14ac:dyDescent="0.3">
      <c r="T663">
        <v>7</v>
      </c>
    </row>
    <row r="664" spans="20:20" x14ac:dyDescent="0.3">
      <c r="T664">
        <v>9.5</v>
      </c>
    </row>
    <row r="665" spans="20:20" x14ac:dyDescent="0.3">
      <c r="T665">
        <v>9.5</v>
      </c>
    </row>
    <row r="666" spans="20:20" x14ac:dyDescent="0.3">
      <c r="T666">
        <v>9.5</v>
      </c>
    </row>
    <row r="667" spans="20:20" x14ac:dyDescent="0.3">
      <c r="T667">
        <v>9.5</v>
      </c>
    </row>
    <row r="668" spans="20:20" x14ac:dyDescent="0.3">
      <c r="T668">
        <v>9.5</v>
      </c>
    </row>
    <row r="669" spans="20:20" x14ac:dyDescent="0.3">
      <c r="T669">
        <v>9.5</v>
      </c>
    </row>
    <row r="670" spans="20:20" x14ac:dyDescent="0.3">
      <c r="T670">
        <v>9.5</v>
      </c>
    </row>
    <row r="671" spans="20:20" x14ac:dyDescent="0.3">
      <c r="T671">
        <v>5</v>
      </c>
    </row>
    <row r="672" spans="20:20" x14ac:dyDescent="0.3">
      <c r="T672">
        <v>9.5</v>
      </c>
    </row>
    <row r="673" spans="20:20" x14ac:dyDescent="0.3">
      <c r="T673">
        <v>7</v>
      </c>
    </row>
    <row r="674" spans="20:20" x14ac:dyDescent="0.3">
      <c r="T674">
        <v>9.5</v>
      </c>
    </row>
    <row r="675" spans="20:20" x14ac:dyDescent="0.3">
      <c r="T675">
        <v>9.5</v>
      </c>
    </row>
    <row r="676" spans="20:20" x14ac:dyDescent="0.3">
      <c r="T676">
        <v>9.5</v>
      </c>
    </row>
    <row r="677" spans="20:20" x14ac:dyDescent="0.3">
      <c r="T677">
        <v>9.5</v>
      </c>
    </row>
    <row r="678" spans="20:20" x14ac:dyDescent="0.3">
      <c r="T678">
        <v>9.5</v>
      </c>
    </row>
    <row r="679" spans="20:20" x14ac:dyDescent="0.3">
      <c r="T679">
        <v>5</v>
      </c>
    </row>
    <row r="680" spans="20:20" x14ac:dyDescent="0.3">
      <c r="T680">
        <v>9.5</v>
      </c>
    </row>
    <row r="681" spans="20:20" x14ac:dyDescent="0.3">
      <c r="T681">
        <v>9.5</v>
      </c>
    </row>
    <row r="682" spans="20:20" x14ac:dyDescent="0.3">
      <c r="T682">
        <v>9.5</v>
      </c>
    </row>
    <row r="683" spans="20:20" x14ac:dyDescent="0.3">
      <c r="T683">
        <v>9.5</v>
      </c>
    </row>
    <row r="684" spans="20:20" x14ac:dyDescent="0.3">
      <c r="T684">
        <v>7</v>
      </c>
    </row>
    <row r="685" spans="20:20" x14ac:dyDescent="0.3">
      <c r="T685">
        <v>9.5</v>
      </c>
    </row>
    <row r="686" spans="20:20" x14ac:dyDescent="0.3">
      <c r="T686">
        <v>9.5</v>
      </c>
    </row>
    <row r="687" spans="20:20" x14ac:dyDescent="0.3">
      <c r="T687">
        <v>5</v>
      </c>
    </row>
    <row r="688" spans="20:20" x14ac:dyDescent="0.3">
      <c r="T688">
        <v>7</v>
      </c>
    </row>
    <row r="689" spans="20:20" x14ac:dyDescent="0.3">
      <c r="T689">
        <v>9.5</v>
      </c>
    </row>
    <row r="690" spans="20:20" x14ac:dyDescent="0.3">
      <c r="T690">
        <v>5</v>
      </c>
    </row>
    <row r="691" spans="20:20" x14ac:dyDescent="0.3">
      <c r="T691">
        <v>7</v>
      </c>
    </row>
    <row r="692" spans="20:20" x14ac:dyDescent="0.3">
      <c r="T692">
        <v>5</v>
      </c>
    </row>
    <row r="693" spans="20:20" x14ac:dyDescent="0.3">
      <c r="T693">
        <v>9.5</v>
      </c>
    </row>
    <row r="694" spans="20:20" x14ac:dyDescent="0.3">
      <c r="T694">
        <v>5</v>
      </c>
    </row>
    <row r="695" spans="20:20" x14ac:dyDescent="0.3">
      <c r="T695">
        <v>5</v>
      </c>
    </row>
    <row r="696" spans="20:20" x14ac:dyDescent="0.3">
      <c r="T696">
        <v>9.5</v>
      </c>
    </row>
    <row r="697" spans="20:20" x14ac:dyDescent="0.3">
      <c r="T697">
        <v>7</v>
      </c>
    </row>
    <row r="698" spans="20:20" x14ac:dyDescent="0.3">
      <c r="T698">
        <v>5</v>
      </c>
    </row>
    <row r="699" spans="20:20" x14ac:dyDescent="0.3">
      <c r="T699">
        <v>9.5</v>
      </c>
    </row>
    <row r="700" spans="20:20" x14ac:dyDescent="0.3">
      <c r="T700">
        <v>9.5</v>
      </c>
    </row>
    <row r="701" spans="20:20" x14ac:dyDescent="0.3">
      <c r="T701">
        <v>5</v>
      </c>
    </row>
    <row r="702" spans="20:20" x14ac:dyDescent="0.3">
      <c r="T702">
        <v>9.5</v>
      </c>
    </row>
    <row r="703" spans="20:20" x14ac:dyDescent="0.3">
      <c r="T703">
        <v>9.5</v>
      </c>
    </row>
    <row r="704" spans="20:20" x14ac:dyDescent="0.3">
      <c r="T704">
        <v>9.5</v>
      </c>
    </row>
    <row r="705" spans="20:20" x14ac:dyDescent="0.3">
      <c r="T705">
        <v>9.5</v>
      </c>
    </row>
    <row r="706" spans="20:20" x14ac:dyDescent="0.3">
      <c r="T706">
        <v>9.5</v>
      </c>
    </row>
    <row r="707" spans="20:20" x14ac:dyDescent="0.3">
      <c r="T707">
        <v>9.5</v>
      </c>
    </row>
    <row r="708" spans="20:20" x14ac:dyDescent="0.3">
      <c r="T708">
        <v>7</v>
      </c>
    </row>
    <row r="709" spans="20:20" x14ac:dyDescent="0.3">
      <c r="T709">
        <v>9.5</v>
      </c>
    </row>
    <row r="710" spans="20:20" x14ac:dyDescent="0.3">
      <c r="T710">
        <v>9.5</v>
      </c>
    </row>
    <row r="711" spans="20:20" x14ac:dyDescent="0.3">
      <c r="T711">
        <v>9.5</v>
      </c>
    </row>
    <row r="712" spans="20:20" x14ac:dyDescent="0.3">
      <c r="T712">
        <v>9.5</v>
      </c>
    </row>
    <row r="713" spans="20:20" x14ac:dyDescent="0.3">
      <c r="T713">
        <v>7</v>
      </c>
    </row>
    <row r="714" spans="20:20" x14ac:dyDescent="0.3">
      <c r="T714">
        <v>9.5</v>
      </c>
    </row>
    <row r="715" spans="20:20" x14ac:dyDescent="0.3">
      <c r="T715">
        <v>9.5</v>
      </c>
    </row>
    <row r="716" spans="20:20" x14ac:dyDescent="0.3">
      <c r="T716">
        <v>7</v>
      </c>
    </row>
    <row r="717" spans="20:20" x14ac:dyDescent="0.3">
      <c r="T717">
        <v>9.5</v>
      </c>
    </row>
    <row r="718" spans="20:20" x14ac:dyDescent="0.3">
      <c r="T718">
        <v>9.5</v>
      </c>
    </row>
    <row r="719" spans="20:20" x14ac:dyDescent="0.3">
      <c r="T719">
        <v>9.5</v>
      </c>
    </row>
    <row r="720" spans="20:20" x14ac:dyDescent="0.3">
      <c r="T720">
        <v>9.5</v>
      </c>
    </row>
    <row r="721" spans="20:20" x14ac:dyDescent="0.3">
      <c r="T721">
        <v>9.5</v>
      </c>
    </row>
    <row r="722" spans="20:20" x14ac:dyDescent="0.3">
      <c r="T722">
        <v>9.5</v>
      </c>
    </row>
    <row r="723" spans="20:20" x14ac:dyDescent="0.3">
      <c r="T723">
        <v>5</v>
      </c>
    </row>
    <row r="724" spans="20:20" x14ac:dyDescent="0.3">
      <c r="T724">
        <v>9.5</v>
      </c>
    </row>
    <row r="725" spans="20:20" x14ac:dyDescent="0.3">
      <c r="T725">
        <v>9.5</v>
      </c>
    </row>
    <row r="726" spans="20:20" x14ac:dyDescent="0.3">
      <c r="T726">
        <v>9.5</v>
      </c>
    </row>
    <row r="727" spans="20:20" x14ac:dyDescent="0.3">
      <c r="T727">
        <v>9.5</v>
      </c>
    </row>
    <row r="728" spans="20:20" x14ac:dyDescent="0.3">
      <c r="T728">
        <v>9.5</v>
      </c>
    </row>
    <row r="729" spans="20:20" x14ac:dyDescent="0.3">
      <c r="T729">
        <v>9.5</v>
      </c>
    </row>
    <row r="730" spans="20:20" x14ac:dyDescent="0.3">
      <c r="T730">
        <v>9.5</v>
      </c>
    </row>
    <row r="731" spans="20:20" x14ac:dyDescent="0.3">
      <c r="T731">
        <v>9.5</v>
      </c>
    </row>
    <row r="732" spans="20:20" x14ac:dyDescent="0.3">
      <c r="T732">
        <v>9.5</v>
      </c>
    </row>
    <row r="733" spans="20:20" x14ac:dyDescent="0.3">
      <c r="T733">
        <v>9.5</v>
      </c>
    </row>
    <row r="734" spans="20:20" x14ac:dyDescent="0.3">
      <c r="T734">
        <v>9.5</v>
      </c>
    </row>
    <row r="735" spans="20:20" x14ac:dyDescent="0.3">
      <c r="T735">
        <v>7</v>
      </c>
    </row>
    <row r="736" spans="20:20" x14ac:dyDescent="0.3">
      <c r="T736">
        <v>7</v>
      </c>
    </row>
    <row r="737" spans="20:20" x14ac:dyDescent="0.3">
      <c r="T737">
        <v>7</v>
      </c>
    </row>
    <row r="738" spans="20:20" x14ac:dyDescent="0.3">
      <c r="T738">
        <v>9.5</v>
      </c>
    </row>
    <row r="739" spans="20:20" x14ac:dyDescent="0.3">
      <c r="T739">
        <v>7</v>
      </c>
    </row>
    <row r="740" spans="20:20" x14ac:dyDescent="0.3">
      <c r="T740">
        <v>5</v>
      </c>
    </row>
    <row r="741" spans="20:20" x14ac:dyDescent="0.3">
      <c r="T741">
        <v>9.5</v>
      </c>
    </row>
    <row r="742" spans="20:20" x14ac:dyDescent="0.3">
      <c r="T742">
        <v>9.5</v>
      </c>
    </row>
    <row r="743" spans="20:20" x14ac:dyDescent="0.3">
      <c r="T743">
        <v>9.5</v>
      </c>
    </row>
    <row r="744" spans="20:20" x14ac:dyDescent="0.3">
      <c r="T744">
        <v>9.5</v>
      </c>
    </row>
    <row r="745" spans="20:20" x14ac:dyDescent="0.3">
      <c r="T745">
        <v>9.5</v>
      </c>
    </row>
    <row r="746" spans="20:20" x14ac:dyDescent="0.3">
      <c r="T746">
        <v>9.5</v>
      </c>
    </row>
    <row r="747" spans="20:20" x14ac:dyDescent="0.3">
      <c r="T747">
        <v>9.5</v>
      </c>
    </row>
    <row r="748" spans="20:20" x14ac:dyDescent="0.3">
      <c r="T748">
        <v>9.5</v>
      </c>
    </row>
    <row r="749" spans="20:20" x14ac:dyDescent="0.3">
      <c r="T749">
        <v>5</v>
      </c>
    </row>
    <row r="750" spans="20:20" x14ac:dyDescent="0.3">
      <c r="T750">
        <v>9.5</v>
      </c>
    </row>
    <row r="751" spans="20:20" x14ac:dyDescent="0.3">
      <c r="T751">
        <v>9.5</v>
      </c>
    </row>
    <row r="752" spans="20:20" x14ac:dyDescent="0.3">
      <c r="T752">
        <v>9.5</v>
      </c>
    </row>
    <row r="753" spans="20:20" x14ac:dyDescent="0.3">
      <c r="T753">
        <v>5</v>
      </c>
    </row>
    <row r="754" spans="20:20" x14ac:dyDescent="0.3">
      <c r="T754">
        <v>9.5</v>
      </c>
    </row>
    <row r="755" spans="20:20" x14ac:dyDescent="0.3">
      <c r="T755">
        <v>7</v>
      </c>
    </row>
    <row r="756" spans="20:20" x14ac:dyDescent="0.3">
      <c r="T756">
        <v>9.5</v>
      </c>
    </row>
    <row r="757" spans="20:20" x14ac:dyDescent="0.3">
      <c r="T757">
        <v>9.5</v>
      </c>
    </row>
    <row r="758" spans="20:20" x14ac:dyDescent="0.3">
      <c r="T758">
        <v>7</v>
      </c>
    </row>
    <row r="759" spans="20:20" x14ac:dyDescent="0.3">
      <c r="T759">
        <v>9.5</v>
      </c>
    </row>
    <row r="760" spans="20:20" x14ac:dyDescent="0.3">
      <c r="T760">
        <v>9.5</v>
      </c>
    </row>
    <row r="761" spans="20:20" x14ac:dyDescent="0.3">
      <c r="T761">
        <v>9.5</v>
      </c>
    </row>
    <row r="762" spans="20:20" x14ac:dyDescent="0.3">
      <c r="T762">
        <v>5</v>
      </c>
    </row>
    <row r="763" spans="20:20" x14ac:dyDescent="0.3">
      <c r="T763">
        <v>9.5</v>
      </c>
    </row>
    <row r="764" spans="20:20" x14ac:dyDescent="0.3">
      <c r="T764">
        <v>9.5</v>
      </c>
    </row>
    <row r="765" spans="20:20" x14ac:dyDescent="0.3">
      <c r="T765">
        <v>9.5</v>
      </c>
    </row>
    <row r="766" spans="20:20" x14ac:dyDescent="0.3">
      <c r="T766">
        <v>9.5</v>
      </c>
    </row>
    <row r="767" spans="20:20" x14ac:dyDescent="0.3">
      <c r="T767">
        <v>9.5</v>
      </c>
    </row>
    <row r="768" spans="20:20" x14ac:dyDescent="0.3">
      <c r="T768">
        <v>5</v>
      </c>
    </row>
    <row r="769" spans="20:20" x14ac:dyDescent="0.3">
      <c r="T769">
        <v>5</v>
      </c>
    </row>
    <row r="770" spans="20:20" x14ac:dyDescent="0.3">
      <c r="T770">
        <v>7</v>
      </c>
    </row>
    <row r="771" spans="20:20" x14ac:dyDescent="0.3">
      <c r="T771">
        <v>9.5</v>
      </c>
    </row>
    <row r="772" spans="20:20" x14ac:dyDescent="0.3">
      <c r="T772">
        <v>7</v>
      </c>
    </row>
    <row r="773" spans="20:20" x14ac:dyDescent="0.3">
      <c r="T773">
        <v>9.5</v>
      </c>
    </row>
    <row r="774" spans="20:20" x14ac:dyDescent="0.3">
      <c r="T774">
        <v>5</v>
      </c>
    </row>
    <row r="775" spans="20:20" x14ac:dyDescent="0.3">
      <c r="T775">
        <v>9.5</v>
      </c>
    </row>
    <row r="776" spans="20:20" x14ac:dyDescent="0.3">
      <c r="T776">
        <v>9.5</v>
      </c>
    </row>
    <row r="777" spans="20:20" x14ac:dyDescent="0.3">
      <c r="T777">
        <v>5</v>
      </c>
    </row>
    <row r="778" spans="20:20" x14ac:dyDescent="0.3">
      <c r="T778">
        <v>9.5</v>
      </c>
    </row>
    <row r="779" spans="20:20" x14ac:dyDescent="0.3">
      <c r="T779">
        <v>9.5</v>
      </c>
    </row>
    <row r="780" spans="20:20" x14ac:dyDescent="0.3">
      <c r="T780">
        <v>5</v>
      </c>
    </row>
    <row r="781" spans="20:20" x14ac:dyDescent="0.3">
      <c r="T781">
        <v>9.5</v>
      </c>
    </row>
    <row r="782" spans="20:20" x14ac:dyDescent="0.3">
      <c r="T782">
        <v>9.5</v>
      </c>
    </row>
    <row r="783" spans="20:20" x14ac:dyDescent="0.3">
      <c r="T783">
        <v>7</v>
      </c>
    </row>
    <row r="784" spans="20:20" x14ac:dyDescent="0.3">
      <c r="T784">
        <v>9.5</v>
      </c>
    </row>
    <row r="785" spans="20:20" x14ac:dyDescent="0.3">
      <c r="T785">
        <v>9.5</v>
      </c>
    </row>
    <row r="786" spans="20:20" x14ac:dyDescent="0.3">
      <c r="T786">
        <v>5</v>
      </c>
    </row>
    <row r="787" spans="20:20" x14ac:dyDescent="0.3">
      <c r="T787">
        <v>7</v>
      </c>
    </row>
    <row r="788" spans="20:20" x14ac:dyDescent="0.3">
      <c r="T788">
        <v>9.5</v>
      </c>
    </row>
    <row r="789" spans="20:20" x14ac:dyDescent="0.3">
      <c r="T789">
        <v>9.5</v>
      </c>
    </row>
    <row r="790" spans="20:20" x14ac:dyDescent="0.3">
      <c r="T790">
        <v>9.5</v>
      </c>
    </row>
    <row r="791" spans="20:20" x14ac:dyDescent="0.3">
      <c r="T791">
        <v>9.5</v>
      </c>
    </row>
    <row r="792" spans="20:20" x14ac:dyDescent="0.3">
      <c r="T792">
        <v>9.5</v>
      </c>
    </row>
    <row r="793" spans="20:20" x14ac:dyDescent="0.3">
      <c r="T793">
        <v>7</v>
      </c>
    </row>
    <row r="794" spans="20:20" x14ac:dyDescent="0.3">
      <c r="T794">
        <v>9.5</v>
      </c>
    </row>
    <row r="795" spans="20:20" x14ac:dyDescent="0.3">
      <c r="T795">
        <v>9.5</v>
      </c>
    </row>
    <row r="796" spans="20:20" x14ac:dyDescent="0.3">
      <c r="T796">
        <v>9.5</v>
      </c>
    </row>
    <row r="797" spans="20:20" x14ac:dyDescent="0.3">
      <c r="T797">
        <v>9.5</v>
      </c>
    </row>
    <row r="798" spans="20:20" x14ac:dyDescent="0.3">
      <c r="T798">
        <v>9.5</v>
      </c>
    </row>
    <row r="799" spans="20:20" x14ac:dyDescent="0.3">
      <c r="T799">
        <v>9.5</v>
      </c>
    </row>
    <row r="800" spans="20:20" x14ac:dyDescent="0.3">
      <c r="T800">
        <v>9.5</v>
      </c>
    </row>
    <row r="801" spans="20:20" x14ac:dyDescent="0.3">
      <c r="T801">
        <v>9.5</v>
      </c>
    </row>
    <row r="802" spans="20:20" x14ac:dyDescent="0.3">
      <c r="T802">
        <v>9.5</v>
      </c>
    </row>
    <row r="803" spans="20:20" x14ac:dyDescent="0.3">
      <c r="T803">
        <v>9.5</v>
      </c>
    </row>
    <row r="804" spans="20:20" x14ac:dyDescent="0.3">
      <c r="T804">
        <v>9.5</v>
      </c>
    </row>
    <row r="805" spans="20:20" x14ac:dyDescent="0.3">
      <c r="T805">
        <v>9.5</v>
      </c>
    </row>
    <row r="806" spans="20:20" x14ac:dyDescent="0.3">
      <c r="T806">
        <v>9.5</v>
      </c>
    </row>
    <row r="807" spans="20:20" x14ac:dyDescent="0.3">
      <c r="T807">
        <v>9.5</v>
      </c>
    </row>
    <row r="808" spans="20:20" x14ac:dyDescent="0.3">
      <c r="T808">
        <v>9.5</v>
      </c>
    </row>
    <row r="809" spans="20:20" x14ac:dyDescent="0.3">
      <c r="T809">
        <v>9.5</v>
      </c>
    </row>
    <row r="810" spans="20:20" x14ac:dyDescent="0.3">
      <c r="T810">
        <v>9.5</v>
      </c>
    </row>
    <row r="811" spans="20:20" x14ac:dyDescent="0.3">
      <c r="T811">
        <v>9.5</v>
      </c>
    </row>
    <row r="812" spans="20:20" x14ac:dyDescent="0.3">
      <c r="T812">
        <v>9.5</v>
      </c>
    </row>
    <row r="813" spans="20:20" x14ac:dyDescent="0.3">
      <c r="T813">
        <v>5</v>
      </c>
    </row>
    <row r="814" spans="20:20" x14ac:dyDescent="0.3">
      <c r="T814">
        <v>5</v>
      </c>
    </row>
    <row r="815" spans="20:20" x14ac:dyDescent="0.3">
      <c r="T815">
        <v>9.5</v>
      </c>
    </row>
    <row r="816" spans="20:20" x14ac:dyDescent="0.3">
      <c r="T816">
        <v>9.5</v>
      </c>
    </row>
    <row r="817" spans="20:20" x14ac:dyDescent="0.3">
      <c r="T817">
        <v>7</v>
      </c>
    </row>
    <row r="818" spans="20:20" x14ac:dyDescent="0.3">
      <c r="T818">
        <v>9.5</v>
      </c>
    </row>
    <row r="819" spans="20:20" x14ac:dyDescent="0.3">
      <c r="T819">
        <v>5</v>
      </c>
    </row>
    <row r="820" spans="20:20" x14ac:dyDescent="0.3">
      <c r="T820">
        <v>9.5</v>
      </c>
    </row>
    <row r="821" spans="20:20" x14ac:dyDescent="0.3">
      <c r="T821">
        <v>9.5</v>
      </c>
    </row>
    <row r="822" spans="20:20" x14ac:dyDescent="0.3">
      <c r="T822">
        <v>5</v>
      </c>
    </row>
    <row r="823" spans="20:20" x14ac:dyDescent="0.3">
      <c r="T823">
        <v>9.5</v>
      </c>
    </row>
    <row r="824" spans="20:20" x14ac:dyDescent="0.3">
      <c r="T824">
        <v>9.5</v>
      </c>
    </row>
    <row r="825" spans="20:20" x14ac:dyDescent="0.3">
      <c r="T825">
        <v>9.5</v>
      </c>
    </row>
    <row r="826" spans="20:20" x14ac:dyDescent="0.3">
      <c r="T826">
        <v>9.5</v>
      </c>
    </row>
    <row r="827" spans="20:20" x14ac:dyDescent="0.3">
      <c r="T827">
        <v>9.5</v>
      </c>
    </row>
    <row r="828" spans="20:20" x14ac:dyDescent="0.3">
      <c r="T828">
        <v>9.5</v>
      </c>
    </row>
    <row r="829" spans="20:20" x14ac:dyDescent="0.3">
      <c r="T829">
        <v>9.5</v>
      </c>
    </row>
    <row r="830" spans="20:20" x14ac:dyDescent="0.3">
      <c r="T830">
        <v>9.5</v>
      </c>
    </row>
    <row r="831" spans="20:20" x14ac:dyDescent="0.3">
      <c r="T831">
        <v>9.5</v>
      </c>
    </row>
    <row r="832" spans="20:20" x14ac:dyDescent="0.3">
      <c r="T832">
        <v>9.5</v>
      </c>
    </row>
    <row r="833" spans="20:20" x14ac:dyDescent="0.3">
      <c r="T833">
        <v>9.5</v>
      </c>
    </row>
    <row r="834" spans="20:20" x14ac:dyDescent="0.3">
      <c r="T834">
        <v>5</v>
      </c>
    </row>
    <row r="835" spans="20:20" x14ac:dyDescent="0.3">
      <c r="T835">
        <v>5</v>
      </c>
    </row>
    <row r="836" spans="20:20" x14ac:dyDescent="0.3">
      <c r="T836">
        <v>9.5</v>
      </c>
    </row>
    <row r="837" spans="20:20" x14ac:dyDescent="0.3">
      <c r="T837">
        <v>9.5</v>
      </c>
    </row>
    <row r="838" spans="20:20" x14ac:dyDescent="0.3">
      <c r="T838">
        <v>9.5</v>
      </c>
    </row>
    <row r="839" spans="20:20" x14ac:dyDescent="0.3">
      <c r="T839">
        <v>9.5</v>
      </c>
    </row>
    <row r="840" spans="20:20" x14ac:dyDescent="0.3">
      <c r="T840">
        <v>9.5</v>
      </c>
    </row>
    <row r="841" spans="20:20" x14ac:dyDescent="0.3">
      <c r="T841">
        <v>9.5</v>
      </c>
    </row>
    <row r="842" spans="20:20" x14ac:dyDescent="0.3">
      <c r="T842">
        <v>9.5</v>
      </c>
    </row>
    <row r="843" spans="20:20" x14ac:dyDescent="0.3">
      <c r="T843">
        <v>9.5</v>
      </c>
    </row>
    <row r="844" spans="20:20" x14ac:dyDescent="0.3">
      <c r="T844">
        <v>9.5</v>
      </c>
    </row>
    <row r="845" spans="20:20" x14ac:dyDescent="0.3">
      <c r="T845">
        <v>9.5</v>
      </c>
    </row>
    <row r="846" spans="20:20" x14ac:dyDescent="0.3">
      <c r="T846">
        <v>9.5</v>
      </c>
    </row>
    <row r="847" spans="20:20" x14ac:dyDescent="0.3">
      <c r="T847">
        <v>9.5</v>
      </c>
    </row>
    <row r="848" spans="20:20" x14ac:dyDescent="0.3">
      <c r="T848">
        <v>5</v>
      </c>
    </row>
    <row r="849" spans="20:20" x14ac:dyDescent="0.3">
      <c r="T849">
        <v>5</v>
      </c>
    </row>
    <row r="850" spans="20:20" x14ac:dyDescent="0.3">
      <c r="T850">
        <v>7</v>
      </c>
    </row>
    <row r="851" spans="20:20" x14ac:dyDescent="0.3">
      <c r="T851">
        <v>9.5</v>
      </c>
    </row>
    <row r="852" spans="20:20" x14ac:dyDescent="0.3">
      <c r="T852">
        <v>9.5</v>
      </c>
    </row>
    <row r="853" spans="20:20" x14ac:dyDescent="0.3">
      <c r="T853">
        <v>5</v>
      </c>
    </row>
    <row r="854" spans="20:20" x14ac:dyDescent="0.3">
      <c r="T854">
        <v>9.5</v>
      </c>
    </row>
    <row r="855" spans="20:20" x14ac:dyDescent="0.3">
      <c r="T855">
        <v>9.5</v>
      </c>
    </row>
    <row r="856" spans="20:20" x14ac:dyDescent="0.3">
      <c r="T856">
        <v>9.5</v>
      </c>
    </row>
    <row r="857" spans="20:20" x14ac:dyDescent="0.3">
      <c r="T857">
        <v>9.5</v>
      </c>
    </row>
    <row r="858" spans="20:20" x14ac:dyDescent="0.3">
      <c r="T858">
        <v>9.5</v>
      </c>
    </row>
    <row r="859" spans="20:20" x14ac:dyDescent="0.3">
      <c r="T859">
        <v>9.5</v>
      </c>
    </row>
    <row r="860" spans="20:20" x14ac:dyDescent="0.3">
      <c r="T860">
        <v>9.5</v>
      </c>
    </row>
    <row r="861" spans="20:20" x14ac:dyDescent="0.3">
      <c r="T861">
        <v>9.5</v>
      </c>
    </row>
    <row r="862" spans="20:20" x14ac:dyDescent="0.3">
      <c r="T862">
        <v>9.5</v>
      </c>
    </row>
    <row r="863" spans="20:20" x14ac:dyDescent="0.3">
      <c r="T863">
        <v>5</v>
      </c>
    </row>
    <row r="864" spans="20:20" x14ac:dyDescent="0.3">
      <c r="T864">
        <v>9.5</v>
      </c>
    </row>
    <row r="865" spans="20:20" x14ac:dyDescent="0.3">
      <c r="T865">
        <v>9.5</v>
      </c>
    </row>
    <row r="866" spans="20:20" x14ac:dyDescent="0.3">
      <c r="T866">
        <v>9.5</v>
      </c>
    </row>
    <row r="867" spans="20:20" x14ac:dyDescent="0.3">
      <c r="T867">
        <v>9.5</v>
      </c>
    </row>
    <row r="868" spans="20:20" x14ac:dyDescent="0.3">
      <c r="T868">
        <v>9.5</v>
      </c>
    </row>
    <row r="869" spans="20:20" x14ac:dyDescent="0.3">
      <c r="T869">
        <v>7</v>
      </c>
    </row>
    <row r="870" spans="20:20" x14ac:dyDescent="0.3">
      <c r="T870">
        <v>9.5</v>
      </c>
    </row>
    <row r="871" spans="20:20" x14ac:dyDescent="0.3">
      <c r="T871">
        <v>9.5</v>
      </c>
    </row>
    <row r="872" spans="20:20" x14ac:dyDescent="0.3">
      <c r="T872">
        <v>9.5</v>
      </c>
    </row>
    <row r="873" spans="20:20" x14ac:dyDescent="0.3">
      <c r="T873">
        <v>9.5</v>
      </c>
    </row>
    <row r="874" spans="20:20" x14ac:dyDescent="0.3">
      <c r="T874">
        <v>9.5</v>
      </c>
    </row>
    <row r="875" spans="20:20" x14ac:dyDescent="0.3">
      <c r="T875">
        <v>7</v>
      </c>
    </row>
    <row r="876" spans="20:20" x14ac:dyDescent="0.3">
      <c r="T876">
        <v>7</v>
      </c>
    </row>
    <row r="877" spans="20:20" x14ac:dyDescent="0.3">
      <c r="T877">
        <v>9.5</v>
      </c>
    </row>
    <row r="878" spans="20:20" x14ac:dyDescent="0.3">
      <c r="T878">
        <v>9.5</v>
      </c>
    </row>
    <row r="879" spans="20:20" x14ac:dyDescent="0.3">
      <c r="T879">
        <v>9.5</v>
      </c>
    </row>
    <row r="880" spans="20:20" x14ac:dyDescent="0.3">
      <c r="T880">
        <v>9.5</v>
      </c>
    </row>
    <row r="881" spans="20:20" x14ac:dyDescent="0.3">
      <c r="T881">
        <v>9.5</v>
      </c>
    </row>
    <row r="882" spans="20:20" x14ac:dyDescent="0.3">
      <c r="T882">
        <v>9.5</v>
      </c>
    </row>
    <row r="883" spans="20:20" x14ac:dyDescent="0.3">
      <c r="T883">
        <v>5</v>
      </c>
    </row>
    <row r="884" spans="20:20" x14ac:dyDescent="0.3">
      <c r="T884">
        <v>9.5</v>
      </c>
    </row>
    <row r="885" spans="20:20" x14ac:dyDescent="0.3">
      <c r="T885">
        <v>5</v>
      </c>
    </row>
    <row r="886" spans="20:20" x14ac:dyDescent="0.3">
      <c r="T886">
        <v>9.5</v>
      </c>
    </row>
    <row r="887" spans="20:20" x14ac:dyDescent="0.3">
      <c r="T887">
        <v>9.5</v>
      </c>
    </row>
    <row r="888" spans="20:20" x14ac:dyDescent="0.3">
      <c r="T888">
        <v>9.5</v>
      </c>
    </row>
    <row r="889" spans="20:20" x14ac:dyDescent="0.3">
      <c r="T889">
        <v>9.5</v>
      </c>
    </row>
    <row r="890" spans="20:20" x14ac:dyDescent="0.3">
      <c r="T890">
        <v>9.5</v>
      </c>
    </row>
    <row r="891" spans="20:20" x14ac:dyDescent="0.3">
      <c r="T891">
        <v>5</v>
      </c>
    </row>
    <row r="892" spans="20:20" x14ac:dyDescent="0.3">
      <c r="T892">
        <v>7</v>
      </c>
    </row>
    <row r="893" spans="20:20" x14ac:dyDescent="0.3">
      <c r="T893">
        <v>9.5</v>
      </c>
    </row>
    <row r="894" spans="20:20" x14ac:dyDescent="0.3">
      <c r="T894">
        <v>5</v>
      </c>
    </row>
    <row r="895" spans="20:20" x14ac:dyDescent="0.3">
      <c r="T895">
        <v>9.5</v>
      </c>
    </row>
    <row r="896" spans="20:20" x14ac:dyDescent="0.3">
      <c r="T896">
        <v>9.5</v>
      </c>
    </row>
    <row r="897" spans="20:20" x14ac:dyDescent="0.3">
      <c r="T897">
        <v>7</v>
      </c>
    </row>
    <row r="898" spans="20:20" x14ac:dyDescent="0.3">
      <c r="T898">
        <v>9.5</v>
      </c>
    </row>
    <row r="899" spans="20:20" x14ac:dyDescent="0.3">
      <c r="T899">
        <v>5</v>
      </c>
    </row>
    <row r="900" spans="20:20" x14ac:dyDescent="0.3">
      <c r="T900">
        <v>9.5</v>
      </c>
    </row>
    <row r="901" spans="20:20" x14ac:dyDescent="0.3">
      <c r="T901">
        <v>9.5</v>
      </c>
    </row>
    <row r="902" spans="20:20" x14ac:dyDescent="0.3">
      <c r="T902">
        <v>5</v>
      </c>
    </row>
    <row r="903" spans="20:20" x14ac:dyDescent="0.3">
      <c r="T903">
        <v>9.5</v>
      </c>
    </row>
    <row r="904" spans="20:20" x14ac:dyDescent="0.3">
      <c r="T904">
        <v>9.5</v>
      </c>
    </row>
    <row r="905" spans="20:20" x14ac:dyDescent="0.3">
      <c r="T905">
        <v>7</v>
      </c>
    </row>
    <row r="906" spans="20:20" x14ac:dyDescent="0.3">
      <c r="T906">
        <v>9.5</v>
      </c>
    </row>
    <row r="907" spans="20:20" x14ac:dyDescent="0.3">
      <c r="T907">
        <v>9.5</v>
      </c>
    </row>
    <row r="908" spans="20:20" x14ac:dyDescent="0.3">
      <c r="T908">
        <v>9.5</v>
      </c>
    </row>
    <row r="909" spans="20:20" x14ac:dyDescent="0.3">
      <c r="T909">
        <v>5</v>
      </c>
    </row>
    <row r="910" spans="20:20" x14ac:dyDescent="0.3">
      <c r="T910">
        <v>9.5</v>
      </c>
    </row>
    <row r="911" spans="20:20" x14ac:dyDescent="0.3">
      <c r="T911">
        <v>9.5</v>
      </c>
    </row>
    <row r="912" spans="20:20" x14ac:dyDescent="0.3">
      <c r="T912">
        <v>9.5</v>
      </c>
    </row>
    <row r="913" spans="20:20" x14ac:dyDescent="0.3">
      <c r="T913">
        <v>5</v>
      </c>
    </row>
    <row r="914" spans="20:20" x14ac:dyDescent="0.3">
      <c r="T914">
        <v>7</v>
      </c>
    </row>
    <row r="915" spans="20:20" x14ac:dyDescent="0.3">
      <c r="T915">
        <v>9.5</v>
      </c>
    </row>
    <row r="916" spans="20:20" x14ac:dyDescent="0.3">
      <c r="T916">
        <v>5</v>
      </c>
    </row>
    <row r="917" spans="20:20" x14ac:dyDescent="0.3">
      <c r="T917">
        <v>7</v>
      </c>
    </row>
    <row r="918" spans="20:20" x14ac:dyDescent="0.3">
      <c r="T918">
        <v>9.5</v>
      </c>
    </row>
    <row r="919" spans="20:20" x14ac:dyDescent="0.3">
      <c r="T919">
        <v>9.5</v>
      </c>
    </row>
    <row r="920" spans="20:20" x14ac:dyDescent="0.3">
      <c r="T920">
        <v>9.5</v>
      </c>
    </row>
    <row r="921" spans="20:20" x14ac:dyDescent="0.3">
      <c r="T921">
        <v>9.5</v>
      </c>
    </row>
    <row r="922" spans="20:20" x14ac:dyDescent="0.3">
      <c r="T922">
        <v>9.5</v>
      </c>
    </row>
    <row r="923" spans="20:20" x14ac:dyDescent="0.3">
      <c r="T923">
        <v>7</v>
      </c>
    </row>
    <row r="924" spans="20:20" x14ac:dyDescent="0.3">
      <c r="T924">
        <v>9.5</v>
      </c>
    </row>
    <row r="925" spans="20:20" x14ac:dyDescent="0.3">
      <c r="T925">
        <v>9.5</v>
      </c>
    </row>
    <row r="926" spans="20:20" x14ac:dyDescent="0.3">
      <c r="T926">
        <v>7</v>
      </c>
    </row>
    <row r="927" spans="20:20" x14ac:dyDescent="0.3">
      <c r="T927">
        <v>9.5</v>
      </c>
    </row>
    <row r="928" spans="20:20" x14ac:dyDescent="0.3">
      <c r="T928">
        <v>5</v>
      </c>
    </row>
    <row r="929" spans="20:20" x14ac:dyDescent="0.3">
      <c r="T929">
        <v>9.5</v>
      </c>
    </row>
    <row r="930" spans="20:20" x14ac:dyDescent="0.3">
      <c r="T930">
        <v>9.5</v>
      </c>
    </row>
    <row r="931" spans="20:20" x14ac:dyDescent="0.3">
      <c r="T931">
        <v>9.5</v>
      </c>
    </row>
    <row r="932" spans="20:20" x14ac:dyDescent="0.3">
      <c r="T932">
        <v>7</v>
      </c>
    </row>
    <row r="933" spans="20:20" x14ac:dyDescent="0.3">
      <c r="T933">
        <v>9.5</v>
      </c>
    </row>
    <row r="934" spans="20:20" x14ac:dyDescent="0.3">
      <c r="T934">
        <v>5</v>
      </c>
    </row>
    <row r="935" spans="20:20" x14ac:dyDescent="0.3">
      <c r="T935">
        <v>7</v>
      </c>
    </row>
    <row r="936" spans="20:20" x14ac:dyDescent="0.3">
      <c r="T936">
        <v>5</v>
      </c>
    </row>
    <row r="937" spans="20:20" x14ac:dyDescent="0.3">
      <c r="T937">
        <v>5</v>
      </c>
    </row>
    <row r="938" spans="20:20" x14ac:dyDescent="0.3">
      <c r="T938">
        <v>5</v>
      </c>
    </row>
    <row r="939" spans="20:20" x14ac:dyDescent="0.3">
      <c r="T939">
        <v>5</v>
      </c>
    </row>
    <row r="940" spans="20:20" x14ac:dyDescent="0.3">
      <c r="T940">
        <v>9.5</v>
      </c>
    </row>
    <row r="941" spans="20:20" x14ac:dyDescent="0.3">
      <c r="T941">
        <v>9.5</v>
      </c>
    </row>
    <row r="942" spans="20:20" x14ac:dyDescent="0.3">
      <c r="T942">
        <v>9.5</v>
      </c>
    </row>
    <row r="943" spans="20:20" x14ac:dyDescent="0.3">
      <c r="T943">
        <v>5</v>
      </c>
    </row>
    <row r="944" spans="20:20" x14ac:dyDescent="0.3">
      <c r="T944">
        <v>9.5</v>
      </c>
    </row>
    <row r="945" spans="20:20" x14ac:dyDescent="0.3">
      <c r="T945">
        <v>9.5</v>
      </c>
    </row>
    <row r="946" spans="20:20" x14ac:dyDescent="0.3">
      <c r="T946">
        <v>9.5</v>
      </c>
    </row>
    <row r="947" spans="20:20" x14ac:dyDescent="0.3">
      <c r="T947">
        <v>9.5</v>
      </c>
    </row>
    <row r="948" spans="20:20" x14ac:dyDescent="0.3">
      <c r="T948">
        <v>9.5</v>
      </c>
    </row>
    <row r="949" spans="20:20" x14ac:dyDescent="0.3">
      <c r="T949">
        <v>9.5</v>
      </c>
    </row>
    <row r="950" spans="20:20" x14ac:dyDescent="0.3">
      <c r="T950">
        <v>5</v>
      </c>
    </row>
    <row r="951" spans="20:20" x14ac:dyDescent="0.3">
      <c r="T951">
        <v>9.5</v>
      </c>
    </row>
    <row r="952" spans="20:20" x14ac:dyDescent="0.3">
      <c r="T952">
        <v>9.5</v>
      </c>
    </row>
    <row r="953" spans="20:20" x14ac:dyDescent="0.3">
      <c r="T953">
        <v>9.5</v>
      </c>
    </row>
    <row r="954" spans="20:20" x14ac:dyDescent="0.3">
      <c r="T954">
        <v>9.5</v>
      </c>
    </row>
    <row r="955" spans="20:20" x14ac:dyDescent="0.3">
      <c r="T955">
        <v>5</v>
      </c>
    </row>
    <row r="956" spans="20:20" x14ac:dyDescent="0.3">
      <c r="T956">
        <v>9.5</v>
      </c>
    </row>
    <row r="957" spans="20:20" x14ac:dyDescent="0.3">
      <c r="T957">
        <v>9.5</v>
      </c>
    </row>
    <row r="958" spans="20:20" x14ac:dyDescent="0.3">
      <c r="T958">
        <v>7</v>
      </c>
    </row>
    <row r="959" spans="20:20" x14ac:dyDescent="0.3">
      <c r="T959">
        <v>9.5</v>
      </c>
    </row>
    <row r="960" spans="20:20" x14ac:dyDescent="0.3">
      <c r="T960">
        <v>9.5</v>
      </c>
    </row>
    <row r="961" spans="20:20" x14ac:dyDescent="0.3">
      <c r="T961">
        <v>9.5</v>
      </c>
    </row>
    <row r="962" spans="20:20" x14ac:dyDescent="0.3">
      <c r="T962">
        <v>9.5</v>
      </c>
    </row>
    <row r="963" spans="20:20" x14ac:dyDescent="0.3">
      <c r="T963">
        <v>7</v>
      </c>
    </row>
    <row r="964" spans="20:20" x14ac:dyDescent="0.3">
      <c r="T964">
        <v>5</v>
      </c>
    </row>
    <row r="965" spans="20:20" x14ac:dyDescent="0.3">
      <c r="T965">
        <v>9.5</v>
      </c>
    </row>
    <row r="966" spans="20:20" x14ac:dyDescent="0.3">
      <c r="T966">
        <v>9.5</v>
      </c>
    </row>
    <row r="967" spans="20:20" x14ac:dyDescent="0.3">
      <c r="T967">
        <v>5</v>
      </c>
    </row>
    <row r="968" spans="20:20" x14ac:dyDescent="0.3">
      <c r="T968">
        <v>5</v>
      </c>
    </row>
    <row r="969" spans="20:20" x14ac:dyDescent="0.3">
      <c r="T969">
        <v>9.5</v>
      </c>
    </row>
    <row r="970" spans="20:20" x14ac:dyDescent="0.3">
      <c r="T970">
        <v>7</v>
      </c>
    </row>
    <row r="971" spans="20:20" x14ac:dyDescent="0.3">
      <c r="T971">
        <v>9.5</v>
      </c>
    </row>
    <row r="972" spans="20:20" x14ac:dyDescent="0.3">
      <c r="T972">
        <v>9.5</v>
      </c>
    </row>
    <row r="973" spans="20:20" x14ac:dyDescent="0.3">
      <c r="T973">
        <v>9.5</v>
      </c>
    </row>
    <row r="974" spans="20:20" x14ac:dyDescent="0.3">
      <c r="T974">
        <v>9.5</v>
      </c>
    </row>
    <row r="975" spans="20:20" x14ac:dyDescent="0.3">
      <c r="T975">
        <v>9.5</v>
      </c>
    </row>
    <row r="976" spans="20:20" x14ac:dyDescent="0.3">
      <c r="T976">
        <v>9.5</v>
      </c>
    </row>
    <row r="977" spans="20:20" x14ac:dyDescent="0.3">
      <c r="T977">
        <v>9.5</v>
      </c>
    </row>
    <row r="978" spans="20:20" x14ac:dyDescent="0.3">
      <c r="T978">
        <v>9.5</v>
      </c>
    </row>
    <row r="979" spans="20:20" x14ac:dyDescent="0.3">
      <c r="T979">
        <v>9.5</v>
      </c>
    </row>
    <row r="980" spans="20:20" x14ac:dyDescent="0.3">
      <c r="T980">
        <v>9.5</v>
      </c>
    </row>
    <row r="981" spans="20:20" x14ac:dyDescent="0.3">
      <c r="T981">
        <v>7</v>
      </c>
    </row>
    <row r="982" spans="20:20" x14ac:dyDescent="0.3">
      <c r="T982">
        <v>9.5</v>
      </c>
    </row>
    <row r="983" spans="20:20" x14ac:dyDescent="0.3">
      <c r="T983">
        <v>9.5</v>
      </c>
    </row>
    <row r="984" spans="20:20" x14ac:dyDescent="0.3">
      <c r="T984">
        <v>9.5</v>
      </c>
    </row>
    <row r="985" spans="20:20" x14ac:dyDescent="0.3">
      <c r="T985">
        <v>7</v>
      </c>
    </row>
    <row r="986" spans="20:20" x14ac:dyDescent="0.3">
      <c r="T986">
        <v>7</v>
      </c>
    </row>
    <row r="987" spans="20:20" x14ac:dyDescent="0.3">
      <c r="T987">
        <v>9.5</v>
      </c>
    </row>
    <row r="988" spans="20:20" x14ac:dyDescent="0.3">
      <c r="T988">
        <v>9.5</v>
      </c>
    </row>
    <row r="989" spans="20:20" x14ac:dyDescent="0.3">
      <c r="T989">
        <v>9.5</v>
      </c>
    </row>
    <row r="990" spans="20:20" x14ac:dyDescent="0.3">
      <c r="T990">
        <v>9.5</v>
      </c>
    </row>
    <row r="991" spans="20:20" x14ac:dyDescent="0.3">
      <c r="T991">
        <v>5</v>
      </c>
    </row>
    <row r="992" spans="20:20" x14ac:dyDescent="0.3">
      <c r="T992">
        <v>7</v>
      </c>
    </row>
    <row r="993" spans="20:20" x14ac:dyDescent="0.3">
      <c r="T993">
        <v>9.5</v>
      </c>
    </row>
    <row r="994" spans="20:20" x14ac:dyDescent="0.3">
      <c r="T994">
        <v>7</v>
      </c>
    </row>
    <row r="995" spans="20:20" x14ac:dyDescent="0.3">
      <c r="T995">
        <v>9.5</v>
      </c>
    </row>
    <row r="996" spans="20:20" x14ac:dyDescent="0.3">
      <c r="T996">
        <v>9.5</v>
      </c>
    </row>
    <row r="997" spans="20:20" x14ac:dyDescent="0.3">
      <c r="T997">
        <v>7</v>
      </c>
    </row>
    <row r="998" spans="20:20" x14ac:dyDescent="0.3">
      <c r="T998">
        <v>9.5</v>
      </c>
    </row>
    <row r="999" spans="20:20" x14ac:dyDescent="0.3">
      <c r="T999">
        <v>9.5</v>
      </c>
    </row>
    <row r="1000" spans="20:20" x14ac:dyDescent="0.3">
      <c r="T1000">
        <v>9.5</v>
      </c>
    </row>
    <row r="1001" spans="20:20" x14ac:dyDescent="0.3">
      <c r="T1001">
        <v>9.5</v>
      </c>
    </row>
    <row r="1002" spans="20:20" x14ac:dyDescent="0.3">
      <c r="T1002">
        <v>7</v>
      </c>
    </row>
    <row r="1003" spans="20:20" x14ac:dyDescent="0.3">
      <c r="T1003">
        <v>9.5</v>
      </c>
    </row>
    <row r="1004" spans="20:20" x14ac:dyDescent="0.3">
      <c r="T1004">
        <v>9.5</v>
      </c>
    </row>
    <row r="1005" spans="20:20" x14ac:dyDescent="0.3">
      <c r="T1005">
        <v>9.5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96DED-4CDB-4C40-A129-42C548576646}">
  <dimension ref="A1:U426"/>
  <sheetViews>
    <sheetView workbookViewId="0">
      <selection activeCell="H5" sqref="H5"/>
    </sheetView>
  </sheetViews>
  <sheetFormatPr baseColWidth="10" defaultRowHeight="14.4" x14ac:dyDescent="0.3"/>
  <sheetData>
    <row r="1" spans="1:21" x14ac:dyDescent="0.3">
      <c r="A1" s="60">
        <v>2.0230061660248699</v>
      </c>
      <c r="C1" t="s">
        <v>618</v>
      </c>
      <c r="D1">
        <v>0.40163163844615302</v>
      </c>
      <c r="E1">
        <v>0.40163163844615302</v>
      </c>
      <c r="G1">
        <v>1.6278989776172501</v>
      </c>
      <c r="H1">
        <v>1.6278989776172501</v>
      </c>
      <c r="M1" t="s">
        <v>114</v>
      </c>
      <c r="O1" t="s">
        <v>154</v>
      </c>
    </row>
    <row r="2" spans="1:21" x14ac:dyDescent="0.3">
      <c r="A2">
        <v>0</v>
      </c>
      <c r="B2">
        <v>0</v>
      </c>
      <c r="C2">
        <v>2.0230061660248699</v>
      </c>
      <c r="D2">
        <v>0.39798515122217498</v>
      </c>
      <c r="E2">
        <v>0</v>
      </c>
      <c r="F2">
        <v>0</v>
      </c>
      <c r="G2">
        <v>1.6307193857758699</v>
      </c>
      <c r="H2">
        <v>1.6165516010650001</v>
      </c>
      <c r="M2" t="s">
        <v>115</v>
      </c>
      <c r="O2" t="s">
        <v>155</v>
      </c>
    </row>
    <row r="3" spans="1:21" x14ac:dyDescent="0.3">
      <c r="A3">
        <v>0</v>
      </c>
      <c r="B3">
        <v>0</v>
      </c>
      <c r="C3">
        <v>2.00135146544216</v>
      </c>
      <c r="D3">
        <v>0.39302545026021501</v>
      </c>
      <c r="E3">
        <v>0</v>
      </c>
      <c r="F3">
        <v>0</v>
      </c>
      <c r="G3">
        <v>1.6345356140034899</v>
      </c>
      <c r="H3">
        <v>1.6072826194655101</v>
      </c>
      <c r="M3" t="s">
        <v>116</v>
      </c>
      <c r="O3" t="s">
        <v>156</v>
      </c>
      <c r="R3" t="s">
        <v>194</v>
      </c>
      <c r="U3" t="s">
        <v>194</v>
      </c>
    </row>
    <row r="4" spans="1:21" x14ac:dyDescent="0.3">
      <c r="A4">
        <v>0</v>
      </c>
      <c r="B4">
        <v>0</v>
      </c>
      <c r="C4">
        <v>1.98182137532061</v>
      </c>
      <c r="D4">
        <v>0.39006546132101899</v>
      </c>
      <c r="E4">
        <v>0</v>
      </c>
      <c r="F4">
        <v>0</v>
      </c>
      <c r="G4">
        <v>1.63934039931695</v>
      </c>
      <c r="H4">
        <v>1.5992720916919101</v>
      </c>
      <c r="M4" t="s">
        <v>117</v>
      </c>
      <c r="O4" t="s">
        <v>157</v>
      </c>
      <c r="R4" t="s">
        <v>195</v>
      </c>
      <c r="U4" t="s">
        <v>195</v>
      </c>
    </row>
    <row r="5" spans="1:21" x14ac:dyDescent="0.3">
      <c r="A5">
        <v>0</v>
      </c>
      <c r="B5">
        <v>0</v>
      </c>
      <c r="C5">
        <v>1.96312487061471</v>
      </c>
      <c r="D5">
        <v>0.382309568609628</v>
      </c>
      <c r="E5">
        <v>0</v>
      </c>
      <c r="F5">
        <v>0</v>
      </c>
      <c r="G5">
        <v>1.64512483186424</v>
      </c>
      <c r="H5">
        <v>1.5926853302173301</v>
      </c>
      <c r="M5" t="s">
        <v>118</v>
      </c>
      <c r="O5" t="s">
        <v>158</v>
      </c>
      <c r="R5" t="s">
        <v>196</v>
      </c>
      <c r="U5" t="s">
        <v>196</v>
      </c>
    </row>
    <row r="6" spans="1:21" x14ac:dyDescent="0.3">
      <c r="A6">
        <v>0</v>
      </c>
      <c r="B6">
        <v>0</v>
      </c>
      <c r="C6">
        <v>1.94609027394791</v>
      </c>
      <c r="D6">
        <v>0.37433215478957899</v>
      </c>
      <c r="E6">
        <v>0</v>
      </c>
      <c r="F6">
        <v>0</v>
      </c>
      <c r="G6">
        <v>1.65187843435404</v>
      </c>
      <c r="H6">
        <v>1.5869192858843999</v>
      </c>
      <c r="M6" t="s">
        <v>119</v>
      </c>
      <c r="O6" t="s">
        <v>159</v>
      </c>
      <c r="R6" t="s">
        <v>197</v>
      </c>
      <c r="U6" t="s">
        <v>197</v>
      </c>
    </row>
    <row r="7" spans="1:21" x14ac:dyDescent="0.3">
      <c r="A7">
        <v>0</v>
      </c>
      <c r="B7">
        <v>0</v>
      </c>
      <c r="C7">
        <v>1.9296059391198701</v>
      </c>
      <c r="D7">
        <v>0.369421602576821</v>
      </c>
      <c r="E7">
        <v>0</v>
      </c>
      <c r="F7">
        <v>0</v>
      </c>
      <c r="G7">
        <v>1.65958925224724</v>
      </c>
      <c r="H7">
        <v>1.58211044350801</v>
      </c>
      <c r="M7" t="s">
        <v>120</v>
      </c>
      <c r="O7" t="s">
        <v>160</v>
      </c>
      <c r="R7" t="s">
        <v>198</v>
      </c>
      <c r="U7" t="s">
        <v>198</v>
      </c>
    </row>
    <row r="8" spans="1:21" x14ac:dyDescent="0.3">
      <c r="A8">
        <v>0</v>
      </c>
      <c r="B8">
        <v>0</v>
      </c>
      <c r="C8">
        <v>1.9144347326491999</v>
      </c>
      <c r="D8">
        <v>0.37370876089907901</v>
      </c>
      <c r="E8">
        <v>0</v>
      </c>
      <c r="F8">
        <v>0</v>
      </c>
      <c r="G8">
        <v>1.66824395300216</v>
      </c>
      <c r="H8">
        <v>1.57783080227587</v>
      </c>
      <c r="M8" t="s">
        <v>121</v>
      </c>
      <c r="O8" t="s">
        <v>161</v>
      </c>
      <c r="R8" t="s">
        <v>199</v>
      </c>
      <c r="U8" t="s">
        <v>199</v>
      </c>
    </row>
    <row r="9" spans="1:21" x14ac:dyDescent="0.3">
      <c r="A9">
        <v>0</v>
      </c>
      <c r="B9">
        <v>0</v>
      </c>
      <c r="C9">
        <v>1.8996145902277</v>
      </c>
      <c r="D9">
        <v>0.376404163351094</v>
      </c>
      <c r="E9">
        <v>0</v>
      </c>
      <c r="F9">
        <v>0</v>
      </c>
      <c r="G9">
        <v>1.6778279325887899</v>
      </c>
      <c r="H9">
        <v>1.5742112623242801</v>
      </c>
      <c r="M9" t="s">
        <v>122</v>
      </c>
      <c r="O9" t="s">
        <v>162</v>
      </c>
      <c r="R9" t="s">
        <v>200</v>
      </c>
      <c r="U9" t="s">
        <v>200</v>
      </c>
    </row>
    <row r="10" spans="1:21" x14ac:dyDescent="0.3">
      <c r="A10">
        <v>0</v>
      </c>
      <c r="B10">
        <v>0</v>
      </c>
      <c r="C10">
        <v>1.8858654024411901</v>
      </c>
      <c r="D10">
        <v>0.37343351637600802</v>
      </c>
      <c r="E10">
        <v>0</v>
      </c>
      <c r="F10">
        <v>0</v>
      </c>
      <c r="G10">
        <v>1.6883254274638</v>
      </c>
      <c r="H10">
        <v>1.5709902022862701</v>
      </c>
      <c r="M10" t="s">
        <v>123</v>
      </c>
      <c r="O10" t="s">
        <v>163</v>
      </c>
      <c r="R10" t="s">
        <v>201</v>
      </c>
      <c r="U10" t="s">
        <v>201</v>
      </c>
    </row>
    <row r="11" spans="1:21" x14ac:dyDescent="0.3">
      <c r="A11">
        <v>0</v>
      </c>
      <c r="B11">
        <v>0</v>
      </c>
      <c r="C11">
        <v>1.8723680851450899</v>
      </c>
      <c r="D11">
        <v>0.359445459111087</v>
      </c>
      <c r="E11">
        <v>0</v>
      </c>
      <c r="F11">
        <v>0</v>
      </c>
      <c r="G11">
        <v>1.69971963022295</v>
      </c>
      <c r="H11">
        <v>1.5683277546248</v>
      </c>
      <c r="M11" t="s">
        <v>124</v>
      </c>
      <c r="O11" t="s">
        <v>164</v>
      </c>
      <c r="R11" t="s">
        <v>202</v>
      </c>
      <c r="U11" t="s">
        <v>202</v>
      </c>
    </row>
    <row r="12" spans="1:21" x14ac:dyDescent="0.3">
      <c r="A12">
        <v>0</v>
      </c>
      <c r="B12">
        <v>0</v>
      </c>
      <c r="C12">
        <v>1.85982867968101</v>
      </c>
      <c r="D12">
        <v>0.34825554755155302</v>
      </c>
      <c r="E12">
        <v>0</v>
      </c>
      <c r="F12">
        <v>0</v>
      </c>
      <c r="G12">
        <v>1.67875126359185</v>
      </c>
      <c r="H12">
        <v>1.5794750541681399</v>
      </c>
      <c r="M12" t="s">
        <v>125</v>
      </c>
      <c r="O12" t="s">
        <v>165</v>
      </c>
      <c r="R12" t="s">
        <v>203</v>
      </c>
      <c r="U12" t="s">
        <v>203</v>
      </c>
    </row>
    <row r="13" spans="1:21" x14ac:dyDescent="0.3">
      <c r="A13">
        <v>0</v>
      </c>
      <c r="B13">
        <v>0</v>
      </c>
      <c r="C13">
        <v>1.86034211704782</v>
      </c>
      <c r="D13">
        <v>0.34645561146716902</v>
      </c>
      <c r="E13">
        <v>0</v>
      </c>
      <c r="F13">
        <v>0</v>
      </c>
      <c r="G13">
        <v>1.65975870842919</v>
      </c>
      <c r="H13">
        <v>1.5904211172876299</v>
      </c>
      <c r="M13" t="s">
        <v>126</v>
      </c>
      <c r="O13" t="s">
        <v>166</v>
      </c>
      <c r="R13" t="s">
        <v>204</v>
      </c>
      <c r="U13" t="s">
        <v>204</v>
      </c>
    </row>
    <row r="14" spans="1:21" x14ac:dyDescent="0.3">
      <c r="A14">
        <v>0</v>
      </c>
      <c r="B14">
        <v>0</v>
      </c>
      <c r="C14">
        <v>1.8605047729141699</v>
      </c>
      <c r="D14">
        <v>0.35052840292729098</v>
      </c>
      <c r="E14">
        <v>0</v>
      </c>
      <c r="F14">
        <v>0</v>
      </c>
      <c r="G14">
        <v>1.6428092167151001</v>
      </c>
      <c r="H14">
        <v>1.6002809738778601</v>
      </c>
      <c r="M14" t="s">
        <v>127</v>
      </c>
      <c r="O14" t="s">
        <v>167</v>
      </c>
      <c r="R14" t="s">
        <v>205</v>
      </c>
      <c r="U14" t="s">
        <v>205</v>
      </c>
    </row>
    <row r="15" spans="1:21" x14ac:dyDescent="0.3">
      <c r="A15">
        <v>0</v>
      </c>
      <c r="B15">
        <v>0</v>
      </c>
      <c r="C15">
        <v>1.8592391208079799</v>
      </c>
      <c r="D15">
        <v>0.34844243085849003</v>
      </c>
      <c r="E15">
        <v>0</v>
      </c>
      <c r="F15">
        <v>0</v>
      </c>
      <c r="G15">
        <v>1.6279656034915599</v>
      </c>
      <c r="H15">
        <v>1.60752086240151</v>
      </c>
      <c r="M15" t="s">
        <v>128</v>
      </c>
      <c r="O15" t="s">
        <v>168</v>
      </c>
      <c r="R15" t="s">
        <v>206</v>
      </c>
      <c r="U15" t="s">
        <v>206</v>
      </c>
    </row>
    <row r="16" spans="1:21" x14ac:dyDescent="0.3">
      <c r="A16">
        <v>0</v>
      </c>
      <c r="B16">
        <v>0</v>
      </c>
      <c r="C16">
        <v>1.85586269556601</v>
      </c>
      <c r="D16">
        <v>0.34638395914597597</v>
      </c>
      <c r="E16">
        <v>0</v>
      </c>
      <c r="F16">
        <v>0</v>
      </c>
      <c r="G16">
        <v>1.61528526731337</v>
      </c>
      <c r="H16">
        <v>1.61193556843618</v>
      </c>
      <c r="M16" t="s">
        <v>129</v>
      </c>
      <c r="O16" t="s">
        <v>169</v>
      </c>
      <c r="R16" t="s">
        <v>207</v>
      </c>
      <c r="U16" t="s">
        <v>207</v>
      </c>
    </row>
    <row r="17" spans="1:21" x14ac:dyDescent="0.3">
      <c r="A17">
        <v>0</v>
      </c>
      <c r="B17">
        <v>0</v>
      </c>
      <c r="C17">
        <v>1.8497109551247199</v>
      </c>
      <c r="D17">
        <v>0.34231772864288801</v>
      </c>
      <c r="E17">
        <v>0</v>
      </c>
      <c r="F17">
        <v>0</v>
      </c>
      <c r="G17">
        <v>1.60481922909563</v>
      </c>
      <c r="H17">
        <v>1.6208755709873399</v>
      </c>
      <c r="M17" t="s">
        <v>130</v>
      </c>
      <c r="O17" t="s">
        <v>170</v>
      </c>
      <c r="R17" t="s">
        <v>208</v>
      </c>
      <c r="U17" t="s">
        <v>208</v>
      </c>
    </row>
    <row r="18" spans="1:21" x14ac:dyDescent="0.3">
      <c r="A18">
        <v>0</v>
      </c>
      <c r="B18">
        <v>0</v>
      </c>
      <c r="C18">
        <v>1.8483521113247099</v>
      </c>
      <c r="D18">
        <v>0.34267323926022702</v>
      </c>
      <c r="E18">
        <v>0</v>
      </c>
      <c r="F18">
        <v>0</v>
      </c>
      <c r="G18">
        <v>1.5966112208107099</v>
      </c>
      <c r="H18">
        <v>1.62579948177404</v>
      </c>
      <c r="M18" t="s">
        <v>131</v>
      </c>
      <c r="O18" t="s">
        <v>171</v>
      </c>
      <c r="R18" t="s">
        <v>209</v>
      </c>
      <c r="U18" t="s">
        <v>209</v>
      </c>
    </row>
    <row r="19" spans="1:21" x14ac:dyDescent="0.3">
      <c r="A19">
        <v>0</v>
      </c>
      <c r="B19">
        <v>0</v>
      </c>
      <c r="C19">
        <v>1.8425341732109599</v>
      </c>
      <c r="D19">
        <v>0.35137056909086201</v>
      </c>
      <c r="E19">
        <v>0</v>
      </c>
      <c r="F19">
        <v>0</v>
      </c>
      <c r="G19">
        <v>1.5906968569638</v>
      </c>
      <c r="H19">
        <v>1.6178271022544799</v>
      </c>
      <c r="M19" t="s">
        <v>132</v>
      </c>
      <c r="O19" t="s">
        <v>172</v>
      </c>
      <c r="R19" t="s">
        <v>210</v>
      </c>
      <c r="U19" t="s">
        <v>210</v>
      </c>
    </row>
    <row r="20" spans="1:21" x14ac:dyDescent="0.3">
      <c r="A20">
        <v>0</v>
      </c>
      <c r="B20">
        <v>0</v>
      </c>
      <c r="C20">
        <v>1.82533574109523</v>
      </c>
      <c r="D20">
        <v>0.33923546618295702</v>
      </c>
      <c r="E20">
        <v>0</v>
      </c>
      <c r="F20">
        <v>0</v>
      </c>
      <c r="G20">
        <v>1.5871029214779899</v>
      </c>
      <c r="H20">
        <v>1.60475429364325</v>
      </c>
      <c r="M20" t="s">
        <v>133</v>
      </c>
      <c r="O20" t="s">
        <v>173</v>
      </c>
      <c r="R20" t="s">
        <v>211</v>
      </c>
      <c r="U20" t="s">
        <v>211</v>
      </c>
    </row>
    <row r="21" spans="1:21" x14ac:dyDescent="0.3">
      <c r="A21">
        <v>0</v>
      </c>
      <c r="B21">
        <v>0</v>
      </c>
      <c r="C21">
        <v>1.8029469346343301</v>
      </c>
      <c r="D21">
        <v>0.302553947689572</v>
      </c>
      <c r="E21">
        <v>0</v>
      </c>
      <c r="F21">
        <v>0</v>
      </c>
      <c r="G21">
        <v>1.5858468003196</v>
      </c>
      <c r="H21">
        <v>1.5858468003196</v>
      </c>
      <c r="M21" t="s">
        <v>134</v>
      </c>
      <c r="O21" t="s">
        <v>174</v>
      </c>
      <c r="R21" t="s">
        <v>212</v>
      </c>
      <c r="U21" t="s">
        <v>212</v>
      </c>
    </row>
    <row r="22" spans="1:21" x14ac:dyDescent="0.3">
      <c r="A22">
        <v>0</v>
      </c>
      <c r="B22">
        <v>0</v>
      </c>
      <c r="C22">
        <v>1.78432034967669</v>
      </c>
      <c r="D22">
        <v>0.30080447676558503</v>
      </c>
      <c r="E22">
        <v>0</v>
      </c>
      <c r="F22">
        <v>0</v>
      </c>
      <c r="G22">
        <v>1.54907546015681</v>
      </c>
      <c r="H22">
        <v>1.5473868585252499</v>
      </c>
      <c r="M22" t="s">
        <v>135</v>
      </c>
      <c r="O22" t="s">
        <v>175</v>
      </c>
      <c r="R22" t="s">
        <v>213</v>
      </c>
      <c r="U22" t="s">
        <v>213</v>
      </c>
    </row>
    <row r="23" spans="1:21" x14ac:dyDescent="0.3">
      <c r="A23">
        <v>0</v>
      </c>
      <c r="B23">
        <v>0</v>
      </c>
      <c r="C23">
        <v>1.7337891717567699</v>
      </c>
      <c r="D23">
        <v>0.29855339934513803</v>
      </c>
      <c r="E23">
        <v>0</v>
      </c>
      <c r="F23">
        <v>0</v>
      </c>
      <c r="G23">
        <v>1.51255711097419</v>
      </c>
      <c r="H23">
        <v>1.51015014633388</v>
      </c>
      <c r="M23" t="s">
        <v>136</v>
      </c>
      <c r="O23" t="s">
        <v>176</v>
      </c>
      <c r="R23" t="s">
        <v>214</v>
      </c>
      <c r="U23" t="s">
        <v>214</v>
      </c>
    </row>
    <row r="24" spans="1:21" x14ac:dyDescent="0.3">
      <c r="A24">
        <v>0</v>
      </c>
      <c r="B24">
        <v>0</v>
      </c>
      <c r="C24">
        <v>1.68505295621596</v>
      </c>
      <c r="D24">
        <v>0.29106695858537501</v>
      </c>
      <c r="E24">
        <v>0</v>
      </c>
      <c r="F24">
        <v>0</v>
      </c>
      <c r="G24">
        <v>1.4763103582878001</v>
      </c>
      <c r="H24">
        <v>1.4719365435587799</v>
      </c>
      <c r="M24" t="s">
        <v>137</v>
      </c>
      <c r="O24" t="s">
        <v>177</v>
      </c>
      <c r="R24" t="s">
        <v>215</v>
      </c>
      <c r="U24" t="s">
        <v>215</v>
      </c>
    </row>
    <row r="25" spans="1:21" x14ac:dyDescent="0.3">
      <c r="A25">
        <v>0</v>
      </c>
      <c r="B25">
        <v>0</v>
      </c>
      <c r="C25">
        <v>1.63533640739988</v>
      </c>
      <c r="D25">
        <v>0.27888575550724198</v>
      </c>
      <c r="E25">
        <v>0</v>
      </c>
      <c r="F25">
        <v>0</v>
      </c>
      <c r="G25">
        <v>1.4403555614899299</v>
      </c>
      <c r="H25">
        <v>1.43490066359239</v>
      </c>
      <c r="M25" t="s">
        <v>138</v>
      </c>
      <c r="O25" t="s">
        <v>178</v>
      </c>
      <c r="R25" t="s">
        <v>216</v>
      </c>
      <c r="U25" t="s">
        <v>216</v>
      </c>
    </row>
    <row r="26" spans="1:21" x14ac:dyDescent="0.3">
      <c r="A26">
        <v>0</v>
      </c>
      <c r="B26">
        <v>0</v>
      </c>
      <c r="C26">
        <v>1.5872619306376301</v>
      </c>
      <c r="D26">
        <v>0.264745403916683</v>
      </c>
      <c r="E26">
        <v>0</v>
      </c>
      <c r="F26">
        <v>0</v>
      </c>
      <c r="G26">
        <v>1.4047150303812499</v>
      </c>
      <c r="H26">
        <v>1.3969941836728099</v>
      </c>
      <c r="M26" t="s">
        <v>139</v>
      </c>
      <c r="O26" t="s">
        <v>179</v>
      </c>
      <c r="R26" t="s">
        <v>217</v>
      </c>
      <c r="U26" t="s">
        <v>217</v>
      </c>
    </row>
    <row r="27" spans="1:21" x14ac:dyDescent="0.3">
      <c r="A27">
        <v>0</v>
      </c>
      <c r="B27">
        <v>0</v>
      </c>
      <c r="C27">
        <v>1.5380918643230299</v>
      </c>
      <c r="D27">
        <v>0.263694197617384</v>
      </c>
      <c r="E27">
        <v>0</v>
      </c>
      <c r="F27">
        <v>0</v>
      </c>
      <c r="G27">
        <v>1.36941324626382</v>
      </c>
      <c r="H27">
        <v>1.3601214102525401</v>
      </c>
      <c r="M27" t="s">
        <v>140</v>
      </c>
      <c r="O27" t="s">
        <v>180</v>
      </c>
      <c r="R27" t="s">
        <v>218</v>
      </c>
      <c r="U27" t="s">
        <v>218</v>
      </c>
    </row>
    <row r="28" spans="1:21" x14ac:dyDescent="0.3">
      <c r="A28">
        <v>0</v>
      </c>
      <c r="B28">
        <v>0</v>
      </c>
      <c r="C28">
        <v>1.49027710846081</v>
      </c>
      <c r="D28">
        <v>0.26123302982896301</v>
      </c>
      <c r="E28">
        <v>0</v>
      </c>
      <c r="F28">
        <v>0</v>
      </c>
      <c r="G28">
        <v>1.3344771107443301</v>
      </c>
      <c r="H28">
        <v>1.3221305679367701</v>
      </c>
      <c r="M28" t="s">
        <v>141</v>
      </c>
      <c r="O28" t="s">
        <v>181</v>
      </c>
      <c r="R28" t="s">
        <v>219</v>
      </c>
      <c r="U28" t="s">
        <v>219</v>
      </c>
    </row>
    <row r="29" spans="1:21" x14ac:dyDescent="0.3">
      <c r="A29">
        <v>0</v>
      </c>
      <c r="B29">
        <v>0</v>
      </c>
      <c r="C29">
        <v>1.44130911594809</v>
      </c>
      <c r="D29">
        <v>0.25412721554853102</v>
      </c>
      <c r="E29">
        <v>0</v>
      </c>
      <c r="F29">
        <v>0</v>
      </c>
      <c r="G29">
        <v>1.2999362257327201</v>
      </c>
      <c r="H29">
        <v>1.28478279488623</v>
      </c>
      <c r="M29" t="s">
        <v>142</v>
      </c>
      <c r="O29" t="s">
        <v>182</v>
      </c>
      <c r="R29" t="s">
        <v>220</v>
      </c>
      <c r="U29" t="s">
        <v>220</v>
      </c>
    </row>
    <row r="30" spans="1:21" x14ac:dyDescent="0.3">
      <c r="A30">
        <v>0</v>
      </c>
      <c r="B30">
        <v>0</v>
      </c>
      <c r="C30">
        <v>1.3938414862241499</v>
      </c>
      <c r="D30">
        <v>0.24233480133783</v>
      </c>
      <c r="E30">
        <v>0</v>
      </c>
      <c r="F30">
        <v>0</v>
      </c>
      <c r="G30">
        <v>1.26582320844703</v>
      </c>
      <c r="H30">
        <v>1.2462600464251199</v>
      </c>
      <c r="M30" t="s">
        <v>143</v>
      </c>
      <c r="O30" t="s">
        <v>183</v>
      </c>
      <c r="R30" t="s">
        <v>221</v>
      </c>
      <c r="U30" t="s">
        <v>221</v>
      </c>
    </row>
    <row r="31" spans="1:21" x14ac:dyDescent="0.3">
      <c r="A31">
        <v>0</v>
      </c>
      <c r="B31">
        <v>0</v>
      </c>
      <c r="C31">
        <v>1.3450919028611601</v>
      </c>
      <c r="D31">
        <v>0.22814309700204699</v>
      </c>
      <c r="E31">
        <v>0</v>
      </c>
      <c r="F31">
        <v>0</v>
      </c>
      <c r="G31">
        <v>1.23217404552154</v>
      </c>
      <c r="H31">
        <v>1.2089412754137701</v>
      </c>
      <c r="M31" t="s">
        <v>144</v>
      </c>
      <c r="O31" t="s">
        <v>184</v>
      </c>
      <c r="R31" t="s">
        <v>222</v>
      </c>
      <c r="U31" t="s">
        <v>222</v>
      </c>
    </row>
    <row r="32" spans="1:21" x14ac:dyDescent="0.3">
      <c r="A32">
        <v>0</v>
      </c>
      <c r="B32">
        <v>0</v>
      </c>
      <c r="C32">
        <v>1.2975433364442199</v>
      </c>
      <c r="D32">
        <v>0.22695932174820499</v>
      </c>
      <c r="E32">
        <v>0</v>
      </c>
      <c r="F32">
        <v>0</v>
      </c>
      <c r="G32">
        <v>1.1955549570631601</v>
      </c>
      <c r="H32">
        <v>1.1707055175477501</v>
      </c>
      <c r="M32" t="s">
        <v>145</v>
      </c>
      <c r="O32" t="s">
        <v>185</v>
      </c>
      <c r="R32" t="s">
        <v>223</v>
      </c>
      <c r="U32" t="s">
        <v>223</v>
      </c>
    </row>
    <row r="33" spans="1:21" x14ac:dyDescent="0.3">
      <c r="A33">
        <v>0</v>
      </c>
      <c r="B33">
        <v>0</v>
      </c>
      <c r="C33">
        <v>1.25204080610379</v>
      </c>
      <c r="D33">
        <v>0.22515668411388401</v>
      </c>
      <c r="E33">
        <v>0</v>
      </c>
      <c r="F33">
        <v>0</v>
      </c>
      <c r="G33">
        <v>1.1593110105286599</v>
      </c>
      <c r="H33">
        <v>1.1336793497072</v>
      </c>
      <c r="M33" t="s">
        <v>146</v>
      </c>
      <c r="O33" t="s">
        <v>186</v>
      </c>
      <c r="R33" t="s">
        <v>224</v>
      </c>
      <c r="U33" t="s">
        <v>224</v>
      </c>
    </row>
    <row r="34" spans="1:21" x14ac:dyDescent="0.3">
      <c r="A34">
        <v>0</v>
      </c>
      <c r="B34">
        <v>0</v>
      </c>
      <c r="C34">
        <v>1.2083235671608801</v>
      </c>
      <c r="D34">
        <v>0.219734704665032</v>
      </c>
      <c r="E34">
        <v>0</v>
      </c>
      <c r="F34">
        <v>0</v>
      </c>
      <c r="G34">
        <v>1.12347832464581</v>
      </c>
      <c r="H34">
        <v>1.0956637290087501</v>
      </c>
      <c r="M34" t="s">
        <v>147</v>
      </c>
      <c r="O34" t="s">
        <v>187</v>
      </c>
      <c r="R34" t="s">
        <v>225</v>
      </c>
      <c r="U34" t="s">
        <v>225</v>
      </c>
    </row>
    <row r="35" spans="1:21" x14ac:dyDescent="0.3">
      <c r="A35">
        <v>0</v>
      </c>
      <c r="B35">
        <v>0</v>
      </c>
      <c r="C35">
        <v>1.16366057047446</v>
      </c>
      <c r="D35">
        <v>0.20649894087107201</v>
      </c>
      <c r="E35">
        <v>0</v>
      </c>
      <c r="F35">
        <v>0</v>
      </c>
      <c r="G35">
        <v>1.08809735667848</v>
      </c>
      <c r="H35">
        <v>1.05858126737234</v>
      </c>
      <c r="M35" t="s">
        <v>148</v>
      </c>
      <c r="O35" t="s">
        <v>188</v>
      </c>
      <c r="R35" t="s">
        <v>226</v>
      </c>
      <c r="U35" t="s">
        <v>226</v>
      </c>
    </row>
    <row r="36" spans="1:21" x14ac:dyDescent="0.3">
      <c r="A36">
        <v>0</v>
      </c>
      <c r="B36">
        <v>0</v>
      </c>
      <c r="C36">
        <v>1.12018425579829</v>
      </c>
      <c r="D36">
        <v>0.19243355622757899</v>
      </c>
      <c r="E36">
        <v>0</v>
      </c>
      <c r="F36">
        <v>0</v>
      </c>
      <c r="G36">
        <v>1.0532134856767901</v>
      </c>
      <c r="H36">
        <v>1.02024029550422</v>
      </c>
      <c r="M36" t="s">
        <v>149</v>
      </c>
      <c r="O36" t="s">
        <v>189</v>
      </c>
      <c r="R36" t="s">
        <v>227</v>
      </c>
      <c r="U36" t="s">
        <v>227</v>
      </c>
    </row>
    <row r="37" spans="1:21" x14ac:dyDescent="0.3">
      <c r="A37">
        <v>0</v>
      </c>
      <c r="B37">
        <v>0</v>
      </c>
      <c r="C37">
        <v>1.07519947721438</v>
      </c>
      <c r="D37">
        <v>0.192760666581762</v>
      </c>
      <c r="E37">
        <v>0</v>
      </c>
      <c r="F37">
        <v>0</v>
      </c>
      <c r="G37">
        <v>1.0188776703500499</v>
      </c>
      <c r="H37">
        <v>0.98297173263456195</v>
      </c>
      <c r="M37" t="s">
        <v>150</v>
      </c>
      <c r="O37" t="s">
        <v>190</v>
      </c>
      <c r="R37" t="s">
        <v>228</v>
      </c>
      <c r="U37" t="s">
        <v>228</v>
      </c>
    </row>
    <row r="38" spans="1:21" x14ac:dyDescent="0.3">
      <c r="A38">
        <v>0</v>
      </c>
      <c r="B38">
        <v>0</v>
      </c>
      <c r="C38">
        <v>1.0308822683188601</v>
      </c>
      <c r="D38">
        <v>0.19308691415935</v>
      </c>
      <c r="E38">
        <v>0</v>
      </c>
      <c r="F38">
        <v>0</v>
      </c>
      <c r="G38">
        <v>0.985147185852287</v>
      </c>
      <c r="H38">
        <v>0.94402192418324304</v>
      </c>
      <c r="M38" t="s">
        <v>151</v>
      </c>
      <c r="O38" t="s">
        <v>191</v>
      </c>
      <c r="R38" t="s">
        <v>229</v>
      </c>
      <c r="U38" t="s">
        <v>229</v>
      </c>
    </row>
    <row r="39" spans="1:21" x14ac:dyDescent="0.3">
      <c r="A39">
        <v>0</v>
      </c>
      <c r="B39">
        <v>0</v>
      </c>
      <c r="C39">
        <v>0.98452237947538601</v>
      </c>
      <c r="D39">
        <v>0.18494219855734001</v>
      </c>
      <c r="E39">
        <v>0</v>
      </c>
      <c r="F39">
        <v>0</v>
      </c>
      <c r="G39">
        <v>0.95208644079433302</v>
      </c>
      <c r="H39">
        <v>0.90520477367589902</v>
      </c>
      <c r="M39" t="s">
        <v>152</v>
      </c>
      <c r="O39" t="s">
        <v>192</v>
      </c>
      <c r="R39" t="s">
        <v>230</v>
      </c>
      <c r="U39" t="s">
        <v>230</v>
      </c>
    </row>
    <row r="40" spans="1:21" x14ac:dyDescent="0.3">
      <c r="A40">
        <v>0</v>
      </c>
      <c r="B40">
        <v>0</v>
      </c>
      <c r="C40">
        <v>0.938404954566184</v>
      </c>
      <c r="D40">
        <v>0.17251055335825399</v>
      </c>
      <c r="E40">
        <v>0</v>
      </c>
      <c r="F40">
        <v>0</v>
      </c>
      <c r="G40">
        <v>0.91976787073752897</v>
      </c>
      <c r="H40">
        <v>0.86450055759130096</v>
      </c>
      <c r="M40" t="s">
        <v>153</v>
      </c>
      <c r="O40" t="s">
        <v>193</v>
      </c>
      <c r="R40" t="s">
        <v>231</v>
      </c>
      <c r="U40" t="s">
        <v>231</v>
      </c>
    </row>
    <row r="41" spans="1:21" x14ac:dyDescent="0.3">
      <c r="A41">
        <v>0</v>
      </c>
      <c r="B41">
        <v>0</v>
      </c>
      <c r="C41">
        <v>0.88976068404416597</v>
      </c>
      <c r="D41">
        <v>0.15806524685617099</v>
      </c>
      <c r="E41">
        <v>0</v>
      </c>
      <c r="F41">
        <v>0</v>
      </c>
      <c r="G41">
        <v>0.888272896357024</v>
      </c>
      <c r="H41">
        <v>0.82427628818992604</v>
      </c>
      <c r="M41" t="s">
        <v>66</v>
      </c>
      <c r="R41" t="s">
        <v>232</v>
      </c>
      <c r="U41" t="s">
        <v>232</v>
      </c>
    </row>
    <row r="42" spans="1:21" x14ac:dyDescent="0.3">
      <c r="A42">
        <v>0</v>
      </c>
      <c r="B42">
        <v>0</v>
      </c>
      <c r="C42">
        <v>0.84104336807449298</v>
      </c>
      <c r="D42">
        <v>0.15826285715312</v>
      </c>
      <c r="E42">
        <v>0</v>
      </c>
      <c r="F42">
        <v>0</v>
      </c>
      <c r="G42">
        <v>0.84915998849079799</v>
      </c>
      <c r="H42">
        <v>0.77206453282253096</v>
      </c>
      <c r="M42" t="s">
        <v>67</v>
      </c>
      <c r="R42" t="s">
        <v>233</v>
      </c>
      <c r="U42" t="s">
        <v>233</v>
      </c>
    </row>
    <row r="43" spans="1:21" x14ac:dyDescent="0.3">
      <c r="A43">
        <v>0</v>
      </c>
      <c r="B43">
        <v>0</v>
      </c>
      <c r="C43">
        <v>0.77347351700080502</v>
      </c>
      <c r="D43">
        <v>0.158046085531207</v>
      </c>
      <c r="E43">
        <v>0</v>
      </c>
      <c r="F43">
        <v>0</v>
      </c>
      <c r="G43">
        <v>0.81069407766759904</v>
      </c>
      <c r="H43">
        <v>0.72371689680612095</v>
      </c>
      <c r="M43" t="s">
        <v>68</v>
      </c>
      <c r="R43" t="s">
        <v>234</v>
      </c>
      <c r="U43" t="s">
        <v>234</v>
      </c>
    </row>
    <row r="44" spans="1:21" x14ac:dyDescent="0.3">
      <c r="A44">
        <v>0</v>
      </c>
      <c r="B44">
        <v>0</v>
      </c>
      <c r="C44">
        <v>0.71321020960953696</v>
      </c>
      <c r="D44">
        <v>0.15613765911367999</v>
      </c>
      <c r="E44">
        <v>0</v>
      </c>
      <c r="F44">
        <v>0</v>
      </c>
      <c r="G44">
        <v>0.772971567301454</v>
      </c>
      <c r="H44">
        <v>0.67706160834839701</v>
      </c>
      <c r="M44" t="s">
        <v>69</v>
      </c>
      <c r="R44" t="s">
        <v>235</v>
      </c>
      <c r="U44" t="s">
        <v>235</v>
      </c>
    </row>
    <row r="45" spans="1:21" x14ac:dyDescent="0.3">
      <c r="A45">
        <v>0</v>
      </c>
      <c r="B45">
        <v>0</v>
      </c>
      <c r="C45">
        <v>0.65500790356706795</v>
      </c>
      <c r="D45">
        <v>0.14068392296561999</v>
      </c>
      <c r="E45">
        <v>0</v>
      </c>
      <c r="F45">
        <v>0</v>
      </c>
      <c r="G45">
        <v>0.736106552706703</v>
      </c>
      <c r="H45">
        <v>0.63018400344297798</v>
      </c>
      <c r="M45" t="s">
        <v>70</v>
      </c>
      <c r="R45" t="s">
        <v>236</v>
      </c>
      <c r="U45" t="s">
        <v>236</v>
      </c>
    </row>
    <row r="46" spans="1:21" x14ac:dyDescent="0.3">
      <c r="A46">
        <v>0</v>
      </c>
      <c r="B46">
        <v>0</v>
      </c>
      <c r="C46">
        <v>0.60028618913544196</v>
      </c>
      <c r="D46">
        <v>0.125854054498275</v>
      </c>
      <c r="E46">
        <v>0</v>
      </c>
      <c r="F46">
        <v>0</v>
      </c>
      <c r="G46">
        <v>0.70023428645325503</v>
      </c>
      <c r="H46">
        <v>0.58380387757261998</v>
      </c>
      <c r="M46" t="s">
        <v>71</v>
      </c>
      <c r="R46" t="s">
        <v>237</v>
      </c>
      <c r="U46" t="s">
        <v>237</v>
      </c>
    </row>
    <row r="47" spans="1:21" x14ac:dyDescent="0.3">
      <c r="A47">
        <v>0</v>
      </c>
      <c r="B47">
        <v>0</v>
      </c>
      <c r="C47">
        <v>0.54447202339245204</v>
      </c>
      <c r="D47">
        <v>0.12851620444054301</v>
      </c>
      <c r="E47">
        <v>0</v>
      </c>
      <c r="F47">
        <v>0</v>
      </c>
      <c r="G47">
        <v>0.66551516878901695</v>
      </c>
      <c r="H47">
        <v>0.53344748369148798</v>
      </c>
      <c r="M47" t="s">
        <v>65</v>
      </c>
      <c r="R47" t="s">
        <v>238</v>
      </c>
      <c r="U47" t="s">
        <v>238</v>
      </c>
    </row>
    <row r="48" spans="1:21" x14ac:dyDescent="0.3">
      <c r="A48">
        <v>0</v>
      </c>
      <c r="B48">
        <v>0</v>
      </c>
      <c r="C48">
        <v>0.48104522825047802</v>
      </c>
      <c r="D48">
        <v>0.13462668856530099</v>
      </c>
      <c r="E48">
        <v>0</v>
      </c>
      <c r="F48">
        <v>0</v>
      </c>
      <c r="G48">
        <v>0.63213918155507398</v>
      </c>
      <c r="H48">
        <v>0.48604210936166797</v>
      </c>
      <c r="M48" t="s">
        <v>65</v>
      </c>
      <c r="R48" t="s">
        <v>239</v>
      </c>
      <c r="U48" t="s">
        <v>239</v>
      </c>
    </row>
    <row r="49" spans="1:21" x14ac:dyDescent="0.3">
      <c r="A49">
        <v>0</v>
      </c>
      <c r="B49">
        <v>0</v>
      </c>
      <c r="C49">
        <v>0.42554760255141799</v>
      </c>
      <c r="D49">
        <v>0.124590470342431</v>
      </c>
      <c r="E49">
        <v>0</v>
      </c>
      <c r="F49">
        <v>0</v>
      </c>
      <c r="G49">
        <v>0.60033052838635304</v>
      </c>
      <c r="H49">
        <v>0.44230965482187901</v>
      </c>
      <c r="M49" t="s">
        <v>65</v>
      </c>
      <c r="R49" t="s">
        <v>240</v>
      </c>
      <c r="U49" t="s">
        <v>240</v>
      </c>
    </row>
    <row r="50" spans="1:21" x14ac:dyDescent="0.3">
      <c r="A50">
        <v>0</v>
      </c>
      <c r="B50">
        <v>0</v>
      </c>
      <c r="C50">
        <v>0.37108327302233801</v>
      </c>
      <c r="D50">
        <v>0.110365913448892</v>
      </c>
      <c r="E50">
        <v>0</v>
      </c>
      <c r="F50">
        <v>0</v>
      </c>
      <c r="G50">
        <v>0.57035198179504198</v>
      </c>
      <c r="H50">
        <v>0.39966578379099699</v>
      </c>
      <c r="M50" t="s">
        <v>56</v>
      </c>
      <c r="R50" t="s">
        <v>241</v>
      </c>
      <c r="U50" t="s">
        <v>241</v>
      </c>
    </row>
    <row r="51" spans="1:21" x14ac:dyDescent="0.3">
      <c r="A51">
        <v>0</v>
      </c>
      <c r="B51">
        <v>0</v>
      </c>
      <c r="C51">
        <v>0.318630191554861</v>
      </c>
      <c r="D51">
        <v>9.2291591967655601E-2</v>
      </c>
      <c r="E51">
        <v>0</v>
      </c>
      <c r="F51">
        <v>0</v>
      </c>
      <c r="G51">
        <v>0.54250803299523598</v>
      </c>
      <c r="H51">
        <v>0.36075722227611701</v>
      </c>
      <c r="M51" t="s">
        <v>56</v>
      </c>
      <c r="R51" t="s">
        <v>242</v>
      </c>
      <c r="U51" t="s">
        <v>242</v>
      </c>
    </row>
    <row r="52" spans="1:21" x14ac:dyDescent="0.3">
      <c r="A52">
        <v>0</v>
      </c>
      <c r="B52">
        <v>0</v>
      </c>
      <c r="C52">
        <v>0.279320025700661</v>
      </c>
      <c r="D52">
        <v>9.3766641542501195E-2</v>
      </c>
      <c r="E52">
        <v>0</v>
      </c>
      <c r="F52">
        <v>0</v>
      </c>
      <c r="G52">
        <v>0.488257229695712</v>
      </c>
      <c r="H52">
        <v>0.345826713183988</v>
      </c>
      <c r="M52" t="s">
        <v>56</v>
      </c>
      <c r="R52" t="s">
        <v>243</v>
      </c>
      <c r="U52" t="s">
        <v>243</v>
      </c>
    </row>
    <row r="53" spans="1:21" x14ac:dyDescent="0.3">
      <c r="A53">
        <v>0</v>
      </c>
      <c r="B53">
        <v>0</v>
      </c>
      <c r="C53">
        <v>0.27310351360789697</v>
      </c>
      <c r="D53">
        <v>9.3961852477242105E-2</v>
      </c>
      <c r="E53">
        <v>0</v>
      </c>
      <c r="F53">
        <v>0</v>
      </c>
      <c r="G53">
        <v>0.43400642639618803</v>
      </c>
      <c r="H53">
        <v>0.33164915336492801</v>
      </c>
      <c r="M53" t="s">
        <v>57</v>
      </c>
      <c r="R53" t="s">
        <v>244</v>
      </c>
      <c r="U53" t="s">
        <v>244</v>
      </c>
    </row>
    <row r="54" spans="1:21" x14ac:dyDescent="0.3">
      <c r="A54">
        <v>0</v>
      </c>
      <c r="B54">
        <v>0</v>
      </c>
      <c r="C54">
        <v>0.26713170519023599</v>
      </c>
      <c r="D54">
        <v>9.9344915670842804E-2</v>
      </c>
      <c r="E54">
        <v>0</v>
      </c>
      <c r="F54">
        <v>0</v>
      </c>
      <c r="G54">
        <v>0.379755623096664</v>
      </c>
      <c r="H54">
        <v>0.31729447002558597</v>
      </c>
      <c r="M54" t="s">
        <v>58</v>
      </c>
      <c r="R54" t="s">
        <v>245</v>
      </c>
      <c r="U54" t="s">
        <v>245</v>
      </c>
    </row>
    <row r="55" spans="1:21" x14ac:dyDescent="0.3">
      <c r="A55">
        <v>0</v>
      </c>
      <c r="B55">
        <v>0</v>
      </c>
      <c r="C55">
        <v>0.26106960188416201</v>
      </c>
      <c r="D55">
        <v>7.3818162391384001E-2</v>
      </c>
      <c r="E55">
        <v>0</v>
      </c>
      <c r="F55">
        <v>0</v>
      </c>
      <c r="G55">
        <v>0.32550481979714102</v>
      </c>
      <c r="H55">
        <v>0.30340401846177101</v>
      </c>
      <c r="M55" t="s">
        <v>59</v>
      </c>
      <c r="R55" t="s">
        <v>246</v>
      </c>
      <c r="U55" t="s">
        <v>246</v>
      </c>
    </row>
    <row r="56" spans="1:21" x14ac:dyDescent="0.3">
      <c r="A56">
        <v>0</v>
      </c>
      <c r="B56">
        <v>0</v>
      </c>
      <c r="C56">
        <v>0.25524171391887002</v>
      </c>
      <c r="D56">
        <v>5.0371397145766002E-2</v>
      </c>
      <c r="E56">
        <v>0</v>
      </c>
      <c r="F56">
        <v>0</v>
      </c>
      <c r="G56">
        <v>0.27125401649761799</v>
      </c>
      <c r="H56">
        <v>0.28907078779704098</v>
      </c>
      <c r="M56" t="s">
        <v>60</v>
      </c>
      <c r="R56" t="s">
        <v>247</v>
      </c>
      <c r="U56" t="s">
        <v>247</v>
      </c>
    </row>
    <row r="57" spans="1:21" x14ac:dyDescent="0.3">
      <c r="A57">
        <v>0</v>
      </c>
      <c r="B57">
        <v>0</v>
      </c>
      <c r="C57">
        <v>0.249320925862339</v>
      </c>
      <c r="D57">
        <v>5.7448907695934498E-2</v>
      </c>
      <c r="E57">
        <v>0</v>
      </c>
      <c r="F57">
        <v>0</v>
      </c>
      <c r="G57">
        <v>0.21700321319809401</v>
      </c>
      <c r="H57">
        <v>0.27494430026060102</v>
      </c>
      <c r="M57" t="s">
        <v>61</v>
      </c>
      <c r="R57" t="s">
        <v>248</v>
      </c>
      <c r="U57" t="s">
        <v>248</v>
      </c>
    </row>
    <row r="58" spans="1:21" x14ac:dyDescent="0.3">
      <c r="A58">
        <v>0</v>
      </c>
      <c r="B58">
        <v>0</v>
      </c>
      <c r="C58">
        <v>0.24362400628889699</v>
      </c>
      <c r="D58">
        <v>8.0663617130763907E-2</v>
      </c>
      <c r="E58">
        <v>0</v>
      </c>
      <c r="F58">
        <v>0</v>
      </c>
      <c r="G58">
        <v>0.16275240989857001</v>
      </c>
      <c r="H58">
        <v>0.26011614514104298</v>
      </c>
      <c r="M58" t="s">
        <v>62</v>
      </c>
      <c r="R58" t="s">
        <v>249</v>
      </c>
      <c r="U58" t="s">
        <v>249</v>
      </c>
    </row>
    <row r="59" spans="1:21" x14ac:dyDescent="0.3">
      <c r="A59">
        <v>0</v>
      </c>
      <c r="B59">
        <v>0</v>
      </c>
      <c r="C59">
        <v>0.237831014970009</v>
      </c>
      <c r="D59">
        <v>5.4165638819090901E-2</v>
      </c>
      <c r="E59">
        <v>0</v>
      </c>
      <c r="F59">
        <v>0</v>
      </c>
      <c r="G59">
        <v>0.10850160659904599</v>
      </c>
      <c r="H59">
        <v>0.245275348665982</v>
      </c>
      <c r="M59" t="s">
        <v>63</v>
      </c>
      <c r="R59" t="s">
        <v>250</v>
      </c>
      <c r="U59" t="s">
        <v>250</v>
      </c>
    </row>
    <row r="60" spans="1:21" x14ac:dyDescent="0.3">
      <c r="A60">
        <v>0</v>
      </c>
      <c r="B60">
        <v>0</v>
      </c>
      <c r="C60">
        <v>0.23225172148383799</v>
      </c>
      <c r="D60">
        <v>1.5210107405915101E-2</v>
      </c>
      <c r="E60">
        <v>0</v>
      </c>
      <c r="F60">
        <v>0</v>
      </c>
      <c r="G60">
        <v>5.4250803299523399E-2</v>
      </c>
      <c r="H60">
        <v>0.22948804957209801</v>
      </c>
      <c r="M60" t="s">
        <v>64</v>
      </c>
      <c r="R60" t="s">
        <v>251</v>
      </c>
      <c r="U60" t="s">
        <v>251</v>
      </c>
    </row>
    <row r="61" spans="1:21" x14ac:dyDescent="0.3">
      <c r="C61">
        <v>0.226572632634815</v>
      </c>
      <c r="D61">
        <v>0</v>
      </c>
      <c r="E61">
        <v>0</v>
      </c>
      <c r="F61">
        <v>9.2747338172246604E-2</v>
      </c>
      <c r="G61">
        <v>0</v>
      </c>
      <c r="H61">
        <v>0</v>
      </c>
      <c r="M61" t="s">
        <v>56</v>
      </c>
      <c r="R61" t="s">
        <v>252</v>
      </c>
      <c r="U61" t="s">
        <v>252</v>
      </c>
    </row>
    <row r="62" spans="1:21" x14ac:dyDescent="0.3">
      <c r="G62">
        <v>0</v>
      </c>
      <c r="H62">
        <v>0</v>
      </c>
      <c r="M62" t="s">
        <v>65</v>
      </c>
      <c r="R62" t="s">
        <v>253</v>
      </c>
      <c r="U62" t="s">
        <v>253</v>
      </c>
    </row>
    <row r="63" spans="1:21" x14ac:dyDescent="0.3">
      <c r="G63">
        <v>0</v>
      </c>
      <c r="H63">
        <v>0</v>
      </c>
      <c r="M63" t="s">
        <v>65</v>
      </c>
      <c r="R63" t="s">
        <v>254</v>
      </c>
      <c r="U63" t="s">
        <v>254</v>
      </c>
    </row>
    <row r="64" spans="1:21" x14ac:dyDescent="0.3">
      <c r="G64">
        <v>0</v>
      </c>
      <c r="H64">
        <v>0</v>
      </c>
      <c r="M64" t="s">
        <v>65</v>
      </c>
      <c r="R64" t="s">
        <v>255</v>
      </c>
      <c r="U64" t="s">
        <v>255</v>
      </c>
    </row>
    <row r="65" spans="7:21" x14ac:dyDescent="0.3">
      <c r="G65">
        <v>0</v>
      </c>
      <c r="H65">
        <v>0</v>
      </c>
      <c r="M65" t="s">
        <v>66</v>
      </c>
      <c r="R65" t="s">
        <v>256</v>
      </c>
      <c r="U65" t="s">
        <v>256</v>
      </c>
    </row>
    <row r="66" spans="7:21" x14ac:dyDescent="0.3">
      <c r="G66">
        <v>0</v>
      </c>
      <c r="H66">
        <v>0</v>
      </c>
      <c r="M66" t="s">
        <v>67</v>
      </c>
      <c r="R66" t="s">
        <v>257</v>
      </c>
      <c r="U66" t="s">
        <v>257</v>
      </c>
    </row>
    <row r="67" spans="7:21" x14ac:dyDescent="0.3">
      <c r="G67">
        <v>0</v>
      </c>
      <c r="H67">
        <v>0</v>
      </c>
      <c r="M67" t="s">
        <v>68</v>
      </c>
      <c r="R67" t="s">
        <v>258</v>
      </c>
      <c r="U67" t="s">
        <v>258</v>
      </c>
    </row>
    <row r="68" spans="7:21" x14ac:dyDescent="0.3">
      <c r="G68">
        <v>0</v>
      </c>
      <c r="H68">
        <v>0</v>
      </c>
      <c r="M68" t="s">
        <v>69</v>
      </c>
      <c r="R68" t="s">
        <v>259</v>
      </c>
      <c r="U68" t="s">
        <v>259</v>
      </c>
    </row>
    <row r="69" spans="7:21" x14ac:dyDescent="0.3">
      <c r="G69">
        <v>0</v>
      </c>
      <c r="H69">
        <v>0</v>
      </c>
      <c r="M69" t="s">
        <v>70</v>
      </c>
      <c r="R69" t="s">
        <v>260</v>
      </c>
      <c r="U69" t="s">
        <v>260</v>
      </c>
    </row>
    <row r="70" spans="7:21" x14ac:dyDescent="0.3">
      <c r="G70">
        <v>0</v>
      </c>
      <c r="H70">
        <v>0</v>
      </c>
      <c r="M70" t="s">
        <v>71</v>
      </c>
      <c r="R70" t="s">
        <v>261</v>
      </c>
      <c r="U70" t="s">
        <v>261</v>
      </c>
    </row>
    <row r="71" spans="7:21" x14ac:dyDescent="0.3">
      <c r="G71">
        <v>0</v>
      </c>
      <c r="H71">
        <v>0</v>
      </c>
      <c r="M71" t="s">
        <v>65</v>
      </c>
      <c r="R71" t="s">
        <v>262</v>
      </c>
      <c r="U71" t="s">
        <v>262</v>
      </c>
    </row>
    <row r="72" spans="7:21" x14ac:dyDescent="0.3">
      <c r="G72">
        <v>0</v>
      </c>
      <c r="H72">
        <v>0</v>
      </c>
      <c r="M72" t="s">
        <v>65</v>
      </c>
      <c r="R72" t="s">
        <v>263</v>
      </c>
      <c r="U72" t="s">
        <v>263</v>
      </c>
    </row>
    <row r="73" spans="7:21" x14ac:dyDescent="0.3">
      <c r="G73">
        <v>0</v>
      </c>
      <c r="H73">
        <v>0</v>
      </c>
      <c r="M73" t="s">
        <v>65</v>
      </c>
      <c r="R73" t="s">
        <v>264</v>
      </c>
      <c r="U73" t="s">
        <v>264</v>
      </c>
    </row>
    <row r="74" spans="7:21" x14ac:dyDescent="0.3">
      <c r="G74">
        <v>0</v>
      </c>
      <c r="H74">
        <v>0</v>
      </c>
      <c r="M74" t="s">
        <v>72</v>
      </c>
      <c r="R74" t="s">
        <v>265</v>
      </c>
      <c r="U74" t="s">
        <v>265</v>
      </c>
    </row>
    <row r="75" spans="7:21" x14ac:dyDescent="0.3">
      <c r="G75">
        <v>0</v>
      </c>
      <c r="H75">
        <v>0</v>
      </c>
      <c r="M75" t="s">
        <v>73</v>
      </c>
      <c r="R75" t="s">
        <v>266</v>
      </c>
      <c r="U75" t="s">
        <v>266</v>
      </c>
    </row>
    <row r="76" spans="7:21" x14ac:dyDescent="0.3">
      <c r="G76">
        <v>0</v>
      </c>
      <c r="H76">
        <v>0</v>
      </c>
      <c r="M76" t="s">
        <v>74</v>
      </c>
      <c r="R76" t="s">
        <v>267</v>
      </c>
      <c r="U76" t="s">
        <v>267</v>
      </c>
    </row>
    <row r="77" spans="7:21" x14ac:dyDescent="0.3">
      <c r="G77">
        <v>0</v>
      </c>
      <c r="H77">
        <v>0</v>
      </c>
      <c r="M77" t="s">
        <v>74</v>
      </c>
      <c r="R77" t="s">
        <v>268</v>
      </c>
      <c r="U77" t="s">
        <v>268</v>
      </c>
    </row>
    <row r="78" spans="7:21" x14ac:dyDescent="0.3">
      <c r="G78">
        <v>0</v>
      </c>
      <c r="H78">
        <v>0</v>
      </c>
      <c r="M78" t="s">
        <v>74</v>
      </c>
      <c r="R78" t="s">
        <v>269</v>
      </c>
      <c r="U78" t="s">
        <v>269</v>
      </c>
    </row>
    <row r="79" spans="7:21" x14ac:dyDescent="0.3">
      <c r="G79">
        <v>0</v>
      </c>
      <c r="H79">
        <v>0</v>
      </c>
      <c r="M79" t="s">
        <v>74</v>
      </c>
      <c r="R79" t="s">
        <v>270</v>
      </c>
      <c r="U79" t="s">
        <v>270</v>
      </c>
    </row>
    <row r="80" spans="7:21" x14ac:dyDescent="0.3">
      <c r="G80">
        <v>0</v>
      </c>
      <c r="H80">
        <v>0</v>
      </c>
      <c r="M80" t="s">
        <v>75</v>
      </c>
      <c r="R80" t="s">
        <v>271</v>
      </c>
      <c r="U80" t="s">
        <v>271</v>
      </c>
    </row>
    <row r="81" spans="7:21" x14ac:dyDescent="0.3">
      <c r="G81">
        <v>0</v>
      </c>
      <c r="H81">
        <v>0</v>
      </c>
      <c r="M81" t="s">
        <v>76</v>
      </c>
      <c r="R81" t="s">
        <v>272</v>
      </c>
      <c r="U81" t="s">
        <v>272</v>
      </c>
    </row>
    <row r="82" spans="7:21" x14ac:dyDescent="0.3">
      <c r="G82">
        <v>0</v>
      </c>
      <c r="H82">
        <v>0</v>
      </c>
      <c r="M82" t="s">
        <v>77</v>
      </c>
      <c r="R82" t="s">
        <v>273</v>
      </c>
      <c r="U82" t="s">
        <v>273</v>
      </c>
    </row>
    <row r="83" spans="7:21" x14ac:dyDescent="0.3">
      <c r="G83">
        <v>0</v>
      </c>
      <c r="H83">
        <v>0</v>
      </c>
      <c r="M83" t="s">
        <v>78</v>
      </c>
      <c r="R83" t="s">
        <v>274</v>
      </c>
      <c r="U83" t="s">
        <v>274</v>
      </c>
    </row>
    <row r="84" spans="7:21" x14ac:dyDescent="0.3">
      <c r="G84">
        <v>0</v>
      </c>
      <c r="H84">
        <v>0</v>
      </c>
      <c r="M84" t="s">
        <v>79</v>
      </c>
      <c r="R84" t="s">
        <v>275</v>
      </c>
      <c r="U84" t="s">
        <v>275</v>
      </c>
    </row>
    <row r="85" spans="7:21" x14ac:dyDescent="0.3">
      <c r="G85">
        <v>0</v>
      </c>
      <c r="H85">
        <v>0</v>
      </c>
      <c r="M85" t="s">
        <v>80</v>
      </c>
      <c r="R85" t="s">
        <v>276</v>
      </c>
      <c r="U85" t="s">
        <v>276</v>
      </c>
    </row>
    <row r="86" spans="7:21" x14ac:dyDescent="0.3">
      <c r="G86">
        <v>0</v>
      </c>
      <c r="H86">
        <v>0</v>
      </c>
      <c r="M86" t="s">
        <v>81</v>
      </c>
      <c r="R86" t="s">
        <v>277</v>
      </c>
      <c r="U86" t="s">
        <v>277</v>
      </c>
    </row>
    <row r="87" spans="7:21" x14ac:dyDescent="0.3">
      <c r="G87">
        <v>0</v>
      </c>
      <c r="H87">
        <v>0</v>
      </c>
      <c r="M87" t="s">
        <v>82</v>
      </c>
      <c r="R87" t="s">
        <v>278</v>
      </c>
      <c r="U87" t="s">
        <v>278</v>
      </c>
    </row>
    <row r="88" spans="7:21" x14ac:dyDescent="0.3">
      <c r="G88">
        <v>0</v>
      </c>
      <c r="H88">
        <v>0</v>
      </c>
      <c r="M88" t="s">
        <v>74</v>
      </c>
      <c r="R88" t="s">
        <v>279</v>
      </c>
      <c r="U88" t="s">
        <v>279</v>
      </c>
    </row>
    <row r="89" spans="7:21" x14ac:dyDescent="0.3">
      <c r="G89">
        <v>0</v>
      </c>
      <c r="H89">
        <v>0</v>
      </c>
      <c r="M89" t="s">
        <v>83</v>
      </c>
      <c r="R89" t="s">
        <v>280</v>
      </c>
      <c r="U89" t="s">
        <v>280</v>
      </c>
    </row>
    <row r="90" spans="7:21" x14ac:dyDescent="0.3">
      <c r="G90">
        <v>0</v>
      </c>
      <c r="H90">
        <v>0</v>
      </c>
      <c r="M90" t="s">
        <v>83</v>
      </c>
      <c r="R90" t="s">
        <v>281</v>
      </c>
      <c r="U90" t="s">
        <v>281</v>
      </c>
    </row>
    <row r="91" spans="7:21" x14ac:dyDescent="0.3">
      <c r="G91">
        <v>0</v>
      </c>
      <c r="H91">
        <v>0</v>
      </c>
      <c r="M91" t="s">
        <v>83</v>
      </c>
      <c r="R91" t="s">
        <v>282</v>
      </c>
      <c r="U91" t="s">
        <v>282</v>
      </c>
    </row>
    <row r="92" spans="7:21" x14ac:dyDescent="0.3">
      <c r="G92">
        <v>0</v>
      </c>
      <c r="H92">
        <v>0</v>
      </c>
      <c r="M92" t="s">
        <v>84</v>
      </c>
      <c r="R92" t="s">
        <v>283</v>
      </c>
      <c r="U92" t="s">
        <v>283</v>
      </c>
    </row>
    <row r="93" spans="7:21" x14ac:dyDescent="0.3">
      <c r="G93">
        <v>0</v>
      </c>
      <c r="H93">
        <v>0</v>
      </c>
      <c r="M93" t="s">
        <v>85</v>
      </c>
      <c r="R93" t="s">
        <v>284</v>
      </c>
      <c r="U93" t="s">
        <v>284</v>
      </c>
    </row>
    <row r="94" spans="7:21" x14ac:dyDescent="0.3">
      <c r="G94">
        <v>0</v>
      </c>
      <c r="H94">
        <v>0</v>
      </c>
      <c r="M94" t="s">
        <v>86</v>
      </c>
      <c r="R94" t="s">
        <v>285</v>
      </c>
      <c r="U94" t="s">
        <v>285</v>
      </c>
    </row>
    <row r="95" spans="7:21" x14ac:dyDescent="0.3">
      <c r="G95">
        <v>0</v>
      </c>
      <c r="H95">
        <v>0</v>
      </c>
      <c r="M95" t="s">
        <v>87</v>
      </c>
      <c r="R95" t="s">
        <v>286</v>
      </c>
      <c r="U95" t="s">
        <v>286</v>
      </c>
    </row>
    <row r="96" spans="7:21" x14ac:dyDescent="0.3">
      <c r="G96">
        <v>0</v>
      </c>
      <c r="H96">
        <v>0</v>
      </c>
      <c r="M96" t="s">
        <v>88</v>
      </c>
      <c r="R96" t="s">
        <v>287</v>
      </c>
      <c r="U96" t="s">
        <v>287</v>
      </c>
    </row>
    <row r="97" spans="7:21" x14ac:dyDescent="0.3">
      <c r="G97">
        <v>0</v>
      </c>
      <c r="H97">
        <v>0</v>
      </c>
      <c r="M97" t="s">
        <v>89</v>
      </c>
      <c r="R97" t="s">
        <v>288</v>
      </c>
      <c r="U97" t="s">
        <v>288</v>
      </c>
    </row>
    <row r="98" spans="7:21" x14ac:dyDescent="0.3">
      <c r="G98">
        <v>0</v>
      </c>
      <c r="H98">
        <v>0</v>
      </c>
      <c r="M98" t="s">
        <v>90</v>
      </c>
      <c r="R98" t="s">
        <v>289</v>
      </c>
      <c r="U98" t="s">
        <v>289</v>
      </c>
    </row>
    <row r="99" spans="7:21" x14ac:dyDescent="0.3">
      <c r="G99">
        <v>0</v>
      </c>
      <c r="H99">
        <v>0</v>
      </c>
      <c r="M99" t="s">
        <v>91</v>
      </c>
      <c r="R99" t="s">
        <v>290</v>
      </c>
      <c r="U99" t="s">
        <v>290</v>
      </c>
    </row>
    <row r="100" spans="7:21" x14ac:dyDescent="0.3">
      <c r="G100">
        <v>0</v>
      </c>
      <c r="H100">
        <v>0</v>
      </c>
      <c r="M100" t="s">
        <v>83</v>
      </c>
      <c r="R100" t="s">
        <v>291</v>
      </c>
      <c r="U100" t="s">
        <v>291</v>
      </c>
    </row>
    <row r="101" spans="7:21" x14ac:dyDescent="0.3">
      <c r="G101">
        <v>0</v>
      </c>
      <c r="H101">
        <v>0</v>
      </c>
      <c r="M101" t="s">
        <v>92</v>
      </c>
      <c r="R101" t="s">
        <v>292</v>
      </c>
      <c r="U101" t="s">
        <v>292</v>
      </c>
    </row>
    <row r="102" spans="7:21" x14ac:dyDescent="0.3">
      <c r="G102">
        <v>0</v>
      </c>
      <c r="H102">
        <v>0</v>
      </c>
      <c r="M102" t="s">
        <v>74</v>
      </c>
      <c r="R102" t="s">
        <v>293</v>
      </c>
      <c r="U102" t="s">
        <v>293</v>
      </c>
    </row>
    <row r="103" spans="7:21" x14ac:dyDescent="0.3">
      <c r="G103">
        <v>0</v>
      </c>
      <c r="H103">
        <v>0</v>
      </c>
      <c r="M103" t="s">
        <v>74</v>
      </c>
      <c r="R103" t="s">
        <v>294</v>
      </c>
      <c r="U103" t="s">
        <v>294</v>
      </c>
    </row>
    <row r="104" spans="7:21" x14ac:dyDescent="0.3">
      <c r="G104">
        <v>0</v>
      </c>
      <c r="H104">
        <v>0</v>
      </c>
      <c r="M104" t="s">
        <v>75</v>
      </c>
      <c r="R104" t="s">
        <v>295</v>
      </c>
      <c r="U104" t="s">
        <v>295</v>
      </c>
    </row>
    <row r="105" spans="7:21" x14ac:dyDescent="0.3">
      <c r="G105">
        <v>0</v>
      </c>
      <c r="H105">
        <v>0</v>
      </c>
      <c r="M105" t="s">
        <v>76</v>
      </c>
      <c r="R105" t="s">
        <v>296</v>
      </c>
      <c r="U105" t="s">
        <v>296</v>
      </c>
    </row>
    <row r="106" spans="7:21" x14ac:dyDescent="0.3">
      <c r="G106">
        <v>0</v>
      </c>
      <c r="H106">
        <v>0</v>
      </c>
      <c r="M106" t="s">
        <v>77</v>
      </c>
      <c r="R106" t="s">
        <v>297</v>
      </c>
      <c r="U106" t="s">
        <v>297</v>
      </c>
    </row>
    <row r="107" spans="7:21" x14ac:dyDescent="0.3">
      <c r="G107">
        <v>0</v>
      </c>
      <c r="H107">
        <v>0</v>
      </c>
      <c r="M107" t="s">
        <v>78</v>
      </c>
      <c r="R107" t="s">
        <v>298</v>
      </c>
      <c r="U107" t="s">
        <v>298</v>
      </c>
    </row>
    <row r="108" spans="7:21" x14ac:dyDescent="0.3">
      <c r="G108">
        <v>0</v>
      </c>
      <c r="H108">
        <v>0</v>
      </c>
      <c r="M108" t="s">
        <v>79</v>
      </c>
      <c r="R108" t="s">
        <v>299</v>
      </c>
      <c r="U108" t="s">
        <v>299</v>
      </c>
    </row>
    <row r="109" spans="7:21" x14ac:dyDescent="0.3">
      <c r="G109">
        <v>0</v>
      </c>
      <c r="H109">
        <v>0</v>
      </c>
      <c r="M109" t="s">
        <v>80</v>
      </c>
      <c r="R109" t="s">
        <v>300</v>
      </c>
      <c r="U109" t="s">
        <v>300</v>
      </c>
    </row>
    <row r="110" spans="7:21" x14ac:dyDescent="0.3">
      <c r="G110">
        <v>0</v>
      </c>
      <c r="H110">
        <v>0</v>
      </c>
      <c r="M110" t="s">
        <v>81</v>
      </c>
      <c r="R110" t="s">
        <v>301</v>
      </c>
      <c r="U110" t="s">
        <v>301</v>
      </c>
    </row>
    <row r="111" spans="7:21" x14ac:dyDescent="0.3">
      <c r="M111" t="s">
        <v>82</v>
      </c>
      <c r="R111" t="s">
        <v>302</v>
      </c>
      <c r="U111" t="s">
        <v>302</v>
      </c>
    </row>
    <row r="112" spans="7:21" x14ac:dyDescent="0.3">
      <c r="M112" t="s">
        <v>74</v>
      </c>
      <c r="R112" t="s">
        <v>303</v>
      </c>
      <c r="U112" t="s">
        <v>303</v>
      </c>
    </row>
    <row r="113" spans="13:21" x14ac:dyDescent="0.3">
      <c r="M113" t="s">
        <v>83</v>
      </c>
      <c r="R113" t="s">
        <v>304</v>
      </c>
      <c r="U113" t="s">
        <v>304</v>
      </c>
    </row>
    <row r="114" spans="13:21" x14ac:dyDescent="0.3">
      <c r="M114" t="s">
        <v>83</v>
      </c>
      <c r="R114" t="s">
        <v>305</v>
      </c>
      <c r="U114" t="s">
        <v>305</v>
      </c>
    </row>
    <row r="115" spans="13:21" x14ac:dyDescent="0.3">
      <c r="M115" t="s">
        <v>83</v>
      </c>
      <c r="R115" t="s">
        <v>306</v>
      </c>
      <c r="U115" t="s">
        <v>306</v>
      </c>
    </row>
    <row r="116" spans="13:21" x14ac:dyDescent="0.3">
      <c r="M116" t="s">
        <v>84</v>
      </c>
      <c r="R116" t="s">
        <v>307</v>
      </c>
      <c r="U116" t="s">
        <v>307</v>
      </c>
    </row>
    <row r="117" spans="13:21" x14ac:dyDescent="0.3">
      <c r="M117" t="s">
        <v>85</v>
      </c>
      <c r="R117" t="s">
        <v>308</v>
      </c>
      <c r="U117" t="s">
        <v>308</v>
      </c>
    </row>
    <row r="118" spans="13:21" x14ac:dyDescent="0.3">
      <c r="M118" t="s">
        <v>86</v>
      </c>
      <c r="R118" t="s">
        <v>309</v>
      </c>
      <c r="U118" t="s">
        <v>309</v>
      </c>
    </row>
    <row r="119" spans="13:21" x14ac:dyDescent="0.3">
      <c r="M119" t="s">
        <v>87</v>
      </c>
      <c r="R119" t="s">
        <v>310</v>
      </c>
      <c r="U119" t="s">
        <v>310</v>
      </c>
    </row>
    <row r="120" spans="13:21" x14ac:dyDescent="0.3">
      <c r="M120" t="s">
        <v>88</v>
      </c>
      <c r="R120" t="s">
        <v>311</v>
      </c>
      <c r="U120" t="s">
        <v>311</v>
      </c>
    </row>
    <row r="121" spans="13:21" x14ac:dyDescent="0.3">
      <c r="M121" t="s">
        <v>89</v>
      </c>
      <c r="R121" t="s">
        <v>312</v>
      </c>
      <c r="U121" t="s">
        <v>312</v>
      </c>
    </row>
    <row r="122" spans="13:21" x14ac:dyDescent="0.3">
      <c r="M122" t="s">
        <v>90</v>
      </c>
      <c r="R122" t="s">
        <v>313</v>
      </c>
      <c r="U122" t="s">
        <v>313</v>
      </c>
    </row>
    <row r="123" spans="13:21" x14ac:dyDescent="0.3">
      <c r="M123" t="s">
        <v>91</v>
      </c>
      <c r="R123" t="s">
        <v>314</v>
      </c>
      <c r="U123" t="s">
        <v>314</v>
      </c>
    </row>
    <row r="124" spans="13:21" x14ac:dyDescent="0.3">
      <c r="M124" t="s">
        <v>83</v>
      </c>
      <c r="R124" t="s">
        <v>315</v>
      </c>
      <c r="U124" t="s">
        <v>315</v>
      </c>
    </row>
    <row r="125" spans="13:21" x14ac:dyDescent="0.3">
      <c r="M125" t="s">
        <v>74</v>
      </c>
      <c r="R125" t="s">
        <v>316</v>
      </c>
      <c r="U125" t="s">
        <v>316</v>
      </c>
    </row>
    <row r="126" spans="13:21" x14ac:dyDescent="0.3">
      <c r="M126" t="s">
        <v>74</v>
      </c>
      <c r="R126" t="s">
        <v>317</v>
      </c>
      <c r="U126" t="s">
        <v>317</v>
      </c>
    </row>
    <row r="127" spans="13:21" x14ac:dyDescent="0.3">
      <c r="M127" t="s">
        <v>74</v>
      </c>
      <c r="R127" t="s">
        <v>318</v>
      </c>
      <c r="U127" t="s">
        <v>318</v>
      </c>
    </row>
    <row r="128" spans="13:21" x14ac:dyDescent="0.3">
      <c r="M128" t="s">
        <v>75</v>
      </c>
      <c r="R128" t="s">
        <v>319</v>
      </c>
      <c r="U128" t="s">
        <v>319</v>
      </c>
    </row>
    <row r="129" spans="13:21" x14ac:dyDescent="0.3">
      <c r="M129" t="s">
        <v>76</v>
      </c>
      <c r="R129" t="s">
        <v>320</v>
      </c>
      <c r="U129" t="s">
        <v>320</v>
      </c>
    </row>
    <row r="130" spans="13:21" x14ac:dyDescent="0.3">
      <c r="M130" t="s">
        <v>77</v>
      </c>
      <c r="R130" t="s">
        <v>321</v>
      </c>
      <c r="U130" t="s">
        <v>321</v>
      </c>
    </row>
    <row r="131" spans="13:21" x14ac:dyDescent="0.3">
      <c r="M131" t="s">
        <v>78</v>
      </c>
      <c r="R131" t="s">
        <v>322</v>
      </c>
      <c r="U131" t="s">
        <v>322</v>
      </c>
    </row>
    <row r="132" spans="13:21" x14ac:dyDescent="0.3">
      <c r="M132" t="s">
        <v>79</v>
      </c>
      <c r="R132" t="s">
        <v>323</v>
      </c>
      <c r="U132" t="s">
        <v>323</v>
      </c>
    </row>
    <row r="133" spans="13:21" x14ac:dyDescent="0.3">
      <c r="M133" t="s">
        <v>80</v>
      </c>
      <c r="R133" t="s">
        <v>324</v>
      </c>
      <c r="U133" t="s">
        <v>324</v>
      </c>
    </row>
    <row r="134" spans="13:21" x14ac:dyDescent="0.3">
      <c r="M134" t="s">
        <v>81</v>
      </c>
      <c r="R134" t="s">
        <v>325</v>
      </c>
      <c r="U134" t="s">
        <v>325</v>
      </c>
    </row>
    <row r="135" spans="13:21" x14ac:dyDescent="0.3">
      <c r="M135" t="s">
        <v>82</v>
      </c>
      <c r="R135" t="s">
        <v>326</v>
      </c>
      <c r="U135" t="s">
        <v>326</v>
      </c>
    </row>
    <row r="136" spans="13:21" x14ac:dyDescent="0.3">
      <c r="M136" t="s">
        <v>74</v>
      </c>
      <c r="R136" t="s">
        <v>327</v>
      </c>
      <c r="U136" t="s">
        <v>327</v>
      </c>
    </row>
    <row r="137" spans="13:21" x14ac:dyDescent="0.3">
      <c r="M137" t="s">
        <v>83</v>
      </c>
      <c r="R137" t="s">
        <v>328</v>
      </c>
      <c r="U137" t="s">
        <v>328</v>
      </c>
    </row>
    <row r="138" spans="13:21" x14ac:dyDescent="0.3">
      <c r="M138" t="s">
        <v>83</v>
      </c>
      <c r="R138" t="s">
        <v>329</v>
      </c>
      <c r="U138" t="s">
        <v>329</v>
      </c>
    </row>
    <row r="139" spans="13:21" x14ac:dyDescent="0.3">
      <c r="M139" t="s">
        <v>83</v>
      </c>
      <c r="R139" t="s">
        <v>330</v>
      </c>
      <c r="U139" t="s">
        <v>330</v>
      </c>
    </row>
    <row r="140" spans="13:21" x14ac:dyDescent="0.3">
      <c r="M140" t="s">
        <v>84</v>
      </c>
      <c r="R140" t="s">
        <v>331</v>
      </c>
      <c r="U140" t="s">
        <v>331</v>
      </c>
    </row>
    <row r="141" spans="13:21" x14ac:dyDescent="0.3">
      <c r="M141" t="s">
        <v>85</v>
      </c>
      <c r="R141" t="s">
        <v>332</v>
      </c>
      <c r="U141" t="s">
        <v>332</v>
      </c>
    </row>
    <row r="142" spans="13:21" x14ac:dyDescent="0.3">
      <c r="M142" t="s">
        <v>86</v>
      </c>
      <c r="R142" t="s">
        <v>333</v>
      </c>
      <c r="U142" t="s">
        <v>333</v>
      </c>
    </row>
    <row r="143" spans="13:21" x14ac:dyDescent="0.3">
      <c r="M143" t="s">
        <v>87</v>
      </c>
      <c r="R143" t="s">
        <v>334</v>
      </c>
      <c r="U143" t="s">
        <v>334</v>
      </c>
    </row>
    <row r="144" spans="13:21" x14ac:dyDescent="0.3">
      <c r="M144" t="s">
        <v>88</v>
      </c>
      <c r="R144" t="s">
        <v>335</v>
      </c>
      <c r="U144" t="s">
        <v>335</v>
      </c>
    </row>
    <row r="145" spans="13:21" x14ac:dyDescent="0.3">
      <c r="M145" t="s">
        <v>89</v>
      </c>
      <c r="R145" t="s">
        <v>336</v>
      </c>
      <c r="U145" t="s">
        <v>336</v>
      </c>
    </row>
    <row r="146" spans="13:21" x14ac:dyDescent="0.3">
      <c r="M146" t="s">
        <v>90</v>
      </c>
      <c r="R146" t="s">
        <v>337</v>
      </c>
      <c r="U146" t="s">
        <v>337</v>
      </c>
    </row>
    <row r="147" spans="13:21" x14ac:dyDescent="0.3">
      <c r="M147" t="s">
        <v>91</v>
      </c>
      <c r="R147" t="s">
        <v>338</v>
      </c>
      <c r="U147" t="s">
        <v>338</v>
      </c>
    </row>
    <row r="148" spans="13:21" x14ac:dyDescent="0.3">
      <c r="M148" t="s">
        <v>83</v>
      </c>
      <c r="R148" t="s">
        <v>339</v>
      </c>
      <c r="U148" t="s">
        <v>339</v>
      </c>
    </row>
    <row r="149" spans="13:21" x14ac:dyDescent="0.3">
      <c r="M149" t="s">
        <v>92</v>
      </c>
      <c r="R149" t="s">
        <v>340</v>
      </c>
      <c r="U149" t="s">
        <v>340</v>
      </c>
    </row>
    <row r="150" spans="13:21" x14ac:dyDescent="0.3">
      <c r="M150" t="s">
        <v>93</v>
      </c>
      <c r="R150" t="s">
        <v>341</v>
      </c>
      <c r="U150" t="s">
        <v>341</v>
      </c>
    </row>
    <row r="151" spans="13:21" x14ac:dyDescent="0.3">
      <c r="M151" t="s">
        <v>94</v>
      </c>
      <c r="R151" t="s">
        <v>342</v>
      </c>
      <c r="U151" t="s">
        <v>342</v>
      </c>
    </row>
    <row r="152" spans="13:21" x14ac:dyDescent="0.3">
      <c r="M152" t="s">
        <v>94</v>
      </c>
      <c r="R152" t="s">
        <v>343</v>
      </c>
      <c r="U152" t="s">
        <v>343</v>
      </c>
    </row>
    <row r="153" spans="13:21" x14ac:dyDescent="0.3">
      <c r="M153" t="s">
        <v>94</v>
      </c>
      <c r="R153" t="s">
        <v>344</v>
      </c>
      <c r="U153" t="s">
        <v>344</v>
      </c>
    </row>
    <row r="154" spans="13:21" x14ac:dyDescent="0.3">
      <c r="M154" t="s">
        <v>94</v>
      </c>
      <c r="R154" t="s">
        <v>345</v>
      </c>
      <c r="U154" t="s">
        <v>345</v>
      </c>
    </row>
    <row r="155" spans="13:21" x14ac:dyDescent="0.3">
      <c r="M155" t="s">
        <v>95</v>
      </c>
      <c r="R155" t="s">
        <v>346</v>
      </c>
      <c r="U155" t="s">
        <v>346</v>
      </c>
    </row>
    <row r="156" spans="13:21" x14ac:dyDescent="0.3">
      <c r="M156" t="s">
        <v>96</v>
      </c>
      <c r="R156" t="s">
        <v>347</v>
      </c>
      <c r="U156" t="s">
        <v>347</v>
      </c>
    </row>
    <row r="157" spans="13:21" x14ac:dyDescent="0.3">
      <c r="M157" t="s">
        <v>97</v>
      </c>
      <c r="R157" t="s">
        <v>348</v>
      </c>
      <c r="U157" t="s">
        <v>348</v>
      </c>
    </row>
    <row r="158" spans="13:21" x14ac:dyDescent="0.3">
      <c r="M158" t="s">
        <v>98</v>
      </c>
      <c r="R158" t="s">
        <v>349</v>
      </c>
      <c r="U158" t="s">
        <v>349</v>
      </c>
    </row>
    <row r="159" spans="13:21" x14ac:dyDescent="0.3">
      <c r="M159" t="s">
        <v>99</v>
      </c>
      <c r="R159" t="s">
        <v>350</v>
      </c>
      <c r="U159" t="s">
        <v>350</v>
      </c>
    </row>
    <row r="160" spans="13:21" x14ac:dyDescent="0.3">
      <c r="M160" t="s">
        <v>100</v>
      </c>
      <c r="R160" t="s">
        <v>351</v>
      </c>
      <c r="U160" t="s">
        <v>351</v>
      </c>
    </row>
    <row r="161" spans="13:21" x14ac:dyDescent="0.3">
      <c r="M161" t="s">
        <v>101</v>
      </c>
      <c r="R161" t="s">
        <v>352</v>
      </c>
      <c r="U161" t="s">
        <v>352</v>
      </c>
    </row>
    <row r="162" spans="13:21" x14ac:dyDescent="0.3">
      <c r="M162" t="s">
        <v>102</v>
      </c>
      <c r="R162" t="s">
        <v>353</v>
      </c>
      <c r="U162" t="s">
        <v>353</v>
      </c>
    </row>
    <row r="163" spans="13:21" x14ac:dyDescent="0.3">
      <c r="M163" t="s">
        <v>94</v>
      </c>
      <c r="R163" t="s">
        <v>354</v>
      </c>
    </row>
    <row r="164" spans="13:21" x14ac:dyDescent="0.3">
      <c r="M164" t="s">
        <v>103</v>
      </c>
      <c r="R164" t="s">
        <v>355</v>
      </c>
    </row>
    <row r="165" spans="13:21" x14ac:dyDescent="0.3">
      <c r="M165" t="s">
        <v>103</v>
      </c>
      <c r="R165" t="s">
        <v>356</v>
      </c>
    </row>
    <row r="166" spans="13:21" x14ac:dyDescent="0.3">
      <c r="M166" t="s">
        <v>103</v>
      </c>
      <c r="R166" t="s">
        <v>357</v>
      </c>
    </row>
    <row r="167" spans="13:21" x14ac:dyDescent="0.3">
      <c r="M167" t="s">
        <v>104</v>
      </c>
      <c r="R167" t="s">
        <v>358</v>
      </c>
    </row>
    <row r="168" spans="13:21" x14ac:dyDescent="0.3">
      <c r="M168" t="s">
        <v>105</v>
      </c>
      <c r="R168" t="s">
        <v>359</v>
      </c>
    </row>
    <row r="169" spans="13:21" x14ac:dyDescent="0.3">
      <c r="M169" t="s">
        <v>106</v>
      </c>
      <c r="R169" t="s">
        <v>360</v>
      </c>
    </row>
    <row r="170" spans="13:21" x14ac:dyDescent="0.3">
      <c r="M170" t="s">
        <v>107</v>
      </c>
      <c r="R170" t="s">
        <v>361</v>
      </c>
    </row>
    <row r="171" spans="13:21" x14ac:dyDescent="0.3">
      <c r="M171" t="s">
        <v>108</v>
      </c>
      <c r="R171" t="s">
        <v>362</v>
      </c>
    </row>
    <row r="172" spans="13:21" x14ac:dyDescent="0.3">
      <c r="M172" t="s">
        <v>109</v>
      </c>
      <c r="R172" t="s">
        <v>363</v>
      </c>
    </row>
    <row r="173" spans="13:21" x14ac:dyDescent="0.3">
      <c r="M173" t="s">
        <v>110</v>
      </c>
      <c r="R173" t="s">
        <v>364</v>
      </c>
    </row>
    <row r="174" spans="13:21" x14ac:dyDescent="0.3">
      <c r="M174" t="s">
        <v>111</v>
      </c>
      <c r="R174" t="s">
        <v>365</v>
      </c>
    </row>
    <row r="175" spans="13:21" x14ac:dyDescent="0.3">
      <c r="M175" t="s">
        <v>103</v>
      </c>
      <c r="R175" t="s">
        <v>366</v>
      </c>
    </row>
    <row r="176" spans="13:21" x14ac:dyDescent="0.3">
      <c r="M176" t="s">
        <v>112</v>
      </c>
      <c r="R176" t="s">
        <v>367</v>
      </c>
    </row>
    <row r="177" spans="13:18" x14ac:dyDescent="0.3">
      <c r="M177" t="s">
        <v>94</v>
      </c>
      <c r="R177" t="s">
        <v>368</v>
      </c>
    </row>
    <row r="178" spans="13:18" x14ac:dyDescent="0.3">
      <c r="M178" t="s">
        <v>94</v>
      </c>
      <c r="R178" t="s">
        <v>369</v>
      </c>
    </row>
    <row r="179" spans="13:18" x14ac:dyDescent="0.3">
      <c r="M179" t="s">
        <v>95</v>
      </c>
      <c r="R179" t="s">
        <v>370</v>
      </c>
    </row>
    <row r="180" spans="13:18" x14ac:dyDescent="0.3">
      <c r="M180" t="s">
        <v>96</v>
      </c>
      <c r="R180" t="s">
        <v>371</v>
      </c>
    </row>
    <row r="181" spans="13:18" x14ac:dyDescent="0.3">
      <c r="M181" t="s">
        <v>97</v>
      </c>
      <c r="R181" t="s">
        <v>372</v>
      </c>
    </row>
    <row r="182" spans="13:18" x14ac:dyDescent="0.3">
      <c r="M182" t="s">
        <v>98</v>
      </c>
      <c r="R182" t="s">
        <v>373</v>
      </c>
    </row>
    <row r="183" spans="13:18" x14ac:dyDescent="0.3">
      <c r="M183" t="s">
        <v>99</v>
      </c>
      <c r="R183" t="s">
        <v>374</v>
      </c>
    </row>
    <row r="184" spans="13:18" x14ac:dyDescent="0.3">
      <c r="M184" t="s">
        <v>100</v>
      </c>
      <c r="R184" t="s">
        <v>375</v>
      </c>
    </row>
    <row r="185" spans="13:18" x14ac:dyDescent="0.3">
      <c r="M185" t="s">
        <v>101</v>
      </c>
      <c r="R185" t="s">
        <v>376</v>
      </c>
    </row>
    <row r="186" spans="13:18" x14ac:dyDescent="0.3">
      <c r="M186" t="s">
        <v>102</v>
      </c>
      <c r="R186" t="s">
        <v>377</v>
      </c>
    </row>
    <row r="187" spans="13:18" x14ac:dyDescent="0.3">
      <c r="M187" t="s">
        <v>94</v>
      </c>
      <c r="R187" t="s">
        <v>378</v>
      </c>
    </row>
    <row r="188" spans="13:18" x14ac:dyDescent="0.3">
      <c r="M188" t="s">
        <v>103</v>
      </c>
      <c r="R188" t="s">
        <v>379</v>
      </c>
    </row>
    <row r="189" spans="13:18" x14ac:dyDescent="0.3">
      <c r="M189" t="s">
        <v>103</v>
      </c>
      <c r="R189" t="s">
        <v>380</v>
      </c>
    </row>
    <row r="190" spans="13:18" x14ac:dyDescent="0.3">
      <c r="M190" t="s">
        <v>103</v>
      </c>
      <c r="R190" t="s">
        <v>381</v>
      </c>
    </row>
    <row r="191" spans="13:18" x14ac:dyDescent="0.3">
      <c r="M191" t="s">
        <v>104</v>
      </c>
      <c r="R191" t="s">
        <v>382</v>
      </c>
    </row>
    <row r="192" spans="13:18" x14ac:dyDescent="0.3">
      <c r="M192" t="s">
        <v>105</v>
      </c>
      <c r="R192" t="s">
        <v>383</v>
      </c>
    </row>
    <row r="193" spans="13:18" x14ac:dyDescent="0.3">
      <c r="M193" t="s">
        <v>106</v>
      </c>
      <c r="R193" t="s">
        <v>384</v>
      </c>
    </row>
    <row r="194" spans="13:18" x14ac:dyDescent="0.3">
      <c r="M194" t="s">
        <v>107</v>
      </c>
      <c r="R194" t="s">
        <v>385</v>
      </c>
    </row>
    <row r="195" spans="13:18" x14ac:dyDescent="0.3">
      <c r="M195" t="s">
        <v>108</v>
      </c>
      <c r="R195" t="s">
        <v>386</v>
      </c>
    </row>
    <row r="196" spans="13:18" x14ac:dyDescent="0.3">
      <c r="M196" t="s">
        <v>109</v>
      </c>
      <c r="R196" t="s">
        <v>387</v>
      </c>
    </row>
    <row r="197" spans="13:18" x14ac:dyDescent="0.3">
      <c r="M197" t="s">
        <v>110</v>
      </c>
      <c r="R197" t="s">
        <v>388</v>
      </c>
    </row>
    <row r="198" spans="13:18" x14ac:dyDescent="0.3">
      <c r="M198" t="s">
        <v>111</v>
      </c>
      <c r="R198" t="s">
        <v>389</v>
      </c>
    </row>
    <row r="199" spans="13:18" x14ac:dyDescent="0.3">
      <c r="M199" t="s">
        <v>103</v>
      </c>
      <c r="R199" t="s">
        <v>390</v>
      </c>
    </row>
    <row r="200" spans="13:18" x14ac:dyDescent="0.3">
      <c r="M200" t="s">
        <v>94</v>
      </c>
      <c r="R200" t="s">
        <v>391</v>
      </c>
    </row>
    <row r="201" spans="13:18" x14ac:dyDescent="0.3">
      <c r="M201" t="s">
        <v>94</v>
      </c>
      <c r="R201" t="s">
        <v>392</v>
      </c>
    </row>
    <row r="202" spans="13:18" x14ac:dyDescent="0.3">
      <c r="M202" t="s">
        <v>94</v>
      </c>
      <c r="R202" t="s">
        <v>393</v>
      </c>
    </row>
    <row r="203" spans="13:18" x14ac:dyDescent="0.3">
      <c r="M203" t="s">
        <v>95</v>
      </c>
      <c r="R203" t="s">
        <v>394</v>
      </c>
    </row>
    <row r="204" spans="13:18" x14ac:dyDescent="0.3">
      <c r="M204" t="s">
        <v>96</v>
      </c>
      <c r="R204" t="s">
        <v>395</v>
      </c>
    </row>
    <row r="205" spans="13:18" x14ac:dyDescent="0.3">
      <c r="M205" t="s">
        <v>97</v>
      </c>
      <c r="R205" t="s">
        <v>396</v>
      </c>
    </row>
    <row r="206" spans="13:18" x14ac:dyDescent="0.3">
      <c r="M206" t="s">
        <v>98</v>
      </c>
      <c r="R206" t="s">
        <v>397</v>
      </c>
    </row>
    <row r="207" spans="13:18" x14ac:dyDescent="0.3">
      <c r="M207" t="s">
        <v>99</v>
      </c>
      <c r="R207" t="s">
        <v>398</v>
      </c>
    </row>
    <row r="208" spans="13:18" x14ac:dyDescent="0.3">
      <c r="M208" t="s">
        <v>100</v>
      </c>
      <c r="R208" t="s">
        <v>399</v>
      </c>
    </row>
    <row r="209" spans="13:18" x14ac:dyDescent="0.3">
      <c r="M209" t="s">
        <v>101</v>
      </c>
      <c r="R209" t="s">
        <v>400</v>
      </c>
    </row>
    <row r="210" spans="13:18" x14ac:dyDescent="0.3">
      <c r="M210" t="s">
        <v>102</v>
      </c>
      <c r="R210" t="s">
        <v>401</v>
      </c>
    </row>
    <row r="211" spans="13:18" x14ac:dyDescent="0.3">
      <c r="M211" t="s">
        <v>94</v>
      </c>
      <c r="R211" t="s">
        <v>402</v>
      </c>
    </row>
    <row r="212" spans="13:18" x14ac:dyDescent="0.3">
      <c r="M212" t="s">
        <v>103</v>
      </c>
      <c r="R212" t="s">
        <v>403</v>
      </c>
    </row>
    <row r="213" spans="13:18" x14ac:dyDescent="0.3">
      <c r="M213" t="s">
        <v>103</v>
      </c>
      <c r="R213" t="s">
        <v>404</v>
      </c>
    </row>
    <row r="214" spans="13:18" x14ac:dyDescent="0.3">
      <c r="M214" t="s">
        <v>103</v>
      </c>
      <c r="R214" t="s">
        <v>405</v>
      </c>
    </row>
    <row r="215" spans="13:18" x14ac:dyDescent="0.3">
      <c r="M215" t="s">
        <v>104</v>
      </c>
      <c r="R215" t="s">
        <v>406</v>
      </c>
    </row>
    <row r="216" spans="13:18" x14ac:dyDescent="0.3">
      <c r="M216" t="s">
        <v>105</v>
      </c>
      <c r="R216" t="s">
        <v>407</v>
      </c>
    </row>
    <row r="217" spans="13:18" x14ac:dyDescent="0.3">
      <c r="M217" t="s">
        <v>106</v>
      </c>
      <c r="R217" t="s">
        <v>408</v>
      </c>
    </row>
    <row r="218" spans="13:18" x14ac:dyDescent="0.3">
      <c r="M218" t="s">
        <v>107</v>
      </c>
      <c r="R218" t="s">
        <v>409</v>
      </c>
    </row>
    <row r="219" spans="13:18" x14ac:dyDescent="0.3">
      <c r="M219" t="s">
        <v>108</v>
      </c>
      <c r="R219" t="s">
        <v>410</v>
      </c>
    </row>
    <row r="220" spans="13:18" x14ac:dyDescent="0.3">
      <c r="M220" t="s">
        <v>109</v>
      </c>
      <c r="R220" t="s">
        <v>411</v>
      </c>
    </row>
    <row r="221" spans="13:18" x14ac:dyDescent="0.3">
      <c r="M221" t="s">
        <v>110</v>
      </c>
      <c r="R221" t="s">
        <v>412</v>
      </c>
    </row>
    <row r="222" spans="13:18" x14ac:dyDescent="0.3">
      <c r="M222" t="s">
        <v>111</v>
      </c>
      <c r="R222" t="s">
        <v>413</v>
      </c>
    </row>
    <row r="223" spans="13:18" x14ac:dyDescent="0.3">
      <c r="M223" t="s">
        <v>103</v>
      </c>
      <c r="R223" t="s">
        <v>414</v>
      </c>
    </row>
    <row r="224" spans="13:18" x14ac:dyDescent="0.3">
      <c r="M224" t="s">
        <v>112</v>
      </c>
      <c r="R224" t="s">
        <v>415</v>
      </c>
    </row>
    <row r="225" spans="13:18" x14ac:dyDescent="0.3">
      <c r="M225" t="s">
        <v>113</v>
      </c>
      <c r="R225" t="s">
        <v>416</v>
      </c>
    </row>
    <row r="226" spans="13:18" x14ac:dyDescent="0.3">
      <c r="R226" t="s">
        <v>417</v>
      </c>
    </row>
    <row r="227" spans="13:18" x14ac:dyDescent="0.3">
      <c r="R227" t="s">
        <v>418</v>
      </c>
    </row>
    <row r="228" spans="13:18" x14ac:dyDescent="0.3">
      <c r="R228" t="s">
        <v>419</v>
      </c>
    </row>
    <row r="229" spans="13:18" x14ac:dyDescent="0.3">
      <c r="R229" t="s">
        <v>420</v>
      </c>
    </row>
    <row r="230" spans="13:18" x14ac:dyDescent="0.3">
      <c r="R230" t="s">
        <v>421</v>
      </c>
    </row>
    <row r="231" spans="13:18" x14ac:dyDescent="0.3">
      <c r="R231" t="s">
        <v>422</v>
      </c>
    </row>
    <row r="232" spans="13:18" x14ac:dyDescent="0.3">
      <c r="R232" t="s">
        <v>423</v>
      </c>
    </row>
    <row r="233" spans="13:18" x14ac:dyDescent="0.3">
      <c r="R233" t="s">
        <v>424</v>
      </c>
    </row>
    <row r="234" spans="13:18" x14ac:dyDescent="0.3">
      <c r="R234" t="s">
        <v>425</v>
      </c>
    </row>
    <row r="235" spans="13:18" x14ac:dyDescent="0.3">
      <c r="R235" t="s">
        <v>426</v>
      </c>
    </row>
    <row r="236" spans="13:18" x14ac:dyDescent="0.3">
      <c r="R236" t="s">
        <v>427</v>
      </c>
    </row>
    <row r="237" spans="13:18" x14ac:dyDescent="0.3">
      <c r="R237" t="s">
        <v>428</v>
      </c>
    </row>
    <row r="238" spans="13:18" x14ac:dyDescent="0.3">
      <c r="R238" t="s">
        <v>429</v>
      </c>
    </row>
    <row r="239" spans="13:18" x14ac:dyDescent="0.3">
      <c r="R239" t="s">
        <v>430</v>
      </c>
    </row>
    <row r="240" spans="13:18" x14ac:dyDescent="0.3">
      <c r="R240" t="s">
        <v>431</v>
      </c>
    </row>
    <row r="241" spans="18:18" x14ac:dyDescent="0.3">
      <c r="R241" t="s">
        <v>432</v>
      </c>
    </row>
    <row r="242" spans="18:18" x14ac:dyDescent="0.3">
      <c r="R242" t="s">
        <v>433</v>
      </c>
    </row>
    <row r="243" spans="18:18" x14ac:dyDescent="0.3">
      <c r="R243" t="s">
        <v>434</v>
      </c>
    </row>
    <row r="244" spans="18:18" x14ac:dyDescent="0.3">
      <c r="R244" t="s">
        <v>435</v>
      </c>
    </row>
    <row r="245" spans="18:18" x14ac:dyDescent="0.3">
      <c r="R245" t="s">
        <v>436</v>
      </c>
    </row>
    <row r="246" spans="18:18" x14ac:dyDescent="0.3">
      <c r="R246" t="s">
        <v>437</v>
      </c>
    </row>
    <row r="247" spans="18:18" x14ac:dyDescent="0.3">
      <c r="R247" t="s">
        <v>438</v>
      </c>
    </row>
    <row r="248" spans="18:18" x14ac:dyDescent="0.3">
      <c r="R248" t="s">
        <v>439</v>
      </c>
    </row>
    <row r="249" spans="18:18" x14ac:dyDescent="0.3">
      <c r="R249" t="s">
        <v>440</v>
      </c>
    </row>
    <row r="250" spans="18:18" x14ac:dyDescent="0.3">
      <c r="R250" t="s">
        <v>441</v>
      </c>
    </row>
    <row r="251" spans="18:18" x14ac:dyDescent="0.3">
      <c r="R251" t="s">
        <v>442</v>
      </c>
    </row>
    <row r="252" spans="18:18" x14ac:dyDescent="0.3">
      <c r="R252" t="s">
        <v>443</v>
      </c>
    </row>
    <row r="253" spans="18:18" x14ac:dyDescent="0.3">
      <c r="R253" t="s">
        <v>444</v>
      </c>
    </row>
    <row r="254" spans="18:18" x14ac:dyDescent="0.3">
      <c r="R254" t="s">
        <v>445</v>
      </c>
    </row>
    <row r="255" spans="18:18" x14ac:dyDescent="0.3">
      <c r="R255" t="s">
        <v>446</v>
      </c>
    </row>
    <row r="256" spans="18:18" x14ac:dyDescent="0.3">
      <c r="R256" t="s">
        <v>447</v>
      </c>
    </row>
    <row r="257" spans="18:18" x14ac:dyDescent="0.3">
      <c r="R257" t="s">
        <v>448</v>
      </c>
    </row>
    <row r="258" spans="18:18" x14ac:dyDescent="0.3">
      <c r="R258" t="s">
        <v>449</v>
      </c>
    </row>
    <row r="259" spans="18:18" x14ac:dyDescent="0.3">
      <c r="R259" t="s">
        <v>450</v>
      </c>
    </row>
    <row r="260" spans="18:18" x14ac:dyDescent="0.3">
      <c r="R260" t="s">
        <v>451</v>
      </c>
    </row>
    <row r="261" spans="18:18" x14ac:dyDescent="0.3">
      <c r="R261" t="s">
        <v>452</v>
      </c>
    </row>
    <row r="262" spans="18:18" x14ac:dyDescent="0.3">
      <c r="R262" t="s">
        <v>453</v>
      </c>
    </row>
    <row r="263" spans="18:18" x14ac:dyDescent="0.3">
      <c r="R263" t="s">
        <v>454</v>
      </c>
    </row>
    <row r="264" spans="18:18" x14ac:dyDescent="0.3">
      <c r="R264" t="s">
        <v>455</v>
      </c>
    </row>
    <row r="265" spans="18:18" x14ac:dyDescent="0.3">
      <c r="R265" t="s">
        <v>456</v>
      </c>
    </row>
    <row r="266" spans="18:18" x14ac:dyDescent="0.3">
      <c r="R266" t="s">
        <v>457</v>
      </c>
    </row>
    <row r="267" spans="18:18" x14ac:dyDescent="0.3">
      <c r="R267" t="s">
        <v>458</v>
      </c>
    </row>
    <row r="268" spans="18:18" x14ac:dyDescent="0.3">
      <c r="R268" t="s">
        <v>459</v>
      </c>
    </row>
    <row r="269" spans="18:18" x14ac:dyDescent="0.3">
      <c r="R269" t="s">
        <v>460</v>
      </c>
    </row>
    <row r="270" spans="18:18" x14ac:dyDescent="0.3">
      <c r="R270" t="s">
        <v>461</v>
      </c>
    </row>
    <row r="271" spans="18:18" x14ac:dyDescent="0.3">
      <c r="R271" t="s">
        <v>462</v>
      </c>
    </row>
    <row r="272" spans="18:18" x14ac:dyDescent="0.3">
      <c r="R272" t="s">
        <v>463</v>
      </c>
    </row>
    <row r="273" spans="18:18" x14ac:dyDescent="0.3">
      <c r="R273" t="s">
        <v>464</v>
      </c>
    </row>
    <row r="274" spans="18:18" x14ac:dyDescent="0.3">
      <c r="R274" t="s">
        <v>465</v>
      </c>
    </row>
    <row r="275" spans="18:18" x14ac:dyDescent="0.3">
      <c r="R275" t="s">
        <v>466</v>
      </c>
    </row>
    <row r="276" spans="18:18" x14ac:dyDescent="0.3">
      <c r="R276" t="s">
        <v>467</v>
      </c>
    </row>
    <row r="277" spans="18:18" x14ac:dyDescent="0.3">
      <c r="R277" t="s">
        <v>468</v>
      </c>
    </row>
    <row r="278" spans="18:18" x14ac:dyDescent="0.3">
      <c r="R278" t="s">
        <v>469</v>
      </c>
    </row>
    <row r="279" spans="18:18" x14ac:dyDescent="0.3">
      <c r="R279" t="s">
        <v>470</v>
      </c>
    </row>
    <row r="280" spans="18:18" x14ac:dyDescent="0.3">
      <c r="R280" t="s">
        <v>471</v>
      </c>
    </row>
    <row r="281" spans="18:18" x14ac:dyDescent="0.3">
      <c r="R281" t="s">
        <v>472</v>
      </c>
    </row>
    <row r="282" spans="18:18" x14ac:dyDescent="0.3">
      <c r="R282" t="s">
        <v>473</v>
      </c>
    </row>
    <row r="283" spans="18:18" x14ac:dyDescent="0.3">
      <c r="R283" t="s">
        <v>474</v>
      </c>
    </row>
    <row r="284" spans="18:18" x14ac:dyDescent="0.3">
      <c r="R284" t="s">
        <v>475</v>
      </c>
    </row>
    <row r="285" spans="18:18" x14ac:dyDescent="0.3">
      <c r="R285" t="s">
        <v>476</v>
      </c>
    </row>
    <row r="286" spans="18:18" x14ac:dyDescent="0.3">
      <c r="R286" t="s">
        <v>477</v>
      </c>
    </row>
    <row r="287" spans="18:18" x14ac:dyDescent="0.3">
      <c r="R287" t="s">
        <v>478</v>
      </c>
    </row>
    <row r="288" spans="18:18" x14ac:dyDescent="0.3">
      <c r="R288" t="s">
        <v>479</v>
      </c>
    </row>
    <row r="289" spans="18:18" x14ac:dyDescent="0.3">
      <c r="R289" t="s">
        <v>480</v>
      </c>
    </row>
    <row r="290" spans="18:18" x14ac:dyDescent="0.3">
      <c r="R290" t="s">
        <v>481</v>
      </c>
    </row>
    <row r="291" spans="18:18" x14ac:dyDescent="0.3">
      <c r="R291" t="s">
        <v>482</v>
      </c>
    </row>
    <row r="292" spans="18:18" x14ac:dyDescent="0.3">
      <c r="R292" t="s">
        <v>483</v>
      </c>
    </row>
    <row r="293" spans="18:18" x14ac:dyDescent="0.3">
      <c r="R293" t="s">
        <v>484</v>
      </c>
    </row>
    <row r="294" spans="18:18" x14ac:dyDescent="0.3">
      <c r="R294" t="s">
        <v>485</v>
      </c>
    </row>
    <row r="295" spans="18:18" x14ac:dyDescent="0.3">
      <c r="R295" t="s">
        <v>486</v>
      </c>
    </row>
    <row r="296" spans="18:18" x14ac:dyDescent="0.3">
      <c r="R296" t="s">
        <v>487</v>
      </c>
    </row>
    <row r="297" spans="18:18" x14ac:dyDescent="0.3">
      <c r="R297" t="s">
        <v>488</v>
      </c>
    </row>
    <row r="298" spans="18:18" x14ac:dyDescent="0.3">
      <c r="R298" t="s">
        <v>489</v>
      </c>
    </row>
    <row r="299" spans="18:18" x14ac:dyDescent="0.3">
      <c r="R299" t="s">
        <v>490</v>
      </c>
    </row>
    <row r="300" spans="18:18" x14ac:dyDescent="0.3">
      <c r="R300" t="s">
        <v>491</v>
      </c>
    </row>
    <row r="301" spans="18:18" x14ac:dyDescent="0.3">
      <c r="R301" t="s">
        <v>492</v>
      </c>
    </row>
    <row r="302" spans="18:18" x14ac:dyDescent="0.3">
      <c r="R302" t="s">
        <v>493</v>
      </c>
    </row>
    <row r="303" spans="18:18" x14ac:dyDescent="0.3">
      <c r="R303" t="s">
        <v>494</v>
      </c>
    </row>
    <row r="304" spans="18:18" x14ac:dyDescent="0.3">
      <c r="R304" t="s">
        <v>495</v>
      </c>
    </row>
    <row r="305" spans="18:18" x14ac:dyDescent="0.3">
      <c r="R305" t="s">
        <v>496</v>
      </c>
    </row>
    <row r="306" spans="18:18" x14ac:dyDescent="0.3">
      <c r="R306" t="s">
        <v>497</v>
      </c>
    </row>
    <row r="307" spans="18:18" x14ac:dyDescent="0.3">
      <c r="R307" t="s">
        <v>498</v>
      </c>
    </row>
    <row r="308" spans="18:18" x14ac:dyDescent="0.3">
      <c r="R308" t="s">
        <v>499</v>
      </c>
    </row>
    <row r="309" spans="18:18" x14ac:dyDescent="0.3">
      <c r="R309" t="s">
        <v>500</v>
      </c>
    </row>
    <row r="310" spans="18:18" x14ac:dyDescent="0.3">
      <c r="R310" t="s">
        <v>501</v>
      </c>
    </row>
    <row r="311" spans="18:18" x14ac:dyDescent="0.3">
      <c r="R311" t="s">
        <v>502</v>
      </c>
    </row>
    <row r="312" spans="18:18" x14ac:dyDescent="0.3">
      <c r="R312" t="s">
        <v>503</v>
      </c>
    </row>
    <row r="313" spans="18:18" x14ac:dyDescent="0.3">
      <c r="R313" t="s">
        <v>504</v>
      </c>
    </row>
    <row r="314" spans="18:18" x14ac:dyDescent="0.3">
      <c r="R314" t="s">
        <v>505</v>
      </c>
    </row>
    <row r="315" spans="18:18" x14ac:dyDescent="0.3">
      <c r="R315" t="s">
        <v>506</v>
      </c>
    </row>
    <row r="316" spans="18:18" x14ac:dyDescent="0.3">
      <c r="R316" t="s">
        <v>507</v>
      </c>
    </row>
    <row r="317" spans="18:18" x14ac:dyDescent="0.3">
      <c r="R317" t="s">
        <v>508</v>
      </c>
    </row>
    <row r="318" spans="18:18" x14ac:dyDescent="0.3">
      <c r="R318" t="s">
        <v>509</v>
      </c>
    </row>
    <row r="319" spans="18:18" x14ac:dyDescent="0.3">
      <c r="R319" t="s">
        <v>510</v>
      </c>
    </row>
    <row r="320" spans="18:18" x14ac:dyDescent="0.3">
      <c r="R320" t="s">
        <v>511</v>
      </c>
    </row>
    <row r="321" spans="18:18" x14ac:dyDescent="0.3">
      <c r="R321" t="s">
        <v>512</v>
      </c>
    </row>
    <row r="322" spans="18:18" x14ac:dyDescent="0.3">
      <c r="R322" t="s">
        <v>513</v>
      </c>
    </row>
    <row r="323" spans="18:18" x14ac:dyDescent="0.3">
      <c r="R323" t="s">
        <v>514</v>
      </c>
    </row>
    <row r="324" spans="18:18" x14ac:dyDescent="0.3">
      <c r="R324" t="s">
        <v>515</v>
      </c>
    </row>
    <row r="325" spans="18:18" x14ac:dyDescent="0.3">
      <c r="R325" t="s">
        <v>516</v>
      </c>
    </row>
    <row r="326" spans="18:18" x14ac:dyDescent="0.3">
      <c r="R326" t="s">
        <v>517</v>
      </c>
    </row>
    <row r="327" spans="18:18" x14ac:dyDescent="0.3">
      <c r="R327" t="s">
        <v>518</v>
      </c>
    </row>
    <row r="328" spans="18:18" x14ac:dyDescent="0.3">
      <c r="R328" t="s">
        <v>519</v>
      </c>
    </row>
    <row r="329" spans="18:18" x14ac:dyDescent="0.3">
      <c r="R329" t="s">
        <v>520</v>
      </c>
    </row>
    <row r="330" spans="18:18" x14ac:dyDescent="0.3">
      <c r="R330" t="s">
        <v>521</v>
      </c>
    </row>
    <row r="331" spans="18:18" x14ac:dyDescent="0.3">
      <c r="R331" t="s">
        <v>522</v>
      </c>
    </row>
    <row r="332" spans="18:18" x14ac:dyDescent="0.3">
      <c r="R332" t="s">
        <v>523</v>
      </c>
    </row>
    <row r="333" spans="18:18" x14ac:dyDescent="0.3">
      <c r="R333" t="s">
        <v>524</v>
      </c>
    </row>
    <row r="334" spans="18:18" x14ac:dyDescent="0.3">
      <c r="R334" t="s">
        <v>525</v>
      </c>
    </row>
    <row r="335" spans="18:18" x14ac:dyDescent="0.3">
      <c r="R335" t="s">
        <v>526</v>
      </c>
    </row>
    <row r="336" spans="18:18" x14ac:dyDescent="0.3">
      <c r="R336" t="s">
        <v>527</v>
      </c>
    </row>
    <row r="337" spans="18:18" x14ac:dyDescent="0.3">
      <c r="R337" t="s">
        <v>528</v>
      </c>
    </row>
    <row r="338" spans="18:18" x14ac:dyDescent="0.3">
      <c r="R338" t="s">
        <v>529</v>
      </c>
    </row>
    <row r="339" spans="18:18" x14ac:dyDescent="0.3">
      <c r="R339" t="s">
        <v>530</v>
      </c>
    </row>
    <row r="340" spans="18:18" x14ac:dyDescent="0.3">
      <c r="R340" t="s">
        <v>531</v>
      </c>
    </row>
    <row r="341" spans="18:18" x14ac:dyDescent="0.3">
      <c r="R341" t="s">
        <v>532</v>
      </c>
    </row>
    <row r="342" spans="18:18" x14ac:dyDescent="0.3">
      <c r="R342" t="s">
        <v>533</v>
      </c>
    </row>
    <row r="343" spans="18:18" x14ac:dyDescent="0.3">
      <c r="R343" t="s">
        <v>534</v>
      </c>
    </row>
    <row r="344" spans="18:18" x14ac:dyDescent="0.3">
      <c r="R344" t="s">
        <v>535</v>
      </c>
    </row>
    <row r="345" spans="18:18" x14ac:dyDescent="0.3">
      <c r="R345" t="s">
        <v>536</v>
      </c>
    </row>
    <row r="346" spans="18:18" x14ac:dyDescent="0.3">
      <c r="R346" t="s">
        <v>537</v>
      </c>
    </row>
    <row r="347" spans="18:18" x14ac:dyDescent="0.3">
      <c r="R347" t="s">
        <v>538</v>
      </c>
    </row>
    <row r="348" spans="18:18" x14ac:dyDescent="0.3">
      <c r="R348" t="s">
        <v>539</v>
      </c>
    </row>
    <row r="349" spans="18:18" x14ac:dyDescent="0.3">
      <c r="R349" t="s">
        <v>540</v>
      </c>
    </row>
    <row r="350" spans="18:18" x14ac:dyDescent="0.3">
      <c r="R350" t="s">
        <v>541</v>
      </c>
    </row>
    <row r="351" spans="18:18" x14ac:dyDescent="0.3">
      <c r="R351" t="s">
        <v>542</v>
      </c>
    </row>
    <row r="352" spans="18:18" x14ac:dyDescent="0.3">
      <c r="R352" t="s">
        <v>543</v>
      </c>
    </row>
    <row r="353" spans="18:18" x14ac:dyDescent="0.3">
      <c r="R353" t="s">
        <v>544</v>
      </c>
    </row>
    <row r="354" spans="18:18" x14ac:dyDescent="0.3">
      <c r="R354" t="s">
        <v>545</v>
      </c>
    </row>
    <row r="355" spans="18:18" x14ac:dyDescent="0.3">
      <c r="R355" t="s">
        <v>546</v>
      </c>
    </row>
    <row r="356" spans="18:18" x14ac:dyDescent="0.3">
      <c r="R356" t="s">
        <v>547</v>
      </c>
    </row>
    <row r="357" spans="18:18" x14ac:dyDescent="0.3">
      <c r="R357" t="s">
        <v>548</v>
      </c>
    </row>
    <row r="358" spans="18:18" x14ac:dyDescent="0.3">
      <c r="R358" t="s">
        <v>549</v>
      </c>
    </row>
    <row r="359" spans="18:18" x14ac:dyDescent="0.3">
      <c r="R359" t="s">
        <v>550</v>
      </c>
    </row>
    <row r="360" spans="18:18" x14ac:dyDescent="0.3">
      <c r="R360" t="s">
        <v>551</v>
      </c>
    </row>
    <row r="361" spans="18:18" x14ac:dyDescent="0.3">
      <c r="R361" t="s">
        <v>552</v>
      </c>
    </row>
    <row r="362" spans="18:18" x14ac:dyDescent="0.3">
      <c r="R362" t="s">
        <v>553</v>
      </c>
    </row>
    <row r="363" spans="18:18" x14ac:dyDescent="0.3">
      <c r="R363" t="s">
        <v>554</v>
      </c>
    </row>
    <row r="364" spans="18:18" x14ac:dyDescent="0.3">
      <c r="R364" t="s">
        <v>555</v>
      </c>
    </row>
    <row r="365" spans="18:18" x14ac:dyDescent="0.3">
      <c r="R365" t="s">
        <v>556</v>
      </c>
    </row>
    <row r="366" spans="18:18" x14ac:dyDescent="0.3">
      <c r="R366" t="s">
        <v>557</v>
      </c>
    </row>
    <row r="367" spans="18:18" x14ac:dyDescent="0.3">
      <c r="R367" t="s">
        <v>558</v>
      </c>
    </row>
    <row r="368" spans="18:18" x14ac:dyDescent="0.3">
      <c r="R368" t="s">
        <v>559</v>
      </c>
    </row>
    <row r="369" spans="18:18" x14ac:dyDescent="0.3">
      <c r="R369" t="s">
        <v>560</v>
      </c>
    </row>
    <row r="370" spans="18:18" x14ac:dyDescent="0.3">
      <c r="R370" t="s">
        <v>561</v>
      </c>
    </row>
    <row r="371" spans="18:18" x14ac:dyDescent="0.3">
      <c r="R371" t="s">
        <v>562</v>
      </c>
    </row>
    <row r="372" spans="18:18" x14ac:dyDescent="0.3">
      <c r="R372" t="s">
        <v>563</v>
      </c>
    </row>
    <row r="373" spans="18:18" x14ac:dyDescent="0.3">
      <c r="R373" t="s">
        <v>564</v>
      </c>
    </row>
    <row r="374" spans="18:18" x14ac:dyDescent="0.3">
      <c r="R374" t="s">
        <v>565</v>
      </c>
    </row>
    <row r="375" spans="18:18" x14ac:dyDescent="0.3">
      <c r="R375" t="s">
        <v>566</v>
      </c>
    </row>
    <row r="376" spans="18:18" x14ac:dyDescent="0.3">
      <c r="R376" t="s">
        <v>567</v>
      </c>
    </row>
    <row r="377" spans="18:18" x14ac:dyDescent="0.3">
      <c r="R377" t="s">
        <v>568</v>
      </c>
    </row>
    <row r="378" spans="18:18" x14ac:dyDescent="0.3">
      <c r="R378" t="s">
        <v>569</v>
      </c>
    </row>
    <row r="379" spans="18:18" x14ac:dyDescent="0.3">
      <c r="R379" t="s">
        <v>570</v>
      </c>
    </row>
    <row r="380" spans="18:18" x14ac:dyDescent="0.3">
      <c r="R380" t="s">
        <v>571</v>
      </c>
    </row>
    <row r="381" spans="18:18" x14ac:dyDescent="0.3">
      <c r="R381" t="s">
        <v>572</v>
      </c>
    </row>
    <row r="382" spans="18:18" x14ac:dyDescent="0.3">
      <c r="R382" t="s">
        <v>573</v>
      </c>
    </row>
    <row r="383" spans="18:18" x14ac:dyDescent="0.3">
      <c r="R383" t="s">
        <v>574</v>
      </c>
    </row>
    <row r="384" spans="18:18" x14ac:dyDescent="0.3">
      <c r="R384" t="s">
        <v>575</v>
      </c>
    </row>
    <row r="385" spans="18:18" x14ac:dyDescent="0.3">
      <c r="R385" t="s">
        <v>576</v>
      </c>
    </row>
    <row r="386" spans="18:18" x14ac:dyDescent="0.3">
      <c r="R386" t="s">
        <v>577</v>
      </c>
    </row>
    <row r="387" spans="18:18" x14ac:dyDescent="0.3">
      <c r="R387" t="s">
        <v>578</v>
      </c>
    </row>
    <row r="388" spans="18:18" x14ac:dyDescent="0.3">
      <c r="R388" t="s">
        <v>579</v>
      </c>
    </row>
    <row r="389" spans="18:18" x14ac:dyDescent="0.3">
      <c r="R389" t="s">
        <v>580</v>
      </c>
    </row>
    <row r="390" spans="18:18" x14ac:dyDescent="0.3">
      <c r="R390" t="s">
        <v>581</v>
      </c>
    </row>
    <row r="391" spans="18:18" x14ac:dyDescent="0.3">
      <c r="R391" t="s">
        <v>582</v>
      </c>
    </row>
    <row r="392" spans="18:18" x14ac:dyDescent="0.3">
      <c r="R392" t="s">
        <v>583</v>
      </c>
    </row>
    <row r="393" spans="18:18" x14ac:dyDescent="0.3">
      <c r="R393" t="s">
        <v>584</v>
      </c>
    </row>
    <row r="394" spans="18:18" x14ac:dyDescent="0.3">
      <c r="R394" t="s">
        <v>585</v>
      </c>
    </row>
    <row r="395" spans="18:18" x14ac:dyDescent="0.3">
      <c r="R395" t="s">
        <v>586</v>
      </c>
    </row>
    <row r="396" spans="18:18" x14ac:dyDescent="0.3">
      <c r="R396" t="s">
        <v>587</v>
      </c>
    </row>
    <row r="397" spans="18:18" x14ac:dyDescent="0.3">
      <c r="R397" t="s">
        <v>588</v>
      </c>
    </row>
    <row r="398" spans="18:18" x14ac:dyDescent="0.3">
      <c r="R398" t="s">
        <v>589</v>
      </c>
    </row>
    <row r="399" spans="18:18" x14ac:dyDescent="0.3">
      <c r="R399" t="s">
        <v>590</v>
      </c>
    </row>
    <row r="400" spans="18:18" x14ac:dyDescent="0.3">
      <c r="R400" t="s">
        <v>591</v>
      </c>
    </row>
    <row r="401" spans="18:18" x14ac:dyDescent="0.3">
      <c r="R401" t="s">
        <v>592</v>
      </c>
    </row>
    <row r="402" spans="18:18" x14ac:dyDescent="0.3">
      <c r="R402" t="s">
        <v>593</v>
      </c>
    </row>
    <row r="403" spans="18:18" x14ac:dyDescent="0.3">
      <c r="R403" t="s">
        <v>594</v>
      </c>
    </row>
    <row r="404" spans="18:18" x14ac:dyDescent="0.3">
      <c r="R404" t="s">
        <v>595</v>
      </c>
    </row>
    <row r="405" spans="18:18" x14ac:dyDescent="0.3">
      <c r="R405" t="s">
        <v>596</v>
      </c>
    </row>
    <row r="406" spans="18:18" x14ac:dyDescent="0.3">
      <c r="R406" t="s">
        <v>597</v>
      </c>
    </row>
    <row r="407" spans="18:18" x14ac:dyDescent="0.3">
      <c r="R407" t="s">
        <v>598</v>
      </c>
    </row>
    <row r="408" spans="18:18" x14ac:dyDescent="0.3">
      <c r="R408" t="s">
        <v>599</v>
      </c>
    </row>
    <row r="409" spans="18:18" x14ac:dyDescent="0.3">
      <c r="R409" t="s">
        <v>600</v>
      </c>
    </row>
    <row r="410" spans="18:18" x14ac:dyDescent="0.3">
      <c r="R410" t="s">
        <v>601</v>
      </c>
    </row>
    <row r="411" spans="18:18" x14ac:dyDescent="0.3">
      <c r="R411" t="s">
        <v>602</v>
      </c>
    </row>
    <row r="412" spans="18:18" x14ac:dyDescent="0.3">
      <c r="R412" t="s">
        <v>603</v>
      </c>
    </row>
    <row r="413" spans="18:18" x14ac:dyDescent="0.3">
      <c r="R413" t="s">
        <v>604</v>
      </c>
    </row>
    <row r="414" spans="18:18" x14ac:dyDescent="0.3">
      <c r="R414" t="s">
        <v>605</v>
      </c>
    </row>
    <row r="415" spans="18:18" x14ac:dyDescent="0.3">
      <c r="R415" t="s">
        <v>606</v>
      </c>
    </row>
    <row r="416" spans="18:18" x14ac:dyDescent="0.3">
      <c r="R416" t="s">
        <v>607</v>
      </c>
    </row>
    <row r="417" spans="18:18" x14ac:dyDescent="0.3">
      <c r="R417" t="s">
        <v>608</v>
      </c>
    </row>
    <row r="418" spans="18:18" x14ac:dyDescent="0.3">
      <c r="R418" t="s">
        <v>609</v>
      </c>
    </row>
    <row r="419" spans="18:18" x14ac:dyDescent="0.3">
      <c r="R419" t="s">
        <v>610</v>
      </c>
    </row>
    <row r="420" spans="18:18" x14ac:dyDescent="0.3">
      <c r="R420" t="s">
        <v>611</v>
      </c>
    </row>
    <row r="421" spans="18:18" x14ac:dyDescent="0.3">
      <c r="R421" t="s">
        <v>612</v>
      </c>
    </row>
    <row r="422" spans="18:18" x14ac:dyDescent="0.3">
      <c r="R422" t="s">
        <v>613</v>
      </c>
    </row>
    <row r="423" spans="18:18" x14ac:dyDescent="0.3">
      <c r="R423" t="s">
        <v>614</v>
      </c>
    </row>
    <row r="424" spans="18:18" x14ac:dyDescent="0.3">
      <c r="R424" t="s">
        <v>615</v>
      </c>
    </row>
    <row r="425" spans="18:18" x14ac:dyDescent="0.3">
      <c r="R425" t="s">
        <v>616</v>
      </c>
    </row>
    <row r="426" spans="18:18" x14ac:dyDescent="0.3">
      <c r="R426" t="s">
        <v>617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8B5ED-2BBA-423C-90DC-B998DF4E8332}">
  <dimension ref="A1:B110"/>
  <sheetViews>
    <sheetView workbookViewId="0">
      <selection activeCell="I6" sqref="I6"/>
    </sheetView>
  </sheetViews>
  <sheetFormatPr baseColWidth="10" defaultRowHeight="14.4" x14ac:dyDescent="0.3"/>
  <sheetData>
    <row r="1" spans="1:2" x14ac:dyDescent="0.3">
      <c r="A1">
        <v>0.89491592777137596</v>
      </c>
      <c r="B1">
        <v>0.89491592777137596</v>
      </c>
    </row>
    <row r="2" spans="1:2" x14ac:dyDescent="0.3">
      <c r="A2">
        <v>0.88592156605286998</v>
      </c>
      <c r="B2">
        <v>0.88955440906349603</v>
      </c>
    </row>
    <row r="3" spans="1:2" x14ac:dyDescent="0.3">
      <c r="A3">
        <v>0.87729130160840696</v>
      </c>
      <c r="B3">
        <v>0.87994375479530695</v>
      </c>
    </row>
    <row r="4" spans="1:2" x14ac:dyDescent="0.3">
      <c r="A4">
        <v>0.86898649357101299</v>
      </c>
      <c r="B4">
        <v>0.87410784627177196</v>
      </c>
    </row>
    <row r="5" spans="1:2" x14ac:dyDescent="0.3">
      <c r="A5">
        <v>0.86098435970364195</v>
      </c>
      <c r="B5">
        <v>0.86701909854222903</v>
      </c>
    </row>
    <row r="6" spans="1:2" x14ac:dyDescent="0.3">
      <c r="A6">
        <v>0.85328152398816803</v>
      </c>
      <c r="B6">
        <v>0.85884291522053902</v>
      </c>
    </row>
    <row r="7" spans="1:2" x14ac:dyDescent="0.3">
      <c r="A7">
        <v>0.84591390382208298</v>
      </c>
      <c r="B7">
        <v>0.85968956362956594</v>
      </c>
    </row>
    <row r="8" spans="1:2" x14ac:dyDescent="0.3">
      <c r="A8">
        <v>0.83907393415212495</v>
      </c>
      <c r="B8">
        <v>0.85657308878453098</v>
      </c>
    </row>
    <row r="9" spans="1:2" x14ac:dyDescent="0.3">
      <c r="A9">
        <v>0.833901054853595</v>
      </c>
      <c r="B9">
        <v>0.86249548713009905</v>
      </c>
    </row>
    <row r="10" spans="1:2" x14ac:dyDescent="0.3">
      <c r="A10">
        <v>0.83290149015610304</v>
      </c>
      <c r="B10">
        <v>0.85180292826229698</v>
      </c>
    </row>
    <row r="11" spans="1:2" x14ac:dyDescent="0.3">
      <c r="A11">
        <v>0.83700265794996398</v>
      </c>
      <c r="B11">
        <v>0.83700265794996398</v>
      </c>
    </row>
    <row r="12" spans="1:2" x14ac:dyDescent="0.3">
      <c r="A12">
        <v>0.796796001801237</v>
      </c>
      <c r="B12">
        <v>0.83850260281046796</v>
      </c>
    </row>
    <row r="13" spans="1:2" x14ac:dyDescent="0.3">
      <c r="A13">
        <v>0.75734374294166895</v>
      </c>
      <c r="B13">
        <v>0.83422740594233502</v>
      </c>
    </row>
    <row r="14" spans="1:2" x14ac:dyDescent="0.3">
      <c r="A14">
        <v>0.71862289272987001</v>
      </c>
      <c r="B14">
        <v>0.82419736628795803</v>
      </c>
    </row>
    <row r="15" spans="1:2" x14ac:dyDescent="0.3">
      <c r="A15">
        <v>0.68058538410875602</v>
      </c>
      <c r="B15">
        <v>0.81550939323265803</v>
      </c>
    </row>
    <row r="16" spans="1:2" x14ac:dyDescent="0.3">
      <c r="A16">
        <v>0.64331739406141997</v>
      </c>
      <c r="B16">
        <v>0.79671640139093602</v>
      </c>
    </row>
    <row r="17" spans="1:2" x14ac:dyDescent="0.3">
      <c r="A17">
        <v>0.60695261021305602</v>
      </c>
      <c r="B17">
        <v>0.79368197874903401</v>
      </c>
    </row>
    <row r="18" spans="1:2" x14ac:dyDescent="0.3">
      <c r="A18">
        <v>0.57170062580431402</v>
      </c>
      <c r="B18">
        <v>0.79606505285872997</v>
      </c>
    </row>
    <row r="19" spans="1:2" x14ac:dyDescent="0.3">
      <c r="A19">
        <v>0.53775863260778001</v>
      </c>
      <c r="B19">
        <v>0.79341743256211605</v>
      </c>
    </row>
    <row r="20" spans="1:2" x14ac:dyDescent="0.3">
      <c r="A20">
        <v>0.50538909308170599</v>
      </c>
      <c r="B20">
        <v>0.77289480093255603</v>
      </c>
    </row>
    <row r="21" spans="1:2" x14ac:dyDescent="0.3">
      <c r="A21">
        <v>0.47500019521958398</v>
      </c>
      <c r="B21">
        <v>0.47500019521958398</v>
      </c>
    </row>
    <row r="22" spans="1:2" x14ac:dyDescent="0.3">
      <c r="A22">
        <v>0.463059174201919</v>
      </c>
      <c r="B22">
        <v>0.46888414931494499</v>
      </c>
    </row>
    <row r="23" spans="1:2" x14ac:dyDescent="0.3">
      <c r="A23">
        <v>0.45184179651530998</v>
      </c>
      <c r="B23">
        <v>0.46880379831934799</v>
      </c>
    </row>
    <row r="24" spans="1:2" x14ac:dyDescent="0.3">
      <c r="A24">
        <v>0.44130965956520801</v>
      </c>
      <c r="B24">
        <v>0.46350025843533399</v>
      </c>
    </row>
    <row r="25" spans="1:2" x14ac:dyDescent="0.3">
      <c r="A25">
        <v>0.43142317967521798</v>
      </c>
      <c r="B25">
        <v>0.44882412277696598</v>
      </c>
    </row>
    <row r="26" spans="1:2" x14ac:dyDescent="0.3">
      <c r="A26">
        <v>0.42214094927186901</v>
      </c>
      <c r="B26">
        <v>0.42495628596555901</v>
      </c>
    </row>
    <row r="27" spans="1:2" x14ac:dyDescent="0.3">
      <c r="A27">
        <v>0.41343012015290997</v>
      </c>
      <c r="B27">
        <v>0.42842256727706401</v>
      </c>
    </row>
    <row r="28" spans="1:2" x14ac:dyDescent="0.3">
      <c r="A28">
        <v>0.40527807507689101</v>
      </c>
      <c r="B28">
        <v>0.43373942534207799</v>
      </c>
    </row>
    <row r="29" spans="1:2" x14ac:dyDescent="0.3">
      <c r="A29">
        <v>0.39768678089541898</v>
      </c>
      <c r="B29">
        <v>0.42267687519581298</v>
      </c>
    </row>
    <row r="30" spans="1:2" x14ac:dyDescent="0.3">
      <c r="A30">
        <v>0.39068335010015198</v>
      </c>
      <c r="B30">
        <v>0.40245192272237401</v>
      </c>
    </row>
    <row r="31" spans="1:2" x14ac:dyDescent="0.3">
      <c r="A31">
        <v>0.38453994191373497</v>
      </c>
      <c r="B31">
        <v>0.38453994191373497</v>
      </c>
    </row>
    <row r="32" spans="1:2" x14ac:dyDescent="0.3">
      <c r="A32">
        <v>0.370151286988116</v>
      </c>
      <c r="B32">
        <v>0.38462637805161498</v>
      </c>
    </row>
    <row r="33" spans="1:2" x14ac:dyDescent="0.3">
      <c r="A33">
        <v>0.35627064728097801</v>
      </c>
      <c r="B33">
        <v>0.38574132213268503</v>
      </c>
    </row>
    <row r="34" spans="1:2" x14ac:dyDescent="0.3">
      <c r="A34">
        <v>0.34281376840779398</v>
      </c>
      <c r="B34">
        <v>0.38552448396151501</v>
      </c>
    </row>
    <row r="35" spans="1:2" x14ac:dyDescent="0.3">
      <c r="A35">
        <v>0.32973513693972301</v>
      </c>
      <c r="B35">
        <v>0.36921357142158101</v>
      </c>
    </row>
    <row r="36" spans="1:2" x14ac:dyDescent="0.3">
      <c r="A36">
        <v>0.31700742412333299</v>
      </c>
      <c r="B36">
        <v>0.37158365733076498</v>
      </c>
    </row>
    <row r="37" spans="1:2" x14ac:dyDescent="0.3">
      <c r="A37">
        <v>0.30461497088106099</v>
      </c>
      <c r="B37">
        <v>0.37170502092972602</v>
      </c>
    </row>
    <row r="38" spans="1:2" x14ac:dyDescent="0.3">
      <c r="A38">
        <v>0.29255068095999898</v>
      </c>
      <c r="B38">
        <v>0.38203191277717602</v>
      </c>
    </row>
    <row r="39" spans="1:2" x14ac:dyDescent="0.3">
      <c r="A39">
        <v>0.28081432548041302</v>
      </c>
      <c r="B39">
        <v>0.367662226115202</v>
      </c>
    </row>
    <row r="40" spans="1:2" x14ac:dyDescent="0.3">
      <c r="A40">
        <v>0.26941154939994999</v>
      </c>
      <c r="B40">
        <v>0.33896573287846099</v>
      </c>
    </row>
    <row r="41" spans="1:2" x14ac:dyDescent="0.3">
      <c r="A41">
        <v>0.25835323219300899</v>
      </c>
      <c r="B41">
        <v>0.25835323219300899</v>
      </c>
    </row>
    <row r="42" spans="1:2" x14ac:dyDescent="0.3">
      <c r="A42">
        <v>0.24667891054487201</v>
      </c>
      <c r="B42">
        <v>0.25957524332132997</v>
      </c>
    </row>
    <row r="43" spans="1:2" x14ac:dyDescent="0.3">
      <c r="A43">
        <v>0.235172137773903</v>
      </c>
      <c r="B43">
        <v>0.25988848873140502</v>
      </c>
    </row>
    <row r="44" spans="1:2" x14ac:dyDescent="0.3">
      <c r="A44">
        <v>0.22385874353225299</v>
      </c>
      <c r="B44">
        <v>0.25769831423903899</v>
      </c>
    </row>
    <row r="45" spans="1:2" x14ac:dyDescent="0.3">
      <c r="A45">
        <v>0.21276956775140299</v>
      </c>
      <c r="B45">
        <v>0.23119470384583099</v>
      </c>
    </row>
    <row r="46" spans="1:2" x14ac:dyDescent="0.3">
      <c r="A46">
        <v>0.20194154225489799</v>
      </c>
      <c r="B46">
        <v>0.20767670066655</v>
      </c>
    </row>
    <row r="47" spans="1:2" x14ac:dyDescent="0.3">
      <c r="A47">
        <v>0.191418982720787</v>
      </c>
      <c r="B47">
        <v>0.21311847648788201</v>
      </c>
    </row>
    <row r="48" spans="1:2" x14ac:dyDescent="0.3">
      <c r="A48">
        <v>0.18125509505069001</v>
      </c>
      <c r="B48">
        <v>0.22450887140298301</v>
      </c>
    </row>
    <row r="49" spans="1:2" x14ac:dyDescent="0.3">
      <c r="A49">
        <v>0.17151366266626999</v>
      </c>
      <c r="B49">
        <v>0.20760952647016201</v>
      </c>
    </row>
    <row r="50" spans="1:2" x14ac:dyDescent="0.3">
      <c r="A50">
        <v>0.162270809386171</v>
      </c>
      <c r="B50">
        <v>0.18320439542695099</v>
      </c>
    </row>
    <row r="51" spans="1:2" x14ac:dyDescent="0.3">
      <c r="A51">
        <v>0.153616608314462</v>
      </c>
      <c r="B51">
        <v>0.153616608314462</v>
      </c>
    </row>
    <row r="52" spans="1:2" x14ac:dyDescent="0.3">
      <c r="A52">
        <v>0.13825494748301501</v>
      </c>
      <c r="B52">
        <v>0.15679605989737899</v>
      </c>
    </row>
    <row r="53" spans="1:2" x14ac:dyDescent="0.3">
      <c r="A53">
        <v>0.122893286651569</v>
      </c>
      <c r="B53">
        <v>0.15773351519818499</v>
      </c>
    </row>
    <row r="54" spans="1:2" x14ac:dyDescent="0.3">
      <c r="A54">
        <v>0.107531625820123</v>
      </c>
      <c r="B54">
        <v>0.16791581465892799</v>
      </c>
    </row>
    <row r="55" spans="1:2" x14ac:dyDescent="0.3">
      <c r="A55">
        <v>9.2169964988677203E-2</v>
      </c>
      <c r="B55">
        <v>0.123556049118608</v>
      </c>
    </row>
    <row r="56" spans="1:2" x14ac:dyDescent="0.3">
      <c r="A56">
        <v>7.6808304157231E-2</v>
      </c>
      <c r="B56">
        <v>8.4685052862336602E-2</v>
      </c>
    </row>
    <row r="57" spans="1:2" x14ac:dyDescent="0.3">
      <c r="A57">
        <v>6.14466433257847E-2</v>
      </c>
      <c r="B57">
        <v>9.7542447496227203E-2</v>
      </c>
    </row>
    <row r="58" spans="1:2" x14ac:dyDescent="0.3">
      <c r="A58">
        <v>4.6084982494338601E-2</v>
      </c>
      <c r="B58">
        <v>0.13874759011735699</v>
      </c>
    </row>
    <row r="59" spans="1:2" x14ac:dyDescent="0.3">
      <c r="A59">
        <v>3.0723321662892301E-2</v>
      </c>
      <c r="B59">
        <v>9.24959113975692E-2</v>
      </c>
    </row>
    <row r="60" spans="1:2" x14ac:dyDescent="0.3">
      <c r="A60">
        <v>1.53616608314461E-2</v>
      </c>
      <c r="B60">
        <v>2.4317874194721201E-2</v>
      </c>
    </row>
    <row r="61" spans="1:2" x14ac:dyDescent="0.3">
      <c r="A61">
        <v>0</v>
      </c>
      <c r="B61">
        <v>0</v>
      </c>
    </row>
    <row r="62" spans="1:2" x14ac:dyDescent="0.3">
      <c r="A62">
        <v>0</v>
      </c>
      <c r="B62">
        <v>0</v>
      </c>
    </row>
    <row r="63" spans="1:2" x14ac:dyDescent="0.3">
      <c r="A63">
        <v>0</v>
      </c>
      <c r="B63">
        <v>0</v>
      </c>
    </row>
    <row r="64" spans="1:2" x14ac:dyDescent="0.3">
      <c r="A64">
        <v>0</v>
      </c>
      <c r="B64">
        <v>0</v>
      </c>
    </row>
    <row r="65" spans="1:2" x14ac:dyDescent="0.3">
      <c r="A65">
        <v>0</v>
      </c>
      <c r="B65">
        <v>0</v>
      </c>
    </row>
    <row r="66" spans="1:2" x14ac:dyDescent="0.3">
      <c r="A66">
        <v>0</v>
      </c>
      <c r="B66">
        <v>0</v>
      </c>
    </row>
    <row r="67" spans="1:2" x14ac:dyDescent="0.3">
      <c r="A67">
        <v>0</v>
      </c>
      <c r="B67">
        <v>0</v>
      </c>
    </row>
    <row r="68" spans="1:2" x14ac:dyDescent="0.3">
      <c r="A68">
        <v>0</v>
      </c>
      <c r="B68">
        <v>0</v>
      </c>
    </row>
    <row r="69" spans="1:2" x14ac:dyDescent="0.3">
      <c r="A69">
        <v>0</v>
      </c>
      <c r="B69">
        <v>0</v>
      </c>
    </row>
    <row r="70" spans="1:2" x14ac:dyDescent="0.3">
      <c r="A70">
        <v>0</v>
      </c>
      <c r="B70">
        <v>0</v>
      </c>
    </row>
    <row r="71" spans="1:2" x14ac:dyDescent="0.3">
      <c r="A71">
        <v>0</v>
      </c>
      <c r="B71">
        <v>0</v>
      </c>
    </row>
    <row r="72" spans="1:2" x14ac:dyDescent="0.3">
      <c r="A72">
        <v>0</v>
      </c>
      <c r="B72">
        <v>0</v>
      </c>
    </row>
    <row r="73" spans="1:2" x14ac:dyDescent="0.3">
      <c r="A73">
        <v>0</v>
      </c>
      <c r="B73">
        <v>0</v>
      </c>
    </row>
    <row r="74" spans="1:2" x14ac:dyDescent="0.3">
      <c r="A74">
        <v>0</v>
      </c>
      <c r="B74">
        <v>0</v>
      </c>
    </row>
    <row r="75" spans="1:2" x14ac:dyDescent="0.3">
      <c r="A75">
        <v>0</v>
      </c>
      <c r="B75">
        <v>0</v>
      </c>
    </row>
    <row r="76" spans="1:2" x14ac:dyDescent="0.3">
      <c r="A76">
        <v>0</v>
      </c>
      <c r="B76">
        <v>0</v>
      </c>
    </row>
    <row r="77" spans="1:2" x14ac:dyDescent="0.3">
      <c r="A77">
        <v>0</v>
      </c>
      <c r="B77">
        <v>0</v>
      </c>
    </row>
    <row r="78" spans="1:2" x14ac:dyDescent="0.3">
      <c r="A78">
        <v>0</v>
      </c>
      <c r="B78">
        <v>0</v>
      </c>
    </row>
    <row r="79" spans="1:2" x14ac:dyDescent="0.3">
      <c r="A79">
        <v>0</v>
      </c>
      <c r="B79">
        <v>0</v>
      </c>
    </row>
    <row r="80" spans="1:2" x14ac:dyDescent="0.3">
      <c r="A80">
        <v>0</v>
      </c>
      <c r="B80">
        <v>0</v>
      </c>
    </row>
    <row r="81" spans="1:2" x14ac:dyDescent="0.3">
      <c r="A81">
        <v>0</v>
      </c>
      <c r="B81">
        <v>0</v>
      </c>
    </row>
    <row r="82" spans="1:2" x14ac:dyDescent="0.3">
      <c r="A82">
        <v>0</v>
      </c>
      <c r="B82">
        <v>0</v>
      </c>
    </row>
    <row r="83" spans="1:2" x14ac:dyDescent="0.3">
      <c r="A83">
        <v>0</v>
      </c>
      <c r="B83">
        <v>0</v>
      </c>
    </row>
    <row r="84" spans="1:2" x14ac:dyDescent="0.3">
      <c r="A84">
        <v>0</v>
      </c>
      <c r="B84">
        <v>0</v>
      </c>
    </row>
    <row r="85" spans="1:2" x14ac:dyDescent="0.3">
      <c r="A85">
        <v>0</v>
      </c>
      <c r="B85">
        <v>0</v>
      </c>
    </row>
    <row r="86" spans="1:2" x14ac:dyDescent="0.3">
      <c r="A86">
        <v>0</v>
      </c>
      <c r="B86">
        <v>0</v>
      </c>
    </row>
    <row r="87" spans="1:2" x14ac:dyDescent="0.3">
      <c r="A87">
        <v>0</v>
      </c>
      <c r="B87">
        <v>0</v>
      </c>
    </row>
    <row r="88" spans="1:2" x14ac:dyDescent="0.3">
      <c r="A88">
        <v>0</v>
      </c>
      <c r="B88">
        <v>0</v>
      </c>
    </row>
    <row r="89" spans="1:2" x14ac:dyDescent="0.3">
      <c r="A89">
        <v>0</v>
      </c>
      <c r="B89">
        <v>0</v>
      </c>
    </row>
    <row r="90" spans="1:2" x14ac:dyDescent="0.3">
      <c r="A90">
        <v>0</v>
      </c>
      <c r="B90">
        <v>0</v>
      </c>
    </row>
    <row r="91" spans="1:2" x14ac:dyDescent="0.3">
      <c r="A91">
        <v>0</v>
      </c>
      <c r="B91">
        <v>0</v>
      </c>
    </row>
    <row r="92" spans="1:2" x14ac:dyDescent="0.3">
      <c r="A92">
        <v>0</v>
      </c>
      <c r="B92">
        <v>0</v>
      </c>
    </row>
    <row r="93" spans="1:2" x14ac:dyDescent="0.3">
      <c r="A93">
        <v>0</v>
      </c>
      <c r="B93">
        <v>0</v>
      </c>
    </row>
    <row r="94" spans="1:2" x14ac:dyDescent="0.3">
      <c r="A94">
        <v>0</v>
      </c>
      <c r="B94">
        <v>0</v>
      </c>
    </row>
    <row r="95" spans="1:2" x14ac:dyDescent="0.3">
      <c r="A95">
        <v>0</v>
      </c>
      <c r="B95">
        <v>0</v>
      </c>
    </row>
    <row r="96" spans="1:2" x14ac:dyDescent="0.3">
      <c r="A96">
        <v>0</v>
      </c>
      <c r="B96">
        <v>0</v>
      </c>
    </row>
    <row r="97" spans="1:2" x14ac:dyDescent="0.3">
      <c r="A97">
        <v>0</v>
      </c>
      <c r="B97">
        <v>0</v>
      </c>
    </row>
    <row r="98" spans="1:2" x14ac:dyDescent="0.3">
      <c r="A98">
        <v>0</v>
      </c>
      <c r="B98">
        <v>0</v>
      </c>
    </row>
    <row r="99" spans="1:2" x14ac:dyDescent="0.3">
      <c r="A99">
        <v>0</v>
      </c>
      <c r="B99">
        <v>0</v>
      </c>
    </row>
    <row r="100" spans="1:2" x14ac:dyDescent="0.3">
      <c r="A100">
        <v>0</v>
      </c>
      <c r="B100">
        <v>0</v>
      </c>
    </row>
    <row r="101" spans="1:2" x14ac:dyDescent="0.3">
      <c r="A101">
        <v>0</v>
      </c>
      <c r="B101">
        <v>0</v>
      </c>
    </row>
    <row r="102" spans="1:2" x14ac:dyDescent="0.3">
      <c r="A102">
        <v>0</v>
      </c>
      <c r="B102">
        <v>0</v>
      </c>
    </row>
    <row r="103" spans="1:2" x14ac:dyDescent="0.3">
      <c r="A103">
        <v>0</v>
      </c>
      <c r="B103">
        <v>0</v>
      </c>
    </row>
    <row r="104" spans="1:2" x14ac:dyDescent="0.3">
      <c r="A104">
        <v>0</v>
      </c>
      <c r="B104">
        <v>0</v>
      </c>
    </row>
    <row r="105" spans="1:2" x14ac:dyDescent="0.3">
      <c r="A105">
        <v>0</v>
      </c>
      <c r="B105">
        <v>0</v>
      </c>
    </row>
    <row r="106" spans="1:2" x14ac:dyDescent="0.3">
      <c r="A106">
        <v>0</v>
      </c>
      <c r="B106">
        <v>0</v>
      </c>
    </row>
    <row r="107" spans="1:2" x14ac:dyDescent="0.3">
      <c r="A107">
        <v>0</v>
      </c>
      <c r="B107">
        <v>0</v>
      </c>
    </row>
    <row r="108" spans="1:2" x14ac:dyDescent="0.3">
      <c r="A108">
        <v>0</v>
      </c>
      <c r="B108">
        <v>0</v>
      </c>
    </row>
    <row r="109" spans="1:2" x14ac:dyDescent="0.3">
      <c r="A109">
        <v>0</v>
      </c>
      <c r="B109">
        <v>0</v>
      </c>
    </row>
    <row r="110" spans="1:2" x14ac:dyDescent="0.3">
      <c r="A110">
        <v>0</v>
      </c>
      <c r="B110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1</vt:i4>
      </vt:variant>
    </vt:vector>
  </HeadingPairs>
  <TitlesOfParts>
    <vt:vector size="10" baseType="lpstr">
      <vt:lpstr>SIMMProductClassification</vt:lpstr>
      <vt:lpstr>SIMMPortfolio</vt:lpstr>
      <vt:lpstr>LIBORMarketModel</vt:lpstr>
      <vt:lpstr>loadLibs</vt:lpstr>
      <vt:lpstr>Tabelle1</vt:lpstr>
      <vt:lpstr>Tabelle2</vt:lpstr>
      <vt:lpstr>Tabelle3</vt:lpstr>
      <vt:lpstr>Tabelle4</vt:lpstr>
      <vt:lpstr>Tabelle5</vt:lpstr>
      <vt:lpstr>obLibs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2017-11-17T10:05:31Z</dcterms:modified>
</cp:coreProperties>
</file>