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C5E69BA9-A3AE-4FDC-A3E9-C5CE3AEC05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B27" i="1" l="1"/>
  <c r="B30" i="1" s="1"/>
  <c r="G2" i="1" l="1"/>
  <c r="C27" i="1"/>
  <c r="F2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B31" i="1" l="1"/>
  <c r="K23" i="1"/>
  <c r="D27" i="1"/>
  <c r="L11" i="1" s="1"/>
  <c r="E27" i="1"/>
  <c r="N23" i="1" s="1"/>
  <c r="O23" i="1"/>
  <c r="F27" i="1"/>
  <c r="K11" i="1" s="1"/>
  <c r="K14" i="1"/>
  <c r="L14" i="1"/>
  <c r="J11" i="1" l="1"/>
  <c r="J23" i="1"/>
  <c r="P23" i="1" s="1"/>
  <c r="R23" i="1"/>
  <c r="J14" i="1"/>
  <c r="N14" i="1" s="1"/>
  <c r="M11" i="1"/>
  <c r="O11" i="1" s="1"/>
  <c r="M14" i="1"/>
  <c r="O14" i="1" s="1"/>
  <c r="M23" i="1"/>
  <c r="L23" i="1"/>
  <c r="N11" i="1"/>
  <c r="P11" i="1" l="1"/>
  <c r="J18" i="1" s="1"/>
  <c r="J33" i="1" s="1"/>
  <c r="P14" i="1"/>
  <c r="Q23" i="1"/>
  <c r="S23" i="1" s="1"/>
  <c r="T23" i="1" s="1"/>
  <c r="U23" i="1" s="1"/>
  <c r="J24" i="1" l="1"/>
  <c r="J25" i="1" s="1"/>
  <c r="I39" i="1" s="1"/>
  <c r="I34" i="1"/>
  <c r="L18" i="1"/>
  <c r="L33" i="1" s="1"/>
  <c r="K18" i="1"/>
  <c r="K33" i="1" s="1"/>
  <c r="I36" i="1" l="1"/>
  <c r="I35" i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<sst xmlns="http://schemas.openxmlformats.org/spreadsheetml/2006/main" count="51" uniqueCount="44">
  <si>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</si>
  <si>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</si>
  <si>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</si>
  <si>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</si>
  <si>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</si>
  <si>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</si>
  <si>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</si>
  <si>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</si>
  <si>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</si>
  <si>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</si>
  <si>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</si>
  <si>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</si>
  <si>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</si>
  <si>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</si>
  <si>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</si>
  <si>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</si>
  <si>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</si>
  <si>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</si>
  <si>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</si>
  <si>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</si>
  <si>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</si>
  <si>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</si>
  <si>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</si>
  <si>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</si>
  <si>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</si>
  <si>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n</t>
  </si>
  <si>
    <t>Hasil</t>
  </si>
  <si>
    <t>Y =</t>
  </si>
  <si>
    <t>sqrt(nΣXi^2 -  (ΣXi)^2)(nΣYi^2 - (Σyi)^2)</t>
  </si>
  <si>
    <t>hasil</t>
  </si>
  <si>
    <t xml:space="preserve">Y = </t>
  </si>
  <si>
    <t>Nilai r :</t>
  </si>
  <si>
    <t>Kekuatan hubungan :</t>
  </si>
  <si>
    <t>Koefisien Determinasi</t>
  </si>
  <si>
    <t>Interpretasinya</t>
  </si>
  <si>
    <t>Sisa</t>
  </si>
  <si>
    <t>X (Hours)</t>
  </si>
  <si>
    <t>Y (Score)</t>
  </si>
  <si>
    <t>Persamaan Regresi Linear :</t>
  </si>
  <si>
    <t>Nilai kolerasi klasifikasi</t>
  </si>
  <si>
    <t xml:space="preserve">Persamaan Regresinya </t>
  </si>
  <si>
    <t>Σ</t>
  </si>
  <si>
    <t>ΣX^2</t>
  </si>
  <si>
    <t>ΣY^2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</si>
</sst>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12" xfId="5" applyFill="1" applyBorder="1" applyAlignment="1">
      <alignment horizontal="right"/>
    </xf>
    <xf numFmtId="0" fontId="5" fillId="10" borderId="16" xfId="5" applyFill="1" applyBorder="1" applyAlignment="1">
      <alignment horizontal="center"/>
    </xf>
    <xf numFmtId="0" fontId="5" fillId="10" borderId="15" xfId="5" applyFill="1" applyBorder="1" applyAlignment="1">
      <alignment horizontal="left"/>
    </xf>
    <xf numFmtId="0" fontId="5" fillId="0" borderId="0" xfId="5"/>
    <xf numFmtId="0" fontId="5" fillId="10" borderId="10" xfId="5" applyFill="1" applyBorder="1" applyAlignment="1"/>
    <xf numFmtId="0" fontId="5" fillId="10" borderId="10" xfId="5" applyFill="1" applyBorder="1" applyAlignment="1">
      <alignment horizontal="left"/>
    </xf>
    <xf numFmtId="0" fontId="5" fillId="10" borderId="17" xfId="5" applyFill="1" applyBorder="1" applyAlignment="1">
      <alignment horizontal="left"/>
    </xf>
    <xf numFmtId="0" fontId="5" fillId="10" borderId="14" xfId="5" applyFill="1" applyBorder="1" applyAlignment="1">
      <alignment horizontal="left"/>
    </xf>
    <xf numFmtId="0" fontId="5" fillId="10" borderId="18" xfId="5" applyFill="1" applyBorder="1" applyAlignment="1">
      <alignment horizontal="left"/>
    </xf>
    <xf numFmtId="0" fontId="5" fillId="10" borderId="19" xfId="5" applyFill="1" applyBorder="1" applyAlignment="1">
      <alignment horizontal="left"/>
    </xf>
    <xf numFmtId="0" fontId="5" fillId="10" borderId="20" xfId="5" applyFill="1" applyBorder="1" applyAlignment="1">
      <alignment horizontal="left"/>
    </xf>
    <xf numFmtId="0" fontId="5" fillId="10" borderId="21" xfId="5" applyFill="1" applyBorder="1" applyAlignment="1">
      <alignment horizontal="left"/>
    </xf>
    <xf numFmtId="0" fontId="5" fillId="10" borderId="12" xfId="5" applyFill="1" applyBorder="1" applyAlignment="1">
      <alignment horizontal="left"/>
    </xf>
    <xf numFmtId="0" fontId="5" fillId="10" borderId="16" xfId="5" applyFill="1" applyBorder="1" applyAlignment="1">
      <alignment horizontal="left"/>
    </xf>
    <xf numFmtId="0" fontId="5" fillId="10" borderId="19" xfId="5" applyFill="1" applyBorder="1" applyAlignment="1">
      <alignment horizontal="center"/>
    </xf>
    <xf numFmtId="0" fontId="5" fillId="10" borderId="20" xfId="5" applyFill="1" applyBorder="1" applyAlignment="1">
      <alignment horizontal="center"/>
    </xf>
    <xf numFmtId="0" fontId="16" fillId="33" borderId="9" xfId="17" applyFill="1" applyAlignment="1">
      <alignment horizontal="center" vertical="center"/>
    </xf>
    <xf numFmtId="0" fontId="16" fillId="33" borderId="9" xfId="17" applyFill="1"/>
    <xf numFmtId="0" fontId="0" fillId="33" borderId="0" xfId="0" applyFill="1"/>
    <xf numFmtId="0" fontId="16" fillId="33" borderId="10" xfId="0" applyFont="1" applyFill="1" applyBorder="1"/>
    <xf numFmtId="0" fontId="18" fillId="33" borderId="10" xfId="0" applyFont="1" applyFill="1" applyBorder="1" applyAlignment="1">
      <alignment vertical="center" wrapText="1"/>
    </xf>
    <xf numFmtId="0" fontId="0" fillId="33" borderId="0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/>
    <xf numFmtId="0" fontId="16" fillId="33" borderId="16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5" x14ac:dyDescent="0.25"/>
  <cols>
    <col min="1" max="1" width="9.140625" customWidth="1"/>
    <col min="2" max="2" width="14.140625" customWidth="1"/>
    <col min="4" max="4" width="13.28515625" bestFit="1" customWidth="1"/>
    <col min="7" max="7" width="11.28515625" bestFit="1" customWidth="1"/>
    <col min="8" max="8" width="25" customWidth="1"/>
    <col min="10" max="10" width="15.28515625" customWidth="1"/>
    <col min="11" max="11" width="18" customWidth="1"/>
    <col min="12" max="12" width="11.28515625" bestFit="1" customWidth="1"/>
    <col min="13" max="13" width="8.7109375" bestFit="1" customWidth="1"/>
    <col min="14" max="14" width="21.140625" customWidth="1"/>
    <col min="15" max="15" width="24.28515625" bestFit="1" customWidth="1"/>
    <col min="16" max="16" width="15.140625" bestFit="1" customWidth="1"/>
    <col min="17" max="17" width="16.28515625" bestFit="1" customWidth="1"/>
    <col min="18" max="18" width="15.140625" bestFit="1" customWidth="1"/>
    <col min="19" max="19" width="15.28515625" bestFit="1" customWidth="1"/>
    <col min="20" max="20" width="32.42578125" bestFit="1" customWidth="1"/>
    <col min="21" max="21" width="35.5703125" bestFit="1" customWidth="1"/>
    <col min="22" max="22" width="10.140625" customWidth="1"/>
  </cols>
  <sheetData>
    <row r="1" spans="1:16" ht="36.75" customHeight="1" x14ac:dyDescent="0.25">
      <c r="A1" s="13" t="s">
        <v>0</v>
      </c>
      <c r="B1" s="15" t="s">
        <v>36</v>
      </c>
      <c r="C1" s="13" t="s">
        <v>37</v>
      </c>
      <c r="D1" s="13" t="s">
        <v>1</v>
      </c>
      <c r="E1" s="13" t="s">
        <v>4</v>
      </c>
      <c r="F1" s="13" t="s">
        <v>5</v>
      </c>
      <c r="G1" s="13" t="s">
        <v>25</v>
      </c>
    </row>
    <row r="2" spans="1:16" x14ac:dyDescent="0.25">
      <c r="A2" s="1">
        <v>1</v>
      </c>
      <c r="B2" s="17">
        <v>2.5</v>
      </c>
      <c r="C2" s="17">
        <v>21</v>
      </c>
      <c r="D2" s="2">
        <f t="shared" ref="D2:E26" si="0">B2^2</f>
        <v>6.25</v>
      </c>
      <c r="E2" s="2">
        <f t="shared" si="0"/>
        <v>441</v>
      </c>
      <c r="F2" s="2">
        <f>B2*C2</f>
        <v>52.5</v>
      </c>
      <c r="G2" s="23">
        <f>COUNT(A2:A876)</f>
        <v>25</v>
      </c>
    </row>
    <row r="3" spans="1:16" x14ac:dyDescent="0.25">
      <c r="A3" s="1">
        <v>2</v>
      </c>
      <c r="B3" s="17">
        <v>5.0999999999999996</v>
      </c>
      <c r="C3" s="17">
        <v>47</v>
      </c>
      <c r="D3" s="2">
        <f t="shared" si="0"/>
        <v>26.009999999999998</v>
      </c>
      <c r="E3" s="2">
        <f t="shared" si="0"/>
        <v>2209</v>
      </c>
      <c r="F3" s="2">
        <f t="shared" ref="F3:F26" si="1">B3*C3</f>
        <v>239.7</v>
      </c>
      <c r="G3" s="23"/>
    </row>
    <row r="4" spans="1:16" x14ac:dyDescent="0.25">
      <c r="A4" s="1">
        <v>3</v>
      </c>
      <c r="B4" s="17">
        <v>3.2</v>
      </c>
      <c r="C4" s="17">
        <v>27</v>
      </c>
      <c r="D4" s="2">
        <f t="shared" si="0"/>
        <v>10.240000000000002</v>
      </c>
      <c r="E4" s="2">
        <f t="shared" si="0"/>
        <v>729</v>
      </c>
      <c r="F4" s="2">
        <f t="shared" si="1"/>
        <v>86.4</v>
      </c>
      <c r="G4" s="23"/>
    </row>
    <row r="5" spans="1:16" x14ac:dyDescent="0.25">
      <c r="A5" s="1">
        <v>4</v>
      </c>
      <c r="B5" s="17">
        <v>8.5</v>
      </c>
      <c r="C5" s="17">
        <v>75</v>
      </c>
      <c r="D5" s="2">
        <f t="shared" si="0"/>
        <v>72.25</v>
      </c>
      <c r="E5" s="2">
        <f t="shared" si="0"/>
        <v>5625</v>
      </c>
      <c r="F5" s="2">
        <f t="shared" si="1"/>
        <v>637.5</v>
      </c>
      <c r="G5" s="23"/>
    </row>
    <row r="6" spans="1:16" x14ac:dyDescent="0.25">
      <c r="A6" s="1">
        <v>5</v>
      </c>
      <c r="B6" s="17">
        <v>3.5</v>
      </c>
      <c r="C6" s="17">
        <v>30</v>
      </c>
      <c r="D6" s="2">
        <f t="shared" si="0"/>
        <v>12.25</v>
      </c>
      <c r="E6" s="2">
        <f t="shared" si="0"/>
        <v>900</v>
      </c>
      <c r="F6" s="2">
        <f t="shared" si="1"/>
        <v>105</v>
      </c>
      <c r="G6" s="23"/>
    </row>
    <row r="7" spans="1:16" x14ac:dyDescent="0.25">
      <c r="A7" s="1">
        <v>6</v>
      </c>
      <c r="B7" s="17">
        <v>1.5</v>
      </c>
      <c r="C7" s="17">
        <v>20</v>
      </c>
      <c r="D7" s="2">
        <f t="shared" si="0"/>
        <v>2.25</v>
      </c>
      <c r="E7" s="2">
        <f t="shared" si="0"/>
        <v>400</v>
      </c>
      <c r="F7" s="2">
        <f t="shared" si="1"/>
        <v>30</v>
      </c>
      <c r="G7" s="23"/>
    </row>
    <row r="8" spans="1:16" x14ac:dyDescent="0.25">
      <c r="A8" s="1">
        <v>7</v>
      </c>
      <c r="B8" s="17">
        <v>9.1999999999999993</v>
      </c>
      <c r="C8" s="17">
        <v>88</v>
      </c>
      <c r="D8" s="2">
        <f t="shared" si="0"/>
        <v>84.639999999999986</v>
      </c>
      <c r="E8" s="2">
        <f t="shared" si="0"/>
        <v>7744</v>
      </c>
      <c r="F8" s="2">
        <f t="shared" si="1"/>
        <v>809.59999999999991</v>
      </c>
      <c r="G8" s="23"/>
    </row>
    <row r="9" spans="1:16" x14ac:dyDescent="0.25">
      <c r="A9" s="1">
        <v>8</v>
      </c>
      <c r="B9" s="17">
        <v>5.5</v>
      </c>
      <c r="C9" s="17">
        <v>60</v>
      </c>
      <c r="D9" s="2">
        <f t="shared" si="0"/>
        <v>30.25</v>
      </c>
      <c r="E9" s="2">
        <f t="shared" si="0"/>
        <v>3600</v>
      </c>
      <c r="F9" s="2">
        <f t="shared" si="1"/>
        <v>330</v>
      </c>
      <c r="G9" s="23"/>
    </row>
    <row r="10" spans="1:16" x14ac:dyDescent="0.25">
      <c r="A10" s="1">
        <v>9</v>
      </c>
      <c r="B10" s="17">
        <v>8.3000000000000007</v>
      </c>
      <c r="C10" s="17">
        <v>81</v>
      </c>
      <c r="D10" s="2">
        <f t="shared" si="0"/>
        <v>68.890000000000015</v>
      </c>
      <c r="E10" s="2">
        <f t="shared" si="0"/>
        <v>6561</v>
      </c>
      <c r="F10" s="2">
        <f t="shared" si="1"/>
        <v>672.30000000000007</v>
      </c>
      <c r="G10" s="23"/>
      <c r="I10" s="21" t="s">
        <v>2</v>
      </c>
      <c r="J10" s="6" t="s">
        <v>6</v>
      </c>
      <c r="K10" s="6" t="s">
        <v>7</v>
      </c>
      <c r="L10" s="6" t="s">
        <v>8</v>
      </c>
      <c r="M10" s="6" t="s">
        <v>9</v>
      </c>
      <c r="N10" s="8" t="s">
        <v>10</v>
      </c>
      <c r="O10" s="8" t="s">
        <v>11</v>
      </c>
      <c r="P10" s="50" t="s">
        <v>26</v>
      </c>
    </row>
    <row r="11" spans="1:16" x14ac:dyDescent="0.25">
      <c r="A11" s="1">
        <v>10</v>
      </c>
      <c r="B11" s="17">
        <v>2.7</v>
      </c>
      <c r="C11" s="17">
        <v>25</v>
      </c>
      <c r="D11" s="2">
        <f t="shared" si="0"/>
        <v>7.2900000000000009</v>
      </c>
      <c r="E11" s="2">
        <f t="shared" si="0"/>
        <v>625</v>
      </c>
      <c r="F11" s="2">
        <f t="shared" si="1"/>
        <v>67.5</v>
      </c>
      <c r="G11" s="23"/>
      <c r="I11" s="22"/>
      <c r="J11" s="5">
        <f>(C27*D27)</f>
        <v>1005185.6100000001</v>
      </c>
      <c r="K11" s="4">
        <f>B27*F27</f>
        <v>995683.92</v>
      </c>
      <c r="L11" s="5">
        <f>G2*D27</f>
        <v>19525.750000000004</v>
      </c>
      <c r="M11" s="4">
        <f>B30</f>
        <v>15700.09</v>
      </c>
      <c r="N11" s="4">
        <f>J11-K11</f>
        <v>9501.6900000000605</v>
      </c>
      <c r="O11" s="4">
        <f>L11-M11</f>
        <v>3825.6600000000035</v>
      </c>
      <c r="P11" s="50">
        <f>ROUND(N11/O11,3)</f>
        <v>2.484</v>
      </c>
    </row>
    <row r="12" spans="1:16" x14ac:dyDescent="0.25">
      <c r="A12" s="1">
        <v>11</v>
      </c>
      <c r="B12" s="17">
        <v>7.7</v>
      </c>
      <c r="C12" s="17">
        <v>85</v>
      </c>
      <c r="D12" s="2">
        <f t="shared" si="0"/>
        <v>59.290000000000006</v>
      </c>
      <c r="E12" s="2">
        <f t="shared" si="0"/>
        <v>7225</v>
      </c>
      <c r="F12" s="2">
        <f t="shared" si="1"/>
        <v>654.5</v>
      </c>
      <c r="G12" s="23"/>
      <c r="I12" s="14"/>
      <c r="J12" s="3"/>
      <c r="K12" s="3"/>
      <c r="L12" s="3"/>
      <c r="M12" s="3"/>
      <c r="N12" s="3"/>
      <c r="O12" s="3"/>
      <c r="P12" s="42"/>
    </row>
    <row r="13" spans="1:16" x14ac:dyDescent="0.25">
      <c r="A13" s="1">
        <v>12</v>
      </c>
      <c r="B13" s="17">
        <v>5.9</v>
      </c>
      <c r="C13" s="17">
        <v>62</v>
      </c>
      <c r="D13" s="2">
        <f t="shared" si="0"/>
        <v>34.81</v>
      </c>
      <c r="E13" s="2">
        <f t="shared" si="0"/>
        <v>3844</v>
      </c>
      <c r="F13" s="2">
        <f t="shared" si="1"/>
        <v>365.8</v>
      </c>
      <c r="G13" s="23"/>
      <c r="I13" s="21" t="s">
        <v>3</v>
      </c>
      <c r="J13" s="6" t="s">
        <v>12</v>
      </c>
      <c r="K13" s="7" t="s">
        <v>13</v>
      </c>
      <c r="L13" s="6" t="s">
        <v>14</v>
      </c>
      <c r="M13" s="7" t="s">
        <v>15</v>
      </c>
      <c r="N13" s="6" t="s">
        <v>16</v>
      </c>
      <c r="O13" s="7" t="s">
        <v>17</v>
      </c>
      <c r="P13" s="50" t="s">
        <v>26</v>
      </c>
    </row>
    <row r="14" spans="1:16" x14ac:dyDescent="0.25">
      <c r="A14" s="1">
        <v>13</v>
      </c>
      <c r="B14" s="17">
        <v>4.5</v>
      </c>
      <c r="C14" s="17">
        <v>41</v>
      </c>
      <c r="D14" s="2">
        <f t="shared" si="0"/>
        <v>20.25</v>
      </c>
      <c r="E14" s="2">
        <f t="shared" si="0"/>
        <v>1681</v>
      </c>
      <c r="F14" s="2">
        <f t="shared" si="1"/>
        <v>184.5</v>
      </c>
      <c r="G14" s="23"/>
      <c r="I14" s="22"/>
      <c r="J14" s="4">
        <f>G2*F27</f>
        <v>198660</v>
      </c>
      <c r="K14" s="4">
        <f>B27*C27</f>
        <v>161261.1</v>
      </c>
      <c r="L14" s="4">
        <f>G2*B27</f>
        <v>3132.5</v>
      </c>
      <c r="M14" s="4">
        <f>B30</f>
        <v>15700.09</v>
      </c>
      <c r="N14" s="4">
        <f>J14-K14</f>
        <v>37398.899999999994</v>
      </c>
      <c r="O14" s="4">
        <f>L14-M14</f>
        <v>-12567.59</v>
      </c>
      <c r="P14" s="50">
        <f>ROUND(N14/O14,3)</f>
        <v>-2.976</v>
      </c>
    </row>
    <row r="15" spans="1:16" x14ac:dyDescent="0.25">
      <c r="A15" s="1">
        <v>14</v>
      </c>
      <c r="B15" s="17">
        <v>3.3</v>
      </c>
      <c r="C15" s="17">
        <v>42</v>
      </c>
      <c r="D15" s="2">
        <f t="shared" si="0"/>
        <v>10.889999999999999</v>
      </c>
      <c r="E15" s="2">
        <f t="shared" si="0"/>
        <v>1764</v>
      </c>
      <c r="F15" s="2">
        <f t="shared" si="1"/>
        <v>138.6</v>
      </c>
      <c r="G15" s="23"/>
      <c r="I15" s="3"/>
      <c r="J15" s="3"/>
      <c r="K15" s="3"/>
      <c r="L15" s="3"/>
      <c r="M15" s="3"/>
      <c r="N15" s="3"/>
      <c r="O15" s="3"/>
    </row>
    <row r="16" spans="1:16" x14ac:dyDescent="0.25">
      <c r="A16" s="1">
        <v>15</v>
      </c>
      <c r="B16" s="17">
        <v>1.1000000000000001</v>
      </c>
      <c r="C16" s="17">
        <v>17</v>
      </c>
      <c r="D16" s="2">
        <f t="shared" si="0"/>
        <v>1.2100000000000002</v>
      </c>
      <c r="E16" s="2">
        <f t="shared" si="0"/>
        <v>289</v>
      </c>
      <c r="F16" s="2">
        <f t="shared" si="1"/>
        <v>18.700000000000003</v>
      </c>
      <c r="G16" s="23"/>
      <c r="I16" s="3"/>
      <c r="J16" s="3"/>
      <c r="K16" s="3"/>
      <c r="L16" s="3"/>
      <c r="M16" s="3"/>
      <c r="N16" s="3"/>
      <c r="O16" s="3"/>
    </row>
    <row r="17" spans="1:21" x14ac:dyDescent="0.25">
      <c r="A17" s="1">
        <v>16</v>
      </c>
      <c r="B17" s="17">
        <v>8.9</v>
      </c>
      <c r="C17" s="17">
        <v>95</v>
      </c>
      <c r="D17" s="2">
        <f t="shared" si="0"/>
        <v>79.210000000000008</v>
      </c>
      <c r="E17" s="2">
        <f t="shared" si="0"/>
        <v>9025</v>
      </c>
      <c r="F17" s="2">
        <f t="shared" si="1"/>
        <v>845.5</v>
      </c>
      <c r="G17" s="23"/>
      <c r="I17" s="14" t="s">
        <v>40</v>
      </c>
      <c r="J17" s="3"/>
      <c r="K17" s="3"/>
      <c r="L17" s="3"/>
      <c r="M17" s="3"/>
      <c r="N17" s="3"/>
      <c r="O17" s="3"/>
    </row>
    <row r="18" spans="1:21" x14ac:dyDescent="0.25">
      <c r="A18" s="1">
        <v>17</v>
      </c>
      <c r="B18" s="17">
        <v>2.5</v>
      </c>
      <c r="C18" s="17">
        <v>30</v>
      </c>
      <c r="D18" s="2">
        <f t="shared" si="0"/>
        <v>6.25</v>
      </c>
      <c r="E18" s="2">
        <f t="shared" si="0"/>
        <v>900</v>
      </c>
      <c r="F18" s="2">
        <f t="shared" si="1"/>
        <v>75</v>
      </c>
      <c r="G18" s="23"/>
      <c r="I18" s="46" t="s">
        <v>27</v>
      </c>
      <c r="J18" s="47">
        <f>P11</f>
        <v>2.484</v>
      </c>
      <c r="K18" s="48" t="str">
        <f>IF(P14&lt;0,"-","+")</f>
        <v>-</v>
      </c>
      <c r="L18" s="49">
        <f>ABS(P14)</f>
        <v>2.976</v>
      </c>
      <c r="M18" s="16"/>
      <c r="N18" s="16"/>
      <c r="O18" s="16"/>
      <c r="P18" s="16"/>
      <c r="Q18" s="16"/>
      <c r="R18" s="16"/>
      <c r="S18" s="10"/>
      <c r="T18" s="3"/>
    </row>
    <row r="19" spans="1:21" x14ac:dyDescent="0.25">
      <c r="A19" s="1">
        <v>18</v>
      </c>
      <c r="B19" s="17">
        <v>1.9</v>
      </c>
      <c r="C19" s="17">
        <v>24</v>
      </c>
      <c r="D19" s="2">
        <f t="shared" si="0"/>
        <v>3.61</v>
      </c>
      <c r="E19" s="2">
        <f t="shared" si="0"/>
        <v>576</v>
      </c>
      <c r="F19" s="2">
        <f t="shared" si="1"/>
        <v>45.599999999999994</v>
      </c>
      <c r="G19" s="23"/>
      <c r="I19" s="9"/>
      <c r="J19" s="11"/>
      <c r="K19" s="3"/>
      <c r="L19" s="16"/>
      <c r="M19" s="16"/>
      <c r="N19" s="16"/>
      <c r="O19" s="16"/>
      <c r="P19" s="16"/>
      <c r="Q19" s="16"/>
      <c r="R19" s="16"/>
      <c r="S19" s="10"/>
      <c r="T19" s="3"/>
    </row>
    <row r="20" spans="1:21" x14ac:dyDescent="0.25">
      <c r="A20" s="1">
        <v>19</v>
      </c>
      <c r="B20" s="17">
        <v>6.1</v>
      </c>
      <c r="C20" s="17">
        <v>67</v>
      </c>
      <c r="D20" s="2">
        <f t="shared" si="0"/>
        <v>37.209999999999994</v>
      </c>
      <c r="E20" s="2">
        <f t="shared" si="0"/>
        <v>4489</v>
      </c>
      <c r="F20" s="2">
        <f t="shared" si="1"/>
        <v>408.7</v>
      </c>
      <c r="G20" s="23"/>
      <c r="I20" s="3"/>
      <c r="J20" s="3"/>
      <c r="K20" s="3"/>
      <c r="L20" s="10"/>
      <c r="M20" s="10"/>
      <c r="N20" s="10"/>
      <c r="O20" s="10"/>
      <c r="P20" s="10"/>
      <c r="Q20" s="10"/>
      <c r="R20" s="10"/>
      <c r="S20" s="10"/>
      <c r="T20" s="3"/>
    </row>
    <row r="21" spans="1:21" x14ac:dyDescent="0.25">
      <c r="A21" s="1">
        <v>20</v>
      </c>
      <c r="B21" s="17">
        <v>7.4</v>
      </c>
      <c r="C21" s="17">
        <v>69</v>
      </c>
      <c r="D21" s="2">
        <f t="shared" si="0"/>
        <v>54.760000000000005</v>
      </c>
      <c r="E21" s="2">
        <f t="shared" si="0"/>
        <v>4761</v>
      </c>
      <c r="F21" s="2">
        <f t="shared" si="1"/>
        <v>510.6</v>
      </c>
      <c r="G21" s="23"/>
      <c r="I21" s="3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.75" thickBot="1" x14ac:dyDescent="0.3">
      <c r="A22" s="1">
        <v>21</v>
      </c>
      <c r="B22" s="17">
        <v>2.7</v>
      </c>
      <c r="C22" s="17">
        <v>30</v>
      </c>
      <c r="D22" s="2">
        <f t="shared" si="0"/>
        <v>7.2900000000000009</v>
      </c>
      <c r="E22" s="2">
        <f t="shared" si="0"/>
        <v>900</v>
      </c>
      <c r="F22" s="2">
        <f t="shared" si="1"/>
        <v>81</v>
      </c>
      <c r="G22" s="23"/>
      <c r="I22" s="19" t="s">
        <v>19</v>
      </c>
      <c r="J22" s="6" t="s">
        <v>12</v>
      </c>
      <c r="K22" s="7" t="s">
        <v>13</v>
      </c>
      <c r="L22" s="6" t="s">
        <v>20</v>
      </c>
      <c r="M22" s="7" t="s">
        <v>15</v>
      </c>
      <c r="N22" s="6" t="s">
        <v>21</v>
      </c>
      <c r="O22" s="7" t="s">
        <v>22</v>
      </c>
      <c r="P22" s="6" t="s">
        <v>16</v>
      </c>
      <c r="Q22" s="8" t="s">
        <v>11</v>
      </c>
      <c r="R22" s="6" t="s">
        <v>23</v>
      </c>
      <c r="S22" s="8" t="s">
        <v>24</v>
      </c>
      <c r="T22" s="8" t="s">
        <v>28</v>
      </c>
      <c r="U22" s="40" t="s">
        <v>29</v>
      </c>
    </row>
    <row r="23" spans="1:21" ht="16.5" thickTop="1" thickBot="1" x14ac:dyDescent="0.3">
      <c r="A23" s="1">
        <v>22</v>
      </c>
      <c r="B23" s="17">
        <v>4.8</v>
      </c>
      <c r="C23" s="17">
        <v>54</v>
      </c>
      <c r="D23" s="2">
        <f t="shared" si="0"/>
        <v>23.04</v>
      </c>
      <c r="E23" s="2">
        <f t="shared" si="0"/>
        <v>2916</v>
      </c>
      <c r="F23" s="2">
        <f t="shared" si="1"/>
        <v>259.2</v>
      </c>
      <c r="G23" s="23"/>
      <c r="I23" s="20"/>
      <c r="J23" s="17">
        <f>G2*F27</f>
        <v>198660</v>
      </c>
      <c r="K23" s="17">
        <f>B27*C27</f>
        <v>161261.1</v>
      </c>
      <c r="L23" s="17">
        <f>G2*D27</f>
        <v>19525.750000000004</v>
      </c>
      <c r="M23" s="17">
        <f>B30</f>
        <v>15700.09</v>
      </c>
      <c r="N23" s="17">
        <f>G2*E27</f>
        <v>2040025</v>
      </c>
      <c r="O23" s="17">
        <f>B31</f>
        <v>1656369</v>
      </c>
      <c r="P23" s="17">
        <f>J23-K23</f>
        <v>37398.899999999994</v>
      </c>
      <c r="Q23" s="17">
        <f>L23-M23</f>
        <v>3825.6600000000035</v>
      </c>
      <c r="R23" s="17">
        <f>N23-O23</f>
        <v>383656</v>
      </c>
      <c r="S23" s="4">
        <f>Q23*R23</f>
        <v>1467737412.9600012</v>
      </c>
      <c r="T23" s="4">
        <f>SQRT(S23)</f>
        <v>38311.061235105473</v>
      </c>
      <c r="U23" s="41">
        <f>ROUND(P23/T23,5)</f>
        <v>0.97619</v>
      </c>
    </row>
    <row r="24" spans="1:21" ht="15.75" thickTop="1" x14ac:dyDescent="0.25">
      <c r="A24" s="1">
        <v>23</v>
      </c>
      <c r="B24" s="17">
        <v>3.8</v>
      </c>
      <c r="C24" s="17">
        <v>35</v>
      </c>
      <c r="D24" s="2">
        <f t="shared" si="0"/>
        <v>14.44</v>
      </c>
      <c r="E24" s="2">
        <f t="shared" si="0"/>
        <v>1225</v>
      </c>
      <c r="F24" s="2">
        <f t="shared" si="1"/>
        <v>133</v>
      </c>
      <c r="G24" s="23"/>
      <c r="I24" s="18" t="s">
        <v>33</v>
      </c>
      <c r="J24" s="43">
        <f>ROUND(U23^2*100,5)</f>
        <v>95.294690000000003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25">
      <c r="A25" s="1">
        <v>24</v>
      </c>
      <c r="B25" s="17">
        <v>6.9</v>
      </c>
      <c r="C25" s="17">
        <v>76</v>
      </c>
      <c r="D25" s="2">
        <f t="shared" si="0"/>
        <v>47.610000000000007</v>
      </c>
      <c r="E25" s="2">
        <f t="shared" si="0"/>
        <v>5776</v>
      </c>
      <c r="F25" s="2">
        <f t="shared" si="1"/>
        <v>524.4</v>
      </c>
      <c r="G25" s="23"/>
      <c r="I25" s="18" t="s">
        <v>35</v>
      </c>
      <c r="J25" s="43">
        <f>100-J24</f>
        <v>4.7053099999999972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25">
      <c r="A26" s="1">
        <v>25</v>
      </c>
      <c r="B26" s="17">
        <v>7.8</v>
      </c>
      <c r="C26" s="17">
        <v>86</v>
      </c>
      <c r="D26" s="2">
        <f t="shared" si="0"/>
        <v>60.839999999999996</v>
      </c>
      <c r="E26" s="2">
        <f t="shared" si="0"/>
        <v>7396</v>
      </c>
      <c r="F26" s="2">
        <f t="shared" si="1"/>
        <v>670.8</v>
      </c>
      <c r="G26" s="23"/>
      <c r="J26" s="11"/>
      <c r="K26" s="11"/>
      <c r="L26" s="11"/>
      <c r="M26" s="11"/>
      <c r="N26" s="11"/>
      <c r="O26" s="11"/>
      <c r="P26" s="3"/>
      <c r="Q26" s="3"/>
    </row>
    <row r="27" spans="1:21" ht="15.75" thickBot="1" x14ac:dyDescent="0.3">
      <c r="A27" s="40" t="s">
        <v>41</v>
      </c>
      <c r="B27" s="40">
        <f>SUM(B2:B26)</f>
        <v>125.3</v>
      </c>
      <c r="C27" s="40">
        <f>SUM(C2:C26)</f>
        <v>1287</v>
      </c>
      <c r="D27" s="40">
        <f>SUM(D2:D26)</f>
        <v>781.03000000000009</v>
      </c>
      <c r="E27" s="40">
        <f>SUM(E2:E26)</f>
        <v>81601</v>
      </c>
      <c r="F27" s="40">
        <f>SUM(F2:F26)</f>
        <v>7946.4000000000005</v>
      </c>
      <c r="G27" s="23"/>
    </row>
    <row r="28" spans="1:21" ht="15.75" thickTop="1" x14ac:dyDescent="0.25">
      <c r="C28" s="42"/>
      <c r="D28" s="42"/>
      <c r="E28" s="42"/>
      <c r="F28" s="42"/>
    </row>
    <row r="29" spans="1:21" s="11" customFormat="1" x14ac:dyDescent="0.25">
      <c r="C29" s="45"/>
      <c r="D29" s="45"/>
      <c r="E29" s="45"/>
      <c r="F29" s="45"/>
    </row>
    <row r="30" spans="1:21" s="11" customFormat="1" x14ac:dyDescent="0.25">
      <c r="A30" s="43" t="s">
        <v>42</v>
      </c>
      <c r="B30" s="44">
        <f>B27^2</f>
        <v>15700.09</v>
      </c>
    </row>
    <row r="31" spans="1:21" s="11" customFormat="1" x14ac:dyDescent="0.25">
      <c r="A31" s="43" t="s">
        <v>43</v>
      </c>
      <c r="B31" s="44">
        <f>C27^2</f>
        <v>1656369</v>
      </c>
    </row>
    <row r="32" spans="1:21" s="11" customFormat="1" x14ac:dyDescent="0.25">
      <c r="B32" s="12"/>
    </row>
    <row r="33" spans="2:14" s="11" customFormat="1" x14ac:dyDescent="0.25">
      <c r="H33" s="11" t="s">
        <v>38</v>
      </c>
      <c r="I33" s="24" t="s">
        <v>30</v>
      </c>
      <c r="J33" s="25">
        <f>J18</f>
        <v>2.484</v>
      </c>
      <c r="K33" s="25" t="str">
        <f>K18</f>
        <v>-</v>
      </c>
      <c r="L33" s="26">
        <f>L18</f>
        <v>2.976</v>
      </c>
      <c r="M33" s="27"/>
      <c r="N33" s="27"/>
    </row>
    <row r="34" spans="2:14" s="11" customFormat="1" x14ac:dyDescent="0.25">
      <c r="H34" s="11" t="s">
        <v>31</v>
      </c>
      <c r="I34" s="38">
        <f>U23</f>
        <v>0.97619</v>
      </c>
      <c r="J34" s="39"/>
      <c r="K34" s="39"/>
      <c r="L34" s="39"/>
      <c r="M34" s="39"/>
      <c r="N34" s="39"/>
    </row>
    <row r="35" spans="2:14" s="11" customFormat="1" x14ac:dyDescent="0.25">
      <c r="H35" s="11" t="s">
        <v>39</v>
      </c>
      <c r="I35" s="28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28"/>
      <c r="K35" s="28"/>
      <c r="L35" s="28"/>
      <c r="M35" s="28"/>
      <c r="N35" s="28"/>
    </row>
    <row r="36" spans="2:14" s="11" customFormat="1" x14ac:dyDescent="0.25">
      <c r="H36" s="11" t="s">
        <v>32</v>
      </c>
      <c r="I36" s="29" t="str">
        <f>"Kekuatan nilai r adalah "&amp;IF((I34&lt;0.2),"Sangat Lemah",IF((I34&lt;0.4),"Lemah",IF((I34&lt;0.6),"Sedang",IF((I34&lt;0.8),"Kuat",IF((I34&lt;=1),"Sangat Kuat")&amp;""))))</f>
        <v>Kekuatan nilai r adalah Sangat Kuat</v>
      </c>
      <c r="J36" s="29"/>
      <c r="K36" s="29"/>
      <c r="L36" s="29"/>
      <c r="M36" s="29"/>
      <c r="N36" s="29"/>
    </row>
    <row r="37" spans="2:14" s="11" customFormat="1" x14ac:dyDescent="0.25">
      <c r="H37" s="11" t="s">
        <v>33</v>
      </c>
      <c r="I37" s="36" t="str">
        <f>""&amp;ROUND(I34^2*100,5)&amp;" %"</f>
        <v>95.29469 %</v>
      </c>
      <c r="J37" s="37"/>
      <c r="K37" s="37"/>
      <c r="L37" s="37"/>
      <c r="M37" s="37"/>
      <c r="N37" s="37"/>
    </row>
    <row r="38" spans="2:14" s="11" customFormat="1" x14ac:dyDescent="0.25">
      <c r="H38" s="11" t="s">
        <v>34</v>
      </c>
      <c r="I38" s="30" t="str">
        <f>"Besar kontribusi variabel "&amp;B1&amp;" terhadap "&amp;C1&amp;" adalah "&amp;I37&amp;" % "</f>
        <v xml:space="preserve">Besar kontribusi variabel X (Hours) terhadap Y (Score) adalah 95.29469 % % </v>
      </c>
      <c r="J38" s="31"/>
      <c r="K38" s="31"/>
      <c r="L38" s="31"/>
      <c r="M38" s="31"/>
      <c r="N38" s="32"/>
    </row>
    <row r="39" spans="2:14" s="11" customFormat="1" x14ac:dyDescent="0.25">
      <c r="I39" s="33" t="str">
        <f>"dan sisanya yaitu sebesar "&amp;J25&amp;" % dipengaruhi oleh variabel selain "&amp;B1&amp;""</f>
        <v>dan sisanya yaitu sebesar 4.70531 % dipengaruhi oleh variabel selain X (Hours)</v>
      </c>
      <c r="J39" s="34"/>
      <c r="K39" s="34"/>
      <c r="L39" s="34"/>
      <c r="M39" s="34"/>
      <c r="N39" s="35"/>
    </row>
    <row r="40" spans="2:14" s="11" customFormat="1" x14ac:dyDescent="0.25">
      <c r="B40" s="12"/>
    </row>
    <row r="41" spans="2:14" s="11" customFormat="1" x14ac:dyDescent="0.25">
      <c r="B41" s="12"/>
    </row>
    <row r="42" spans="2:14" s="11" customFormat="1" x14ac:dyDescent="0.25">
      <c r="B42" s="12"/>
    </row>
    <row r="43" spans="2:14" s="11" customFormat="1" x14ac:dyDescent="0.25">
      <c r="B43" s="12"/>
    </row>
    <row r="44" spans="2:14" s="11" customFormat="1" x14ac:dyDescent="0.25">
      <c r="B44" s="12"/>
    </row>
    <row r="45" spans="2:14" s="11" customFormat="1" x14ac:dyDescent="0.25">
      <c r="B45" s="12"/>
    </row>
    <row r="46" spans="2:14" s="11" customFormat="1" x14ac:dyDescent="0.25">
      <c r="B46" s="12"/>
    </row>
    <row r="47" spans="2:14" s="11" customFormat="1" x14ac:dyDescent="0.25">
      <c r="B47" s="12"/>
    </row>
    <row r="48" spans="2:14" s="11" customFormat="1" x14ac:dyDescent="0.25">
      <c r="B48" s="12"/>
    </row>
    <row r="49" spans="2:2" s="11" customFormat="1" x14ac:dyDescent="0.25">
      <c r="B49" s="12"/>
    </row>
    <row r="50" spans="2:2" s="11" customFormat="1" x14ac:dyDescent="0.25">
      <c r="B50" s="12"/>
    </row>
    <row r="51" spans="2:2" s="11" customFormat="1" x14ac:dyDescent="0.25">
      <c r="B51" s="12"/>
    </row>
    <row r="52" spans="2:2" s="11" customFormat="1" x14ac:dyDescent="0.25">
      <c r="B52" s="12"/>
    </row>
    <row r="53" spans="2:2" s="11" customFormat="1" x14ac:dyDescent="0.25">
      <c r="B53" s="12"/>
    </row>
    <row r="54" spans="2:2" s="11" customFormat="1" x14ac:dyDescent="0.25">
      <c r="B54" s="12"/>
    </row>
    <row r="55" spans="2:2" s="11" customFormat="1" x14ac:dyDescent="0.25">
      <c r="B55" s="12"/>
    </row>
    <row r="56" spans="2:2" s="11" customFormat="1" x14ac:dyDescent="0.25">
      <c r="B56" s="12"/>
    </row>
    <row r="57" spans="2:2" s="11" customFormat="1" x14ac:dyDescent="0.25">
      <c r="B57" s="12"/>
    </row>
    <row r="58" spans="2:2" s="11" customFormat="1" x14ac:dyDescent="0.25">
      <c r="B58" s="12"/>
    </row>
    <row r="59" spans="2:2" s="11" customFormat="1" x14ac:dyDescent="0.25">
      <c r="B59" s="12"/>
    </row>
    <row r="60" spans="2:2" s="11" customFormat="1" x14ac:dyDescent="0.25">
      <c r="B60" s="12"/>
    </row>
    <row r="61" spans="2:2" s="11" customFormat="1" x14ac:dyDescent="0.25">
      <c r="B61" s="12"/>
    </row>
    <row r="62" spans="2:2" s="11" customFormat="1" x14ac:dyDescent="0.25">
      <c r="B62" s="12"/>
    </row>
    <row r="63" spans="2:2" s="11" customFormat="1" x14ac:dyDescent="0.25">
      <c r="B63" s="12"/>
    </row>
    <row r="64" spans="2:2" s="11" customFormat="1" x14ac:dyDescent="0.25">
      <c r="B64" s="12"/>
    </row>
    <row r="65" spans="2:2" s="11" customFormat="1" x14ac:dyDescent="0.25">
      <c r="B65" s="12"/>
    </row>
    <row r="66" spans="2:2" s="11" customFormat="1" x14ac:dyDescent="0.25">
      <c r="B66" s="12"/>
    </row>
    <row r="67" spans="2:2" s="11" customFormat="1" x14ac:dyDescent="0.25">
      <c r="B67" s="12"/>
    </row>
    <row r="68" spans="2:2" s="11" customFormat="1" x14ac:dyDescent="0.25">
      <c r="B68" s="12"/>
    </row>
  </sheetData>
  <mergeCells count="8">
    <mergeCell ref="I10:I11"/>
    <mergeCell ref="I13:I14"/>
    <mergeCell ref="G2:G27"/>
    <mergeCell ref="I37:N37"/>
    <mergeCell ref="I34:N34"/>
    <mergeCell ref="I36:N36"/>
    <mergeCell ref="I38:N38"/>
    <mergeCell ref="I39:N39"/>
  </mergeCells>
  <phoneticPr fontId="20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Putri S</dc:creator>
  <cp:lastModifiedBy>Alhimny Dwinata Utama</cp:lastModifiedBy>
  <dcterms:created xsi:type="dcterms:W3CDTF">2021-02-25T15:48:18Z</dcterms:created>
  <dcterms:modified xsi:type="dcterms:W3CDTF">2021-02-28T15:22:02Z</dcterms:modified>
</cp:coreProperties>
</file>