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li Jan\Projects-Excel\06- Top Companies Cap Share\"/>
    </mc:Choice>
  </mc:AlternateContent>
  <xr:revisionPtr revIDLastSave="0" documentId="13_ncr:1_{FC4CC3B0-7B3F-45AE-910F-F52FCF26EA18}" xr6:coauthVersionLast="47" xr6:coauthVersionMax="47" xr10:uidLastSave="{00000000-0000-0000-0000-000000000000}"/>
  <bookViews>
    <workbookView xWindow="-120" yWindow="-120" windowWidth="20730" windowHeight="11160" tabRatio="761" activeTab="5" xr2:uid="{9CCAD498-A992-4AA5-B9CD-D717553E4CBE}"/>
  </bookViews>
  <sheets>
    <sheet name="Data" sheetId="2" r:id="rId1"/>
    <sheet name="Currency" sheetId="5" r:id="rId2"/>
    <sheet name="Calculations USD" sheetId="8" r:id="rId3"/>
    <sheet name="Calculations PKR" sheetId="6" r:id="rId4"/>
    <sheet name="Dashboard USD" sheetId="9" r:id="rId5"/>
    <sheet name="Dashboard PKR" sheetId="1" r:id="rId6"/>
  </sheets>
  <definedNames>
    <definedName name="ExternalData_1" localSheetId="0" hidden="1">Data!$A$1:$E$21</definedName>
    <definedName name="ExternalData_2" localSheetId="1" hidden="1">Currency!$A$1:$B$21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8" l="1"/>
  <c r="J24" i="8"/>
  <c r="I24" i="8"/>
  <c r="J23" i="8"/>
  <c r="I23" i="8"/>
  <c r="J22" i="8"/>
  <c r="I22" i="8"/>
  <c r="J21" i="8"/>
  <c r="I21" i="8"/>
  <c r="J20" i="8"/>
  <c r="I20" i="8"/>
  <c r="J19" i="8"/>
  <c r="I19" i="8"/>
  <c r="J18" i="8"/>
  <c r="I18" i="8"/>
  <c r="J17" i="8"/>
  <c r="I17" i="8"/>
  <c r="J16" i="8"/>
  <c r="I16" i="8"/>
  <c r="J15" i="8"/>
  <c r="I15" i="8"/>
  <c r="J14" i="8"/>
  <c r="I14" i="8"/>
  <c r="Z10" i="8"/>
  <c r="Y10" i="8"/>
  <c r="J13" i="8"/>
  <c r="I13" i="8"/>
  <c r="Z13" i="8"/>
  <c r="Y13" i="8"/>
  <c r="J12" i="8"/>
  <c r="I12" i="8"/>
  <c r="Z5" i="8"/>
  <c r="Y5" i="8"/>
  <c r="J11" i="8"/>
  <c r="I11" i="8"/>
  <c r="Z12" i="8"/>
  <c r="Y12" i="8"/>
  <c r="J10" i="8"/>
  <c r="I10" i="8"/>
  <c r="Z7" i="8"/>
  <c r="Y7" i="8"/>
  <c r="J9" i="8"/>
  <c r="I9" i="8"/>
  <c r="AL8" i="8"/>
  <c r="AK8" i="8"/>
  <c r="Z8" i="8"/>
  <c r="Y8" i="8"/>
  <c r="J8" i="8"/>
  <c r="I8" i="8"/>
  <c r="AL7" i="8"/>
  <c r="AK7" i="8"/>
  <c r="Z11" i="8"/>
  <c r="Y11" i="8"/>
  <c r="J7" i="8"/>
  <c r="I7" i="8"/>
  <c r="B7" i="8"/>
  <c r="AL6" i="8"/>
  <c r="AK6" i="8"/>
  <c r="Z9" i="8"/>
  <c r="Y9" i="8"/>
  <c r="J6" i="8"/>
  <c r="I6" i="8"/>
  <c r="AL5" i="8"/>
  <c r="AK5" i="8"/>
  <c r="Z6" i="8"/>
  <c r="Y6" i="8"/>
  <c r="J5" i="8"/>
  <c r="I5" i="8"/>
  <c r="AL4" i="8"/>
  <c r="AP5" i="8" s="1"/>
  <c r="AK4" i="8"/>
  <c r="Z4" i="8"/>
  <c r="AD6" i="8" s="1"/>
  <c r="Y4" i="8"/>
  <c r="J4" i="8"/>
  <c r="I4" i="8"/>
  <c r="AS5" i="6"/>
  <c r="AP5" i="6"/>
  <c r="AM6" i="6" s="1"/>
  <c r="AD9" i="6"/>
  <c r="AL4" i="6"/>
  <c r="AL5" i="6"/>
  <c r="AL6" i="6"/>
  <c r="AL7" i="6"/>
  <c r="AL8" i="6"/>
  <c r="AK5" i="6"/>
  <c r="AK6" i="6"/>
  <c r="AK7" i="6"/>
  <c r="AK8" i="6"/>
  <c r="AK4" i="6"/>
  <c r="N6" i="6"/>
  <c r="N7" i="6"/>
  <c r="N8" i="6"/>
  <c r="N9" i="6"/>
  <c r="N5" i="6"/>
  <c r="Z4" i="6"/>
  <c r="Z9" i="6"/>
  <c r="Z11" i="6"/>
  <c r="Z13" i="6"/>
  <c r="Z10" i="6"/>
  <c r="Z7" i="6"/>
  <c r="Z5" i="6"/>
  <c r="Z12" i="6"/>
  <c r="Z8" i="6"/>
  <c r="Z6" i="6"/>
  <c r="Y9" i="6"/>
  <c r="Y11" i="6"/>
  <c r="Y13" i="6"/>
  <c r="Y10" i="6"/>
  <c r="Y7" i="6"/>
  <c r="Y5" i="6"/>
  <c r="Y12" i="6"/>
  <c r="Y8" i="6"/>
  <c r="Y6" i="6"/>
  <c r="Y4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4" i="6"/>
  <c r="AD5" i="8" l="1"/>
  <c r="N7" i="8"/>
  <c r="AM8" i="8"/>
  <c r="AM7" i="8"/>
  <c r="AM5" i="8"/>
  <c r="AM6" i="8"/>
  <c r="AS5" i="8"/>
  <c r="AD7" i="8"/>
  <c r="AA11" i="8" s="1" a="1"/>
  <c r="AA11" i="8" s="1"/>
  <c r="N8" i="8"/>
  <c r="N9" i="8"/>
  <c r="N6" i="8"/>
  <c r="N5" i="8"/>
  <c r="AM5" i="6"/>
  <c r="AM8" i="6"/>
  <c r="AM7" i="6"/>
  <c r="AD7" i="6"/>
  <c r="AD6" i="6"/>
  <c r="AD5" i="6"/>
  <c r="AA5" i="8" l="1" a="1"/>
  <c r="AA5" i="8" s="1"/>
  <c r="AA9" i="8" a="1"/>
  <c r="AA9" i="8" s="1"/>
  <c r="AA6" i="8" a="1"/>
  <c r="AA6" i="8" s="1"/>
  <c r="AA8" i="8" a="1"/>
  <c r="AA8" i="8" s="1"/>
  <c r="K14" i="8" a="1"/>
  <c r="K14" i="8" s="1"/>
  <c r="K8" i="8" a="1"/>
  <c r="K8" i="8" s="1"/>
  <c r="K15" i="8" a="1"/>
  <c r="K15" i="8" s="1"/>
  <c r="AA7" i="8" a="1"/>
  <c r="AA7" i="8" s="1"/>
  <c r="AA12" i="8" a="1"/>
  <c r="AA12" i="8" s="1"/>
  <c r="K24" i="8" a="1"/>
  <c r="K24" i="8" s="1"/>
  <c r="K17" i="8" a="1"/>
  <c r="K17" i="8" s="1"/>
  <c r="K20" i="8" a="1"/>
  <c r="K20" i="8" s="1"/>
  <c r="K13" i="8" a="1"/>
  <c r="K13" i="8" s="1"/>
  <c r="K7" i="8" a="1"/>
  <c r="K7" i="8" s="1"/>
  <c r="K21" i="8" a="1"/>
  <c r="K21" i="8" s="1"/>
  <c r="AA10" i="8" a="1"/>
  <c r="AA10" i="8" s="1"/>
  <c r="AD9" i="8"/>
  <c r="K16" i="8" a="1"/>
  <c r="K16" i="8" s="1"/>
  <c r="K9" i="8" a="1"/>
  <c r="K9" i="8" s="1"/>
  <c r="K22" i="8" a="1"/>
  <c r="K22" i="8" s="1"/>
  <c r="N11" i="8"/>
  <c r="K11" i="8" a="1"/>
  <c r="K11" i="8" s="1"/>
  <c r="K10" i="8" a="1"/>
  <c r="K10" i="8" s="1"/>
  <c r="K5" i="8" a="1"/>
  <c r="K5" i="8" s="1"/>
  <c r="K18" i="8" a="1"/>
  <c r="K18" i="8" s="1"/>
  <c r="K12" i="8" a="1"/>
  <c r="K12" i="8" s="1"/>
  <c r="K6" i="8" a="1"/>
  <c r="K6" i="8" s="1"/>
  <c r="K19" i="8" a="1"/>
  <c r="K19" i="8" s="1"/>
  <c r="AA13" i="8" a="1"/>
  <c r="AA13" i="8" s="1"/>
  <c r="K23" i="8" a="1"/>
  <c r="K23" i="8" s="1"/>
  <c r="AA6" i="6" a="1"/>
  <c r="AA6" i="6" s="1"/>
  <c r="AA7" i="6" a="1"/>
  <c r="AA7" i="6" s="1"/>
  <c r="AA10" i="6" a="1"/>
  <c r="AA10" i="6" s="1"/>
  <c r="AA13" i="6" a="1"/>
  <c r="AA13" i="6" s="1"/>
  <c r="AA12" i="6" a="1"/>
  <c r="AA12" i="6" s="1"/>
  <c r="AA8" i="6" a="1"/>
  <c r="AA8" i="6" s="1"/>
  <c r="AA11" i="6" a="1"/>
  <c r="AA11" i="6" s="1"/>
  <c r="AA9" i="6" a="1"/>
  <c r="AA9" i="6" s="1"/>
  <c r="AA5" i="6" a="1"/>
  <c r="AA5" i="6" s="1"/>
  <c r="N11" i="6"/>
  <c r="N13" i="6" s="1"/>
  <c r="K24" i="6" a="1"/>
  <c r="K24" i="6" s="1"/>
  <c r="K9" i="6" a="1"/>
  <c r="K9" i="6" s="1"/>
  <c r="K10" i="6" a="1"/>
  <c r="K10" i="6" s="1"/>
  <c r="K8" i="6" a="1"/>
  <c r="K8" i="6" s="1"/>
  <c r="K17" i="6" a="1"/>
  <c r="K17" i="6" s="1"/>
  <c r="K18" i="6" a="1"/>
  <c r="K18" i="6" s="1"/>
  <c r="K11" i="6" a="1"/>
  <c r="K11" i="6" s="1"/>
  <c r="K19" i="6" a="1"/>
  <c r="K19" i="6" s="1"/>
  <c r="K12" i="6" a="1"/>
  <c r="K12" i="6" s="1"/>
  <c r="K15" i="6" a="1"/>
  <c r="K15" i="6" s="1"/>
  <c r="K20" i="6" a="1"/>
  <c r="K20" i="6" s="1"/>
  <c r="K23" i="6" a="1"/>
  <c r="K23" i="6" s="1"/>
  <c r="K7" i="6" a="1"/>
  <c r="K7" i="6" s="1"/>
  <c r="K13" i="6" a="1"/>
  <c r="K13" i="6" s="1"/>
  <c r="K14" i="6" a="1"/>
  <c r="K14" i="6" s="1"/>
  <c r="K16" i="6" a="1"/>
  <c r="K16" i="6" s="1"/>
  <c r="K5" i="6" a="1"/>
  <c r="K5" i="6" s="1"/>
  <c r="K21" i="6" a="1"/>
  <c r="K21" i="6" s="1"/>
  <c r="K22" i="6" a="1"/>
  <c r="K22" i="6" s="1"/>
  <c r="K6" i="6" a="1"/>
  <c r="K6" i="6" s="1"/>
  <c r="B7" i="6" l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D2" i="5" a="1"/>
  <c r="D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CF6296-F65F-432B-B384-0DEF8DEB1C2B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2" xr16:uid="{DA7521ED-3D70-4096-8BC7-F36A8FE20BA0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<sst xmlns="http://schemas.openxmlformats.org/spreadsheetml/2006/main" count="182" uniqueCount="52">
  <si>
    <t>Rank</t>
  </si>
  <si>
    <t>Name</t>
  </si>
  <si>
    <t>Headquarters</t>
  </si>
  <si>
    <t>Industry</t>
  </si>
  <si>
    <t>Oil &amp; Gas Development Company</t>
  </si>
  <si>
    <t>Islamabad</t>
  </si>
  <si>
    <t>Petroleum</t>
  </si>
  <si>
    <t>Mari Petroleum</t>
  </si>
  <si>
    <t>Pakistan Petroleum Limited</t>
  </si>
  <si>
    <t>Karachi</t>
  </si>
  <si>
    <t>United Bank Limited</t>
  </si>
  <si>
    <t>Banking</t>
  </si>
  <si>
    <t>Fauji Fertilizer Company</t>
  </si>
  <si>
    <t>Rawalpindi</t>
  </si>
  <si>
    <t>Fertilizer</t>
  </si>
  <si>
    <t>Meezan Bank</t>
  </si>
  <si>
    <t>Colgate-Palmolive Pakistan</t>
  </si>
  <si>
    <t>Fast-moving consumer goods</t>
  </si>
  <si>
    <t>Pakistan Tobacco Company</t>
  </si>
  <si>
    <t>Tobacco</t>
  </si>
  <si>
    <t>Nestlé Pakistan</t>
  </si>
  <si>
    <t>Lahore</t>
  </si>
  <si>
    <t>MCB Bank</t>
  </si>
  <si>
    <t>Lucky Cement</t>
  </si>
  <si>
    <t>Cement</t>
  </si>
  <si>
    <t>Engro Fertilizers</t>
  </si>
  <si>
    <t>Habib Bank Limited</t>
  </si>
  <si>
    <t>Engro Corporation</t>
  </si>
  <si>
    <t>Conglomerate</t>
  </si>
  <si>
    <t>Bestway Cement</t>
  </si>
  <si>
    <t>Pakistan State Oil</t>
  </si>
  <si>
    <t>Standard Chartered Pakistan</t>
  </si>
  <si>
    <t>Systems Limited</t>
  </si>
  <si>
    <t>Information technology</t>
  </si>
  <si>
    <t>Pakistan Oilfields Limited</t>
  </si>
  <si>
    <t>Hub Power Company</t>
  </si>
  <si>
    <t>Power generation</t>
  </si>
  <si>
    <t>Market Cap (Billion PKR)</t>
  </si>
  <si>
    <t>PKR</t>
  </si>
  <si>
    <t>Market Cap (Billion USD)</t>
  </si>
  <si>
    <t>USD</t>
  </si>
  <si>
    <t>Sum of Market Cap (Billion USD)</t>
  </si>
  <si>
    <t>Sum of Market Cap (Billion PKR)</t>
  </si>
  <si>
    <t xml:space="preserve"> Market Cap (Billion PKR)</t>
  </si>
  <si>
    <t>Highlight</t>
  </si>
  <si>
    <t>Total</t>
  </si>
  <si>
    <t>Top 5</t>
  </si>
  <si>
    <t>Pivot Table</t>
  </si>
  <si>
    <t>Chart</t>
  </si>
  <si>
    <t>Caption</t>
  </si>
  <si>
    <t>Top 3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</si>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</sst>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0.00\ &quot;B&quot;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3" fillId="2" borderId="0" xfId="0" applyFont="1" applyFill="1"/>
    <xf numFmtId="0" fontId="0" fillId="0" borderId="0" xfId="0" pivotButton="1"/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0" fontId="2" fillId="0" borderId="0" xfId="0" applyFont="1"/>
    <xf numFmtId="0" fontId="0" fillId="4" borderId="0" xfId="0" applyFill="1"/>
    <xf numFmtId="0" fontId="0" fillId="5" borderId="0" xfId="0" applyFill="1"/>
    <xf numFmtId="165" fontId="0" fillId="4" borderId="0" xfId="0" applyNumberFormat="1" applyFill="1"/>
  </cellXfs>
  <cellStyles count="1">
    <cellStyle name="Normal" xfId="0" builtinId="0"/>
  </cellStyles>
  <dxfs count="4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B7D4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0705274743882822"/>
          <c:y val="4.3650793650793648E-2"/>
          <c:w val="0.42413004826009654"/>
          <c:h val="0.9126984126984126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'Calculations USD'!$J$4</c:f>
              <c:strCache>
                <c:ptCount val="1"/>
                <c:pt idx="0">
                  <c:v>Sum of Market Cap (Billion USD)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'Calculations USD'!$I$5:$I$24</c:f>
              <c:strCache>
                <c:ptCount val="20"/>
                <c:pt idx="0">
                  <c:v>Hub Power Company</c:v>
                </c:pt>
                <c:pt idx="1">
                  <c:v>Pakistan Oilfields Limited</c:v>
                </c:pt>
                <c:pt idx="2">
                  <c:v>Systems Limited</c:v>
                </c:pt>
                <c:pt idx="3">
                  <c:v>Standard Chartered Pakistan</c:v>
                </c:pt>
                <c:pt idx="4">
                  <c:v>Pakistan State Oil</c:v>
                </c:pt>
                <c:pt idx="5">
                  <c:v>Bestway Cement</c:v>
                </c:pt>
                <c:pt idx="6">
                  <c:v>Engro Corporation</c:v>
                </c:pt>
                <c:pt idx="7">
                  <c:v>Habib Bank Limited</c:v>
                </c:pt>
                <c:pt idx="8">
                  <c:v>Engro Fertilizers</c:v>
                </c:pt>
                <c:pt idx="9">
                  <c:v>Lucky Cement</c:v>
                </c:pt>
                <c:pt idx="10">
                  <c:v>MCB Bank</c:v>
                </c:pt>
                <c:pt idx="11">
                  <c:v>Nestlé Pakistan</c:v>
                </c:pt>
                <c:pt idx="12">
                  <c:v>Pakistan Tobacco Company</c:v>
                </c:pt>
                <c:pt idx="13">
                  <c:v>Colgate-Palmolive Pakistan</c:v>
                </c:pt>
                <c:pt idx="14">
                  <c:v>Meezan Bank</c:v>
                </c:pt>
                <c:pt idx="15">
                  <c:v>Fauji Fertilizer Company</c:v>
                </c:pt>
                <c:pt idx="16">
                  <c:v>United Bank Limited</c:v>
                </c:pt>
                <c:pt idx="17">
                  <c:v>Pakistan Petroleum Limited</c:v>
                </c:pt>
                <c:pt idx="18">
                  <c:v>Mari Petroleum</c:v>
                </c:pt>
                <c:pt idx="19">
                  <c:v>Oil &amp; Gas Development Company</c:v>
                </c:pt>
              </c:strCache>
            </c:strRef>
          </c:cat>
          <c:val>
            <c:numRef>
              <c:f>'Calculations USD'!$J$5:$J$24</c:f>
              <c:numCache>
                <c:formatCode>0.00\ "B"</c:formatCode>
                <c:ptCount val="20"/>
                <c:pt idx="0">
                  <c:v>0.60769525180000006</c:v>
                </c:pt>
                <c:pt idx="1">
                  <c:v>0.64173448989999993</c:v>
                </c:pt>
                <c:pt idx="2">
                  <c:v>0.64821304099999999</c:v>
                </c:pt>
                <c:pt idx="3">
                  <c:v>0.73443861889999995</c:v>
                </c:pt>
                <c:pt idx="4">
                  <c:v>0.74052344589999997</c:v>
                </c:pt>
                <c:pt idx="5">
                  <c:v>0.76557861589999998</c:v>
                </c:pt>
                <c:pt idx="6">
                  <c:v>0.85527612450000001</c:v>
                </c:pt>
                <c:pt idx="7">
                  <c:v>0.91598122209999999</c:v>
                </c:pt>
                <c:pt idx="8">
                  <c:v>0.97589887149999988</c:v>
                </c:pt>
                <c:pt idx="9">
                  <c:v>1.1541127164</c:v>
                </c:pt>
                <c:pt idx="10">
                  <c:v>1.1931987816</c:v>
                </c:pt>
                <c:pt idx="11">
                  <c:v>1.2092698835000002</c:v>
                </c:pt>
                <c:pt idx="12">
                  <c:v>1.2178960206</c:v>
                </c:pt>
                <c:pt idx="13">
                  <c:v>1.3063049776</c:v>
                </c:pt>
                <c:pt idx="14">
                  <c:v>1.5513803333</c:v>
                </c:pt>
                <c:pt idx="15">
                  <c:v>1.6681374255000001</c:v>
                </c:pt>
                <c:pt idx="16">
                  <c:v>1.6748307352</c:v>
                </c:pt>
                <c:pt idx="17">
                  <c:v>1.9824008435</c:v>
                </c:pt>
                <c:pt idx="18">
                  <c:v>3.0924522537999999</c:v>
                </c:pt>
                <c:pt idx="19">
                  <c:v>3.4985249732999999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0-4584-9E97-FEAA21FC1E0D}"/>
            </c:ext>
          </c:extLst>
        </c:ser>
        <c:ser>
          <c:idx val="1"/>
          <c:order val="1"/>
          <c:tx>
            <c:strRef>
              <c:f>'Calculations USD'!$K$4</c:f>
              <c:strCache>
                <c:ptCount val="1"/>
                <c:pt idx="0">
                  <c:v>Highlight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'Calculations USD'!$I$5:$I$24</c:f>
              <c:strCache>
                <c:ptCount val="20"/>
                <c:pt idx="0">
                  <c:v>Hub Power Company</c:v>
                </c:pt>
                <c:pt idx="1">
                  <c:v>Pakistan Oilfields Limited</c:v>
                </c:pt>
                <c:pt idx="2">
                  <c:v>Systems Limited</c:v>
                </c:pt>
                <c:pt idx="3">
                  <c:v>Standard Chartered Pakistan</c:v>
                </c:pt>
                <c:pt idx="4">
                  <c:v>Pakistan State Oil</c:v>
                </c:pt>
                <c:pt idx="5">
                  <c:v>Bestway Cement</c:v>
                </c:pt>
                <c:pt idx="6">
                  <c:v>Engro Corporation</c:v>
                </c:pt>
                <c:pt idx="7">
                  <c:v>Habib Bank Limited</c:v>
                </c:pt>
                <c:pt idx="8">
                  <c:v>Engro Fertilizers</c:v>
                </c:pt>
                <c:pt idx="9">
                  <c:v>Lucky Cement</c:v>
                </c:pt>
                <c:pt idx="10">
                  <c:v>MCB Bank</c:v>
                </c:pt>
                <c:pt idx="11">
                  <c:v>Nestlé Pakistan</c:v>
                </c:pt>
                <c:pt idx="12">
                  <c:v>Pakistan Tobacco Company</c:v>
                </c:pt>
                <c:pt idx="13">
                  <c:v>Colgate-Palmolive Pakistan</c:v>
                </c:pt>
                <c:pt idx="14">
                  <c:v>Meezan Bank</c:v>
                </c:pt>
                <c:pt idx="15">
                  <c:v>Fauji Fertilizer Company</c:v>
                </c:pt>
                <c:pt idx="16">
                  <c:v>United Bank Limited</c:v>
                </c:pt>
                <c:pt idx="17">
                  <c:v>Pakistan Petroleum Limited</c:v>
                </c:pt>
                <c:pt idx="18">
                  <c:v>Mari Petroleum</c:v>
                </c:pt>
                <c:pt idx="19">
                  <c:v>Oil &amp; Gas Development Company</c:v>
                </c:pt>
              </c:strCache>
            </c:strRef>
          </c:cat>
          <c:val>
            <c:numRef>
              <c:f>'Calculations USD'!$K$5:$K$24</c:f>
              <c:numCache>
                <c:formatCode>0.00\ "B"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1.6681374255000001</c:v>
                </c:pt>
                <c:pt idx="16">
                  <c:v>1.6748307352</c:v>
                </c:pt>
                <c:pt idx="17">
                  <c:v>1.9824008435</c:v>
                </c:pt>
                <c:pt idx="18">
                  <c:v>3.0924522537999999</c:v>
                </c:pt>
                <c:pt idx="19">
                  <c:v>3.4985249732999999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0-4584-9E97-FEAA21FC1E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49645727"/>
        <c:axId val="49647167"/>
      </c:barChart>
      <c:catAx>
        <c:axId val="4964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7167"/>
        <c:crosses val="autoZero"/>
        <c:auto val="1"/>
        <c:lblAlgn val="l"/>
        <c:lblOffset val="100"/>
        <c:noMultiLvlLbl val="0"/>
      </c:catAx>
      <c:valAx>
        <c:axId val="49647167"/>
        <c:scaling>
          <c:orientation val="minMax"/>
        </c:scaling>
        <c:delete val="1"/>
        <c:axPos val="b"/>
        <c:numFmt formatCode="0.00\ &quot;B&quot;" sourceLinked="1"/>
        <c:majorTickMark val="none"/>
        <c:minorTickMark val="none"/>
        <c:tickLblPos val="nextTo"/>
        <c:crossAx val="4964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3386067366579175"/>
          <c:y val="5.0925925925925923E-2"/>
          <c:w val="0.66613925877066416"/>
          <c:h val="0.898148148148148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'Calculations USD'!$Z$4</c:f>
              <c:strCache>
                <c:ptCount val="1"/>
                <c:pt idx="0">
                  <c:v>Sum of Market Cap (Billion USD)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'Calculations USD'!$Y$5:$Y$13</c:f>
              <c:strCache>
                <c:ptCount val="9"/>
                <c:pt idx="0">
                  <c:v>Power generation</c:v>
                </c:pt>
                <c:pt idx="1">
                  <c:v>Information technology</c:v>
                </c:pt>
                <c:pt idx="2">
                  <c:v>Conglomerate</c:v>
                </c:pt>
                <c:pt idx="3">
                  <c:v>Tobacco</c:v>
                </c:pt>
                <c:pt idx="4">
                  <c:v>Cement</c:v>
                </c:pt>
                <c:pt idx="5">
                  <c:v>Fast-moving consumer goods</c:v>
                </c:pt>
                <c:pt idx="6">
                  <c:v>Fertilizer</c:v>
                </c:pt>
                <c:pt idx="7">
                  <c:v>Banking</c:v>
                </c:pt>
                <c:pt idx="8">
                  <c:v>Petroleum</c:v>
                </c:pt>
              </c:strCache>
            </c:strRef>
          </c:cat>
          <c:val>
            <c:numRef>
              <c:f>'Calculations USD'!$Z$5:$Z$13</c:f>
              <c:numCache>
                <c:formatCode>0.00\ "B"</c:formatCode>
                <c:ptCount val="9"/>
                <c:pt idx="0">
                  <c:v>0.60769525180000006</c:v>
                </c:pt>
                <c:pt idx="1">
                  <c:v>0.64821304099999999</c:v>
                </c:pt>
                <c:pt idx="2">
                  <c:v>0.85527612450000001</c:v>
                </c:pt>
                <c:pt idx="3">
                  <c:v>1.2178960206</c:v>
                </c:pt>
                <c:pt idx="4">
                  <c:v>1.9196913323</c:v>
                </c:pt>
                <c:pt idx="5">
                  <c:v>2.5155748611000002</c:v>
                </c:pt>
                <c:pt idx="6">
                  <c:v>2.644036297</c:v>
                </c:pt>
                <c:pt idx="7">
                  <c:v>6.0698296910999998</c:v>
                </c:pt>
                <c:pt idx="8">
                  <c:v>9.9556360063999989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4-4F78-B1A1-4E39424304DC}"/>
            </c:ext>
          </c:extLst>
        </c:ser>
        <c:ser>
          <c:idx val="1"/>
          <c:order val="1"/>
          <c:tx>
            <c:strRef>
              <c:f>'Calculations USD'!$AA$4</c:f>
              <c:strCache>
                <c:ptCount val="1"/>
                <c:pt idx="0">
                  <c:v>Highlight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'Calculations USD'!$Y$5:$Y$13</c:f>
              <c:strCache>
                <c:ptCount val="9"/>
                <c:pt idx="0">
                  <c:v>Power generation</c:v>
                </c:pt>
                <c:pt idx="1">
                  <c:v>Information technology</c:v>
                </c:pt>
                <c:pt idx="2">
                  <c:v>Conglomerate</c:v>
                </c:pt>
                <c:pt idx="3">
                  <c:v>Tobacco</c:v>
                </c:pt>
                <c:pt idx="4">
                  <c:v>Cement</c:v>
                </c:pt>
                <c:pt idx="5">
                  <c:v>Fast-moving consumer goods</c:v>
                </c:pt>
                <c:pt idx="6">
                  <c:v>Fertilizer</c:v>
                </c:pt>
                <c:pt idx="7">
                  <c:v>Banking</c:v>
                </c:pt>
                <c:pt idx="8">
                  <c:v>Petroleum</c:v>
                </c:pt>
              </c:strCache>
            </c:strRef>
          </c:cat>
          <c:val>
            <c:numRef>
              <c:f>'Calculations USD'!$AA$5:$AA$13</c:f>
              <c:numCache>
                <c:formatCode>0.00\ "B"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2.644036297</c:v>
                </c:pt>
                <c:pt idx="7">
                  <c:v>6.0698296910999998</c:v>
                </c:pt>
                <c:pt idx="8">
                  <c:v>9.9556360063999989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4-4F78-B1A1-4E39424304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441026288"/>
        <c:axId val="441025328"/>
      </c:barChart>
      <c:catAx>
        <c:axId val="441026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025328"/>
        <c:crosses val="autoZero"/>
        <c:auto val="1"/>
        <c:lblAlgn val="ctr"/>
        <c:lblOffset val="100"/>
        <c:noMultiLvlLbl val="0"/>
      </c:catAx>
      <c:valAx>
        <c:axId val="441025328"/>
        <c:scaling>
          <c:orientation val="minMax"/>
        </c:scaling>
        <c:delete val="1"/>
        <c:axPos val="b"/>
        <c:numFmt formatCode="0.00\ &quot;B&quot;" sourceLinked="1"/>
        <c:majorTickMark val="none"/>
        <c:minorTickMark val="none"/>
        <c:tickLblPos val="nextTo"/>
        <c:crossAx val="44102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07284825011883E-2"/>
          <c:y val="2.7210884353741496E-2"/>
          <c:w val="0.91985430349976238"/>
          <c:h val="0.763099612548431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'Calculations USD'!$AL$4</c:f>
              <c:strCache>
                <c:ptCount val="1"/>
                <c:pt idx="0">
                  <c:v>Sum of Market Cap (Billion USD)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'Calculations USD'!$AK$5:$AK$8</c:f>
              <c:strCache>
                <c:ptCount val="4"/>
                <c:pt idx="0">
                  <c:v>Islamabad</c:v>
                </c:pt>
                <c:pt idx="1">
                  <c:v>Karachi</c:v>
                </c:pt>
                <c:pt idx="2">
                  <c:v>Lahore</c:v>
                </c:pt>
                <c:pt idx="3">
                  <c:v>Rawalpindi</c:v>
                </c:pt>
              </c:strCache>
            </c:strRef>
          </c:cat>
          <c:val>
            <c:numRef>
              <c:f>'Calculations USD'!$AL$5:$AL$8</c:f>
              <c:numCache>
                <c:formatCode>0.00\ "B"</c:formatCode>
                <c:ptCount val="4"/>
                <c:pt idx="0">
                  <c:v>8.5744518636000002</c:v>
                </c:pt>
                <c:pt idx="1">
                  <c:v>12.4988431407</c:v>
                </c:pt>
                <c:pt idx="2">
                  <c:v>3.0506817061000002</c:v>
                </c:pt>
                <c:pt idx="3">
                  <c:v>2.3098719154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9-4515-8756-9E4D731C2845}"/>
            </c:ext>
          </c:extLst>
        </c:ser>
        <c:ser>
          <c:idx val="1"/>
          <c:order val="1"/>
          <c:tx>
            <c:strRef>
              <c:f>'Calculations USD'!$AM$5:$AM$8</c:f>
              <c:strCache>
                <c:ptCount val="4"/>
                <c:pt idx="0">
                  <c:v>8.57 B</c:v>
                </c:pt>
                <c:pt idx="1">
                  <c:v>12.50 B</c:v>
                </c:pt>
                <c:pt idx="2">
                  <c:v>3.05 B</c:v>
                </c:pt>
                <c:pt idx="3">
                  <c:v>2.31 B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'Calculations USD'!$AK$5:$AK$8</c:f>
              <c:strCache>
                <c:ptCount val="4"/>
                <c:pt idx="0">
                  <c:v>Islamabad</c:v>
                </c:pt>
                <c:pt idx="1">
                  <c:v>Karachi</c:v>
                </c:pt>
                <c:pt idx="2">
                  <c:v>Lahore</c:v>
                </c:pt>
                <c:pt idx="3">
                  <c:v>Rawalpindi</c:v>
                </c:pt>
              </c:strCache>
            </c:strRef>
          </c:cat>
          <c:val>
            <c:numRef>
              <c:f>'Calculations USD'!$AM$5:$AM$8</c:f>
              <c:numCache>
                <c:formatCode>0.00\ "B"</c:formatCode>
                <c:ptCount val="4"/>
                <c:pt idx="0">
                  <c:v>0</c:v>
                </c:pt>
                <c:pt idx="1">
                  <c:v>12.4988431407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89-4515-8756-9E4D731C2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41011408"/>
        <c:axId val="441015248"/>
      </c:barChart>
      <c:catAx>
        <c:axId val="44101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015248"/>
        <c:crosses val="autoZero"/>
        <c:auto val="1"/>
        <c:lblAlgn val="ctr"/>
        <c:lblOffset val="100"/>
        <c:noMultiLvlLbl val="0"/>
      </c:catAx>
      <c:valAx>
        <c:axId val="441015248"/>
        <c:scaling>
          <c:orientation val="minMax"/>
        </c:scaling>
        <c:delete val="1"/>
        <c:axPos val="l"/>
        <c:numFmt formatCode="0.00\ &quot;B&quot;" sourceLinked="1"/>
        <c:majorTickMark val="none"/>
        <c:minorTickMark val="none"/>
        <c:tickLblPos val="nextTo"/>
        <c:crossAx val="44101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0705274743882822"/>
          <c:y val="4.3650793650793648E-2"/>
          <c:w val="0.46283972567945136"/>
          <c:h val="0.9126984126984126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'Calculations PKR'!$J$4</c:f>
              <c:strCache>
                <c:ptCount val="1"/>
                <c:pt idx="0">
                  <c:v> Market Cap (Billion PKR)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'Calculations PKR'!$I$5:$I$24</c:f>
              <c:strCache>
                <c:ptCount val="20"/>
                <c:pt idx="0">
                  <c:v>Hub Power Company</c:v>
                </c:pt>
                <c:pt idx="1">
                  <c:v>Pakistan Oilfields Limited</c:v>
                </c:pt>
                <c:pt idx="2">
                  <c:v>Systems Limited</c:v>
                </c:pt>
                <c:pt idx="3">
                  <c:v>Standard Chartered Pakistan</c:v>
                </c:pt>
                <c:pt idx="4">
                  <c:v>Pakistan State Oil</c:v>
                </c:pt>
                <c:pt idx="5">
                  <c:v>Bestway Cement</c:v>
                </c:pt>
                <c:pt idx="6">
                  <c:v>Engro Corporation</c:v>
                </c:pt>
                <c:pt idx="7">
                  <c:v>Habib Bank Limited</c:v>
                </c:pt>
                <c:pt idx="8">
                  <c:v>Engro Fertilizers</c:v>
                </c:pt>
                <c:pt idx="9">
                  <c:v>Lucky Cement</c:v>
                </c:pt>
                <c:pt idx="10">
                  <c:v>MCB Bank</c:v>
                </c:pt>
                <c:pt idx="11">
                  <c:v>Nestlé Pakistan</c:v>
                </c:pt>
                <c:pt idx="12">
                  <c:v>Pakistan Tobacco Company</c:v>
                </c:pt>
                <c:pt idx="13">
                  <c:v>Colgate-Palmolive Pakistan</c:v>
                </c:pt>
                <c:pt idx="14">
                  <c:v>Meezan Bank</c:v>
                </c:pt>
                <c:pt idx="15">
                  <c:v>Fauji Fertilizer Company</c:v>
                </c:pt>
                <c:pt idx="16">
                  <c:v>United Bank Limited</c:v>
                </c:pt>
                <c:pt idx="17">
                  <c:v>Pakistan Petroleum Limited</c:v>
                </c:pt>
                <c:pt idx="18">
                  <c:v>Mari Petroleum</c:v>
                </c:pt>
                <c:pt idx="19">
                  <c:v>Oil &amp; Gas Development Company</c:v>
                </c:pt>
              </c:strCache>
            </c:strRef>
          </c:cat>
          <c:val>
            <c:numRef>
              <c:f>'Calculations PKR'!$J$5:$J$24</c:f>
              <c:numCache>
                <c:formatCode>0.00\ "B"</c:formatCode>
                <c:ptCount val="20"/>
                <c:pt idx="0">
                  <c:v>169.78</c:v>
                </c:pt>
                <c:pt idx="1">
                  <c:v>179.29</c:v>
                </c:pt>
                <c:pt idx="2">
                  <c:v>181.1</c:v>
                </c:pt>
                <c:pt idx="3">
                  <c:v>205.19</c:v>
                </c:pt>
                <c:pt idx="4">
                  <c:v>206.89</c:v>
                </c:pt>
                <c:pt idx="5">
                  <c:v>213.89</c:v>
                </c:pt>
                <c:pt idx="6">
                  <c:v>238.95</c:v>
                </c:pt>
                <c:pt idx="7">
                  <c:v>255.91</c:v>
                </c:pt>
                <c:pt idx="8">
                  <c:v>272.64999999999998</c:v>
                </c:pt>
                <c:pt idx="9">
                  <c:v>322.44</c:v>
                </c:pt>
                <c:pt idx="10">
                  <c:v>333.36</c:v>
                </c:pt>
                <c:pt idx="11">
                  <c:v>337.85</c:v>
                </c:pt>
                <c:pt idx="12">
                  <c:v>340.26</c:v>
                </c:pt>
                <c:pt idx="13">
                  <c:v>364.96</c:v>
                </c:pt>
                <c:pt idx="14">
                  <c:v>433.43</c:v>
                </c:pt>
                <c:pt idx="15">
                  <c:v>466.05</c:v>
                </c:pt>
                <c:pt idx="16">
                  <c:v>467.92</c:v>
                </c:pt>
                <c:pt idx="17">
                  <c:v>553.85</c:v>
                </c:pt>
                <c:pt idx="18">
                  <c:v>863.98</c:v>
                </c:pt>
                <c:pt idx="19">
                  <c:v>977.43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3-4DBF-8069-3FC8423475BE}"/>
            </c:ext>
          </c:extLst>
        </c:ser>
        <c:ser>
          <c:idx val="1"/>
          <c:order val="1"/>
          <c:tx>
            <c:strRef>
              <c:f>'Calculations PKR'!$K$4</c:f>
              <c:strCache>
                <c:ptCount val="1"/>
                <c:pt idx="0">
                  <c:v>Highlight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'Calculations PKR'!$I$5:$I$24</c:f>
              <c:strCache>
                <c:ptCount val="20"/>
                <c:pt idx="0">
                  <c:v>Hub Power Company</c:v>
                </c:pt>
                <c:pt idx="1">
                  <c:v>Pakistan Oilfields Limited</c:v>
                </c:pt>
                <c:pt idx="2">
                  <c:v>Systems Limited</c:v>
                </c:pt>
                <c:pt idx="3">
                  <c:v>Standard Chartered Pakistan</c:v>
                </c:pt>
                <c:pt idx="4">
                  <c:v>Pakistan State Oil</c:v>
                </c:pt>
                <c:pt idx="5">
                  <c:v>Bestway Cement</c:v>
                </c:pt>
                <c:pt idx="6">
                  <c:v>Engro Corporation</c:v>
                </c:pt>
                <c:pt idx="7">
                  <c:v>Habib Bank Limited</c:v>
                </c:pt>
                <c:pt idx="8">
                  <c:v>Engro Fertilizers</c:v>
                </c:pt>
                <c:pt idx="9">
                  <c:v>Lucky Cement</c:v>
                </c:pt>
                <c:pt idx="10">
                  <c:v>MCB Bank</c:v>
                </c:pt>
                <c:pt idx="11">
                  <c:v>Nestlé Pakistan</c:v>
                </c:pt>
                <c:pt idx="12">
                  <c:v>Pakistan Tobacco Company</c:v>
                </c:pt>
                <c:pt idx="13">
                  <c:v>Colgate-Palmolive Pakistan</c:v>
                </c:pt>
                <c:pt idx="14">
                  <c:v>Meezan Bank</c:v>
                </c:pt>
                <c:pt idx="15">
                  <c:v>Fauji Fertilizer Company</c:v>
                </c:pt>
                <c:pt idx="16">
                  <c:v>United Bank Limited</c:v>
                </c:pt>
                <c:pt idx="17">
                  <c:v>Pakistan Petroleum Limited</c:v>
                </c:pt>
                <c:pt idx="18">
                  <c:v>Mari Petroleum</c:v>
                </c:pt>
                <c:pt idx="19">
                  <c:v>Oil &amp; Gas Development Company</c:v>
                </c:pt>
              </c:strCache>
            </c:strRef>
          </c:cat>
          <c:val>
            <c:numRef>
              <c:f>'Calculations PKR'!$K$5:$K$24</c:f>
              <c:numCache>
                <c:formatCode>0.00\ "B"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466.05</c:v>
                </c:pt>
                <c:pt idx="16">
                  <c:v>467.92</c:v>
                </c:pt>
                <c:pt idx="17">
                  <c:v>553.85</c:v>
                </c:pt>
                <c:pt idx="18">
                  <c:v>863.98</c:v>
                </c:pt>
                <c:pt idx="19">
                  <c:v>977.43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33-4DBF-8069-3FC8423475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49645727"/>
        <c:axId val="49647167"/>
      </c:barChart>
      <c:catAx>
        <c:axId val="4964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7167"/>
        <c:crosses val="autoZero"/>
        <c:auto val="1"/>
        <c:lblAlgn val="l"/>
        <c:lblOffset val="100"/>
        <c:noMultiLvlLbl val="0"/>
      </c:catAx>
      <c:valAx>
        <c:axId val="49647167"/>
        <c:scaling>
          <c:orientation val="minMax"/>
        </c:scaling>
        <c:delete val="1"/>
        <c:axPos val="b"/>
        <c:numFmt formatCode="0.00\ &quot;B&quot;" sourceLinked="1"/>
        <c:majorTickMark val="none"/>
        <c:minorTickMark val="none"/>
        <c:tickLblPos val="nextTo"/>
        <c:crossAx val="4964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3386067366579175"/>
          <c:y val="5.0925925925925923E-2"/>
          <c:w val="0.47245083893309142"/>
          <c:h val="0.898148148148148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'Calculations PKR'!$Z$4</c:f>
              <c:strCache>
                <c:ptCount val="1"/>
                <c:pt idx="0">
                  <c:v>Sum of Market Cap (Billion PKR)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'Calculations PKR'!$Y$5:$Y$13</c:f>
              <c:strCache>
                <c:ptCount val="9"/>
                <c:pt idx="0">
                  <c:v>Power generation</c:v>
                </c:pt>
                <c:pt idx="1">
                  <c:v>Information technology</c:v>
                </c:pt>
                <c:pt idx="2">
                  <c:v>Conglomerate</c:v>
                </c:pt>
                <c:pt idx="3">
                  <c:v>Tobacco</c:v>
                </c:pt>
                <c:pt idx="4">
                  <c:v>Cement</c:v>
                </c:pt>
                <c:pt idx="5">
                  <c:v>Fast-moving consumer goods</c:v>
                </c:pt>
                <c:pt idx="6">
                  <c:v>Fertilizer</c:v>
                </c:pt>
                <c:pt idx="7">
                  <c:v>Banking</c:v>
                </c:pt>
                <c:pt idx="8">
                  <c:v>Petroleum</c:v>
                </c:pt>
              </c:strCache>
            </c:strRef>
          </c:cat>
          <c:val>
            <c:numRef>
              <c:f>'Calculations PKR'!$Z$5:$Z$13</c:f>
              <c:numCache>
                <c:formatCode>0.00\ "B"</c:formatCode>
                <c:ptCount val="9"/>
                <c:pt idx="0">
                  <c:v>169.78</c:v>
                </c:pt>
                <c:pt idx="1">
                  <c:v>181.1</c:v>
                </c:pt>
                <c:pt idx="2">
                  <c:v>238.95</c:v>
                </c:pt>
                <c:pt idx="3">
                  <c:v>340.26</c:v>
                </c:pt>
                <c:pt idx="4">
                  <c:v>536.32999999999993</c:v>
                </c:pt>
                <c:pt idx="5">
                  <c:v>702.81</c:v>
                </c:pt>
                <c:pt idx="6">
                  <c:v>738.7</c:v>
                </c:pt>
                <c:pt idx="7">
                  <c:v>1695.8100000000002</c:v>
                </c:pt>
                <c:pt idx="8">
                  <c:v>2781.4399999999996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9-48A0-80FF-FD00F9F5F814}"/>
            </c:ext>
          </c:extLst>
        </c:ser>
        <c:ser>
          <c:idx val="1"/>
          <c:order val="1"/>
          <c:tx>
            <c:strRef>
              <c:f>'Calculations PKR'!$AA$4</c:f>
              <c:strCache>
                <c:ptCount val="1"/>
                <c:pt idx="0">
                  <c:v>Highlight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'Calculations PKR'!$Y$5:$Y$13</c:f>
              <c:strCache>
                <c:ptCount val="9"/>
                <c:pt idx="0">
                  <c:v>Power generation</c:v>
                </c:pt>
                <c:pt idx="1">
                  <c:v>Information technology</c:v>
                </c:pt>
                <c:pt idx="2">
                  <c:v>Conglomerate</c:v>
                </c:pt>
                <c:pt idx="3">
                  <c:v>Tobacco</c:v>
                </c:pt>
                <c:pt idx="4">
                  <c:v>Cement</c:v>
                </c:pt>
                <c:pt idx="5">
                  <c:v>Fast-moving consumer goods</c:v>
                </c:pt>
                <c:pt idx="6">
                  <c:v>Fertilizer</c:v>
                </c:pt>
                <c:pt idx="7">
                  <c:v>Banking</c:v>
                </c:pt>
                <c:pt idx="8">
                  <c:v>Petroleum</c:v>
                </c:pt>
              </c:strCache>
            </c:strRef>
          </c:cat>
          <c:val>
            <c:numRef>
              <c:f>'Calculations PKR'!$AA$5:$AA$13</c:f>
              <c:numCache>
                <c:formatCode>0.00\ "B"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738.7</c:v>
                </c:pt>
                <c:pt idx="7">
                  <c:v>1695.8100000000002</c:v>
                </c:pt>
                <c:pt idx="8">
                  <c:v>2781.4399999999996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C9-48A0-80FF-FD00F9F5F8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441026288"/>
        <c:axId val="441025328"/>
      </c:barChart>
      <c:catAx>
        <c:axId val="441026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025328"/>
        <c:crosses val="autoZero"/>
        <c:auto val="1"/>
        <c:lblAlgn val="ctr"/>
        <c:lblOffset val="100"/>
        <c:noMultiLvlLbl val="0"/>
      </c:catAx>
      <c:valAx>
        <c:axId val="441025328"/>
        <c:scaling>
          <c:orientation val="minMax"/>
        </c:scaling>
        <c:delete val="1"/>
        <c:axPos val="b"/>
        <c:numFmt formatCode="0.00\ &quot;B&quot;" sourceLinked="1"/>
        <c:majorTickMark val="none"/>
        <c:minorTickMark val="none"/>
        <c:tickLblPos val="nextTo"/>
        <c:crossAx val="44102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'Calculations PKR'!$AL$4</c:f>
              <c:strCache>
                <c:ptCount val="1"/>
                <c:pt idx="0">
                  <c:v>Sum of Market Cap (Billion PKR)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'Calculations PKR'!$AK$5:$AK$8</c:f>
              <c:strCache>
                <c:ptCount val="4"/>
                <c:pt idx="0">
                  <c:v>Islamabad</c:v>
                </c:pt>
                <c:pt idx="1">
                  <c:v>Karachi</c:v>
                </c:pt>
                <c:pt idx="2">
                  <c:v>Lahore</c:v>
                </c:pt>
                <c:pt idx="3">
                  <c:v>Rawalpindi</c:v>
                </c:pt>
              </c:strCache>
            </c:strRef>
          </c:cat>
          <c:val>
            <c:numRef>
              <c:f>'Calculations PKR'!$AL$5:$AL$8</c:f>
              <c:numCache>
                <c:formatCode>0.00\ "B"</c:formatCode>
                <c:ptCount val="4"/>
                <c:pt idx="0">
                  <c:v>2395.56</c:v>
                </c:pt>
                <c:pt idx="1">
                  <c:v>3491.97</c:v>
                </c:pt>
                <c:pt idx="2">
                  <c:v>852.31000000000006</c:v>
                </c:pt>
                <c:pt idx="3">
                  <c:v>645.34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7-4EDB-91DC-EE7DA382DCCE}"/>
            </c:ext>
          </c:extLst>
        </c:ser>
        <c:ser>
          <c:idx val="1"/>
          <c:order val="1"/>
          <c:tx>
            <c:strRef>
              <c:f>'Calculations PKR'!$AM$4</c:f>
              <c:strCache>
                <c:ptCount val="1"/>
                <c:pt idx="0">
                  <c:v>Highlight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'Calculations PKR'!$AK$5:$AK$8</c:f>
              <c:strCache>
                <c:ptCount val="4"/>
                <c:pt idx="0">
                  <c:v>Islamabad</c:v>
                </c:pt>
                <c:pt idx="1">
                  <c:v>Karachi</c:v>
                </c:pt>
                <c:pt idx="2">
                  <c:v>Lahore</c:v>
                </c:pt>
                <c:pt idx="3">
                  <c:v>Rawalpindi</c:v>
                </c:pt>
              </c:strCache>
            </c:strRef>
          </c:cat>
          <c:val>
            <c:numRef>
              <c:f>'Calculations PKR'!$AM$5:$AM$8</c:f>
              <c:numCache>
                <c:formatCode>0.00\ "B"</c:formatCode>
                <c:ptCount val="4"/>
                <c:pt idx="0">
                  <c:v>0</c:v>
                </c:pt>
                <c:pt idx="1">
                  <c:v>3491.97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C7-4EDB-91DC-EE7DA382D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41011408"/>
        <c:axId val="441015248"/>
      </c:barChart>
      <c:catAx>
        <c:axId val="44101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015248"/>
        <c:crosses val="autoZero"/>
        <c:auto val="1"/>
        <c:lblAlgn val="ctr"/>
        <c:lblOffset val="100"/>
        <c:noMultiLvlLbl val="0"/>
      </c:catAx>
      <c:valAx>
        <c:axId val="441015248"/>
        <c:scaling>
          <c:orientation val="minMax"/>
        </c:scaling>
        <c:delete val="1"/>
        <c:axPos val="l"/>
        <c:numFmt formatCode="0.00\ &quot;B&quot;" sourceLinked="1"/>
        <c:majorTickMark val="none"/>
        <c:minorTickMark val="none"/>
        <c:tickLblPos val="nextTo"/>
        <c:crossAx val="44101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Dashboard USD'!A1"/><Relationship Id="rId3" Type="http://schemas.openxmlformats.org/officeDocument/2006/relationships/chart" Target="../charts/chart1.xml"/><Relationship Id="rId7" Type="http://schemas.openxmlformats.org/officeDocument/2006/relationships/hyperlink" Target="#'Dashboard PKR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Dashboard USD'!A1"/><Relationship Id="rId3" Type="http://schemas.openxmlformats.org/officeDocument/2006/relationships/chart" Target="../charts/chart4.xml"/><Relationship Id="rId7" Type="http://schemas.openxmlformats.org/officeDocument/2006/relationships/hyperlink" Target="#'Dashboard PKR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104774</xdr:rowOff>
    </xdr:from>
    <xdr:to>
      <xdr:col>20</xdr:col>
      <xdr:colOff>95250</xdr:colOff>
      <xdr:row>26</xdr:row>
      <xdr:rowOff>114301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3850D49F-FE4A-9E8D-94E7-F0D7943D1444}"/>
            </a:ext>
          </a:extLst>
        </xdr:cNvPr>
        <xdr:cNvGrpSpPr/>
      </xdr:nvGrpSpPr>
      <xdr:grpSpPr>
        <a:xfrm>
          <a:off x="828675" y="104774"/>
          <a:ext cx="11049000" cy="4962527"/>
          <a:chOff x="828675" y="104774"/>
          <a:chExt cx="11049000" cy="4962527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D9AB8FE4-433A-4E5A-B837-0EE140193F3B}"/>
              </a:ext>
            </a:extLst>
          </xdr:cNvPr>
          <xdr:cNvSpPr/>
        </xdr:nvSpPr>
        <xdr:spPr>
          <a:xfrm>
            <a:off x="828675" y="104774"/>
            <a:ext cx="10991850" cy="4943475"/>
          </a:xfrm>
          <a:prstGeom prst="roundRect">
            <a:avLst>
              <a:gd name="adj" fmla="val 2039"/>
            </a:avLst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413F003-4325-4769-91A2-E9BE3B07A534}"/>
              </a:ext>
            </a:extLst>
          </xdr:cNvPr>
          <xdr:cNvSpPr/>
        </xdr:nvSpPr>
        <xdr:spPr>
          <a:xfrm>
            <a:off x="885825" y="161924"/>
            <a:ext cx="10868026" cy="885825"/>
          </a:xfrm>
          <a:prstGeom prst="roundRect">
            <a:avLst>
              <a:gd name="adj" fmla="val 10215"/>
            </a:avLst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A5B871EE-D639-416B-9E22-DDEE330D4684}"/>
              </a:ext>
            </a:extLst>
          </xdr:cNvPr>
          <xdr:cNvSpPr txBox="1"/>
        </xdr:nvSpPr>
        <xdr:spPr>
          <a:xfrm>
            <a:off x="1000124" y="285750"/>
            <a:ext cx="5172075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800" b="1">
                <a:solidFill>
                  <a:schemeClr val="bg1"/>
                </a:solidFill>
              </a:rPr>
              <a:t>20 Largest</a:t>
            </a:r>
            <a:r>
              <a:rPr lang="en-GB" sz="1800" b="1" baseline="0">
                <a:solidFill>
                  <a:schemeClr val="bg1"/>
                </a:solidFill>
              </a:rPr>
              <a:t> Companies in Pakistan by </a:t>
            </a:r>
            <a:r>
              <a:rPr lang="en-GB" sz="1800" b="1" baseline="0">
                <a:solidFill>
                  <a:schemeClr val="accent1">
                    <a:lumMod val="20000"/>
                    <a:lumOff val="80000"/>
                  </a:schemeClr>
                </a:solidFill>
              </a:rPr>
              <a:t>Capitalization</a:t>
            </a:r>
          </a:p>
          <a:p>
            <a:r>
              <a:rPr lang="en-GB" sz="900" b="0" i="1">
                <a:solidFill>
                  <a:schemeClr val="accent1">
                    <a:lumMod val="20000"/>
                    <a:lumOff val="80000"/>
                  </a:schemeClr>
                </a:solidFill>
                <a:effectLst/>
                <a:latin typeface="+mn-lt"/>
                <a:ea typeface="+mn-ea"/>
                <a:cs typeface="+mn-cs"/>
              </a:rPr>
              <a:t>based on the year-end closing, 31 December 2024 </a:t>
            </a:r>
            <a:r>
              <a:rPr kumimoji="0" lang="en-GB" sz="900" b="0" i="1" u="none" strike="noStrike" kern="0" cap="none" spc="0" normalizeH="0" baseline="0" noProof="0">
                <a:ln>
                  <a:noFill/>
                </a:ln>
                <a:solidFill>
                  <a:srgbClr val="156082">
                    <a:lumMod val="20000"/>
                    <a:lumOff val="80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and current currency rate</a:t>
            </a:r>
            <a:endParaRPr lang="en-GB" sz="1100" b="1" i="1">
              <a:solidFill>
                <a:schemeClr val="accent1">
                  <a:lumMod val="20000"/>
                  <a:lumOff val="80000"/>
                </a:schemeClr>
              </a:solidFill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0A6D5EF6-AF90-47F6-966B-A3B997207939}"/>
              </a:ext>
            </a:extLst>
          </xdr:cNvPr>
          <xdr:cNvSpPr/>
        </xdr:nvSpPr>
        <xdr:spPr>
          <a:xfrm>
            <a:off x="914400" y="1114425"/>
            <a:ext cx="3000375" cy="3867150"/>
          </a:xfrm>
          <a:prstGeom prst="roundRect">
            <a:avLst>
              <a:gd name="adj" fmla="val 3913"/>
            </a:avLst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AD511A0D-B78D-4BB2-831F-F4C1E1225196}"/>
              </a:ext>
            </a:extLst>
          </xdr:cNvPr>
          <xdr:cNvSpPr txBox="1"/>
        </xdr:nvSpPr>
        <xdr:spPr>
          <a:xfrm>
            <a:off x="942977" y="1290637"/>
            <a:ext cx="1133474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400" b="1"/>
              <a:t>Total Capital</a:t>
            </a:r>
            <a:endParaRPr lang="en-GB" sz="1100" b="1"/>
          </a:p>
        </xdr:txBody>
      </xdr:sp>
      <xdr:pic>
        <xdr:nvPicPr>
          <xdr:cNvPr id="7" name="Graphic 6" descr="Coins with solid fill">
            <a:extLst>
              <a:ext uri="{FF2B5EF4-FFF2-40B4-BE49-F238E27FC236}">
                <a16:creationId xmlns:a16="http://schemas.microsoft.com/office/drawing/2014/main" id="{FEEFD3ED-19F9-4D4E-91B0-AACD3B0B18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495674" y="1166812"/>
            <a:ext cx="304800" cy="304800"/>
          </a:xfrm>
          <a:prstGeom prst="rect">
            <a:avLst/>
          </a:prstGeom>
        </xdr:spPr>
      </xdr:pic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2E7E44A9-2291-4E6B-A4D5-F0DFC50F65F2}"/>
              </a:ext>
            </a:extLst>
          </xdr:cNvPr>
          <xdr:cNvCxnSpPr/>
        </xdr:nvCxnSpPr>
        <xdr:spPr>
          <a:xfrm>
            <a:off x="2085975" y="1223962"/>
            <a:ext cx="0" cy="495300"/>
          </a:xfrm>
          <a:prstGeom prst="line">
            <a:avLst/>
          </a:prstGeom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'Calculations USD'!B7">
        <xdr:nvSpPr>
          <xdr:cNvPr id="9" name="TextBox 8">
            <a:extLst>
              <a:ext uri="{FF2B5EF4-FFF2-40B4-BE49-F238E27FC236}">
                <a16:creationId xmlns:a16="http://schemas.microsoft.com/office/drawing/2014/main" id="{631C3A39-13E4-4515-BC4C-D9902C83A08D}"/>
              </a:ext>
            </a:extLst>
          </xdr:cNvPr>
          <xdr:cNvSpPr txBox="1"/>
        </xdr:nvSpPr>
        <xdr:spPr>
          <a:xfrm>
            <a:off x="2124075" y="1157287"/>
            <a:ext cx="12382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383038F1-C508-4DFF-91FA-C36144A67A25}" type="TxLink">
              <a:rPr lang="en-US" sz="2000" b="0" i="0" u="none" strike="noStrike">
                <a:solidFill>
                  <a:srgbClr val="000000"/>
                </a:solidFill>
                <a:latin typeface="Aptos Narrow"/>
                <a:ea typeface="+mn-ea"/>
                <a:cs typeface="+mn-cs"/>
              </a:rPr>
              <a:pPr/>
              <a:t>26.43 B</a:t>
            </a:fld>
            <a:endParaRPr lang="en-GB" sz="2000" b="0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endParaRP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492E34F8-72E6-4291-A223-EFC9CC49DEEE}"/>
              </a:ext>
            </a:extLst>
          </xdr:cNvPr>
          <xdr:cNvGraphicFramePr>
            <a:graphicFrameLocks/>
          </xdr:cNvGraphicFramePr>
        </xdr:nvGraphicFramePr>
        <xdr:xfrm>
          <a:off x="923925" y="1781176"/>
          <a:ext cx="2952750" cy="3200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'Calculations USD'!N13">
        <xdr:nvSpPr>
          <xdr:cNvPr id="11" name="TextBox 10">
            <a:extLst>
              <a:ext uri="{FF2B5EF4-FFF2-40B4-BE49-F238E27FC236}">
                <a16:creationId xmlns:a16="http://schemas.microsoft.com/office/drawing/2014/main" id="{2F1A2752-F4D3-4530-B39A-4537893D2DA4}"/>
              </a:ext>
            </a:extLst>
          </xdr:cNvPr>
          <xdr:cNvSpPr txBox="1"/>
        </xdr:nvSpPr>
        <xdr:spPr>
          <a:xfrm>
            <a:off x="2143125" y="1485900"/>
            <a:ext cx="57150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4D0B54C-675F-4BB1-AE8E-8BF61BF71D3F}" type="TxLink">
              <a:rPr lang="en-US" sz="900" b="1" i="0" u="none" strike="noStrike">
                <a:solidFill>
                  <a:schemeClr val="accent1"/>
                </a:solidFill>
                <a:latin typeface="Aptos Narrow"/>
                <a:ea typeface="+mn-ea"/>
                <a:cs typeface="+mn-cs"/>
              </a:rPr>
              <a:pPr/>
              <a:t>Top 5:    </a:t>
            </a:fld>
            <a:endParaRPr lang="en-GB" sz="900" b="1" i="0" u="none" strike="noStrike">
              <a:solidFill>
                <a:schemeClr val="accent1"/>
              </a:solidFill>
              <a:latin typeface="Aptos Narrow"/>
              <a:ea typeface="+mn-ea"/>
              <a:cs typeface="+mn-cs"/>
            </a:endParaRPr>
          </a:p>
        </xdr:txBody>
      </xdr: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9C6797BE-0270-441B-B760-7D18F4C14B40}"/>
              </a:ext>
            </a:extLst>
          </xdr:cNvPr>
          <xdr:cNvSpPr/>
        </xdr:nvSpPr>
        <xdr:spPr>
          <a:xfrm>
            <a:off x="8010525" y="3143250"/>
            <a:ext cx="3705225" cy="1819275"/>
          </a:xfrm>
          <a:prstGeom prst="roundRect">
            <a:avLst>
              <a:gd name="adj" fmla="val 3913"/>
            </a:avLst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BC8A91AE-4D07-40BB-9641-DEC7378F5D61}"/>
              </a:ext>
            </a:extLst>
          </xdr:cNvPr>
          <xdr:cNvGraphicFramePr>
            <a:graphicFrameLocks/>
          </xdr:cNvGraphicFramePr>
        </xdr:nvGraphicFramePr>
        <xdr:xfrm>
          <a:off x="8029575" y="3552825"/>
          <a:ext cx="3638550" cy="1409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8F3F1E71-212E-4D0E-B90B-7F2ED83652CD}"/>
              </a:ext>
            </a:extLst>
          </xdr:cNvPr>
          <xdr:cNvSpPr/>
        </xdr:nvSpPr>
        <xdr:spPr>
          <a:xfrm>
            <a:off x="8001000" y="1143000"/>
            <a:ext cx="3733800" cy="1905000"/>
          </a:xfrm>
          <a:prstGeom prst="roundRect">
            <a:avLst>
              <a:gd name="adj" fmla="val 3913"/>
            </a:avLst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D8A1DC0C-F466-4D83-9852-54C363A0F477}"/>
              </a:ext>
            </a:extLst>
          </xdr:cNvPr>
          <xdr:cNvSpPr txBox="1"/>
        </xdr:nvSpPr>
        <xdr:spPr>
          <a:xfrm>
            <a:off x="8029577" y="3176587"/>
            <a:ext cx="2085973" cy="233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000" b="1"/>
              <a:t>Larges</a:t>
            </a:r>
            <a:r>
              <a:rPr lang="en-GB" sz="1000" b="1" baseline="0"/>
              <a:t>t Industry Sectors by Capital</a:t>
            </a:r>
            <a:endParaRPr lang="en-GB" sz="800" b="1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2429849C-4ED8-4A16-B1F5-5A4361C02A39}"/>
              </a:ext>
            </a:extLst>
          </xdr:cNvPr>
          <xdr:cNvSpPr txBox="1"/>
        </xdr:nvSpPr>
        <xdr:spPr>
          <a:xfrm>
            <a:off x="8029575" y="3324226"/>
            <a:ext cx="2647950" cy="1904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700">
                <a:solidFill>
                  <a:sysClr val="windowText" lastClr="000000"/>
                </a:solidFill>
              </a:rPr>
              <a:t>The Highlighted Bars </a:t>
            </a:r>
            <a:r>
              <a:rPr lang="en-GB" sz="700"/>
              <a:t>shows the </a:t>
            </a:r>
            <a:r>
              <a:rPr lang="en-GB" sz="700">
                <a:solidFill>
                  <a:schemeClr val="accent1"/>
                </a:solidFill>
              </a:rPr>
              <a:t>Top 3</a:t>
            </a:r>
            <a:r>
              <a:rPr lang="en-GB" sz="700"/>
              <a:t> Sectors Whose Market Share is:</a:t>
            </a:r>
            <a:endParaRPr lang="en-GB" sz="1100"/>
          </a:p>
        </xdr:txBody>
      </xdr:sp>
      <xdr:sp macro="" textlink="'Calculations USD'!AD9">
        <xdr:nvSpPr>
          <xdr:cNvPr id="17" name="TextBox 16">
            <a:extLst>
              <a:ext uri="{FF2B5EF4-FFF2-40B4-BE49-F238E27FC236}">
                <a16:creationId xmlns:a16="http://schemas.microsoft.com/office/drawing/2014/main" id="{278C6CD6-E68C-417C-AE18-9F0003A6A56C}"/>
              </a:ext>
            </a:extLst>
          </xdr:cNvPr>
          <xdr:cNvSpPr txBox="1"/>
        </xdr:nvSpPr>
        <xdr:spPr>
          <a:xfrm>
            <a:off x="10506074" y="3324226"/>
            <a:ext cx="581025" cy="1809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D65C5FC-DF38-4E45-B084-DB222C4246CB}" type="TxLink">
              <a:rPr lang="en-US" sz="700" b="1" i="0" u="none" strike="noStrike">
                <a:solidFill>
                  <a:schemeClr val="accent1"/>
                </a:solidFill>
                <a:latin typeface="Aptos Narrow"/>
                <a:ea typeface="+mn-ea"/>
                <a:cs typeface="+mn-cs"/>
              </a:rPr>
              <a:pPr/>
              <a:t>18.67 B</a:t>
            </a:fld>
            <a:endParaRPr lang="en-GB" sz="700" b="1" i="0" u="none" strike="noStrike">
              <a:solidFill>
                <a:schemeClr val="accent1"/>
              </a:solidFill>
              <a:latin typeface="Aptos Narrow"/>
              <a:ea typeface="+mn-ea"/>
              <a:cs typeface="+mn-cs"/>
            </a:endParaRP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44D553F2-EA81-482B-A56B-17181E8158EF}"/>
              </a:ext>
            </a:extLst>
          </xdr:cNvPr>
          <xdr:cNvSpPr txBox="1"/>
        </xdr:nvSpPr>
        <xdr:spPr>
          <a:xfrm>
            <a:off x="8001000" y="1152525"/>
            <a:ext cx="3676650" cy="233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000" b="1" baseline="0"/>
              <a:t>Market Capital of largest Companies by Cities</a:t>
            </a:r>
            <a:endParaRPr lang="en-GB" sz="800" b="1"/>
          </a:p>
        </xdr:txBody>
      </xdr:sp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id="{BCDAB57A-A021-4182-9FB6-30BEB3BB7F71}"/>
              </a:ext>
            </a:extLst>
          </xdr:cNvPr>
          <xdr:cNvGraphicFramePr>
            <a:graphicFrameLocks/>
          </xdr:cNvGraphicFramePr>
        </xdr:nvGraphicFramePr>
        <xdr:xfrm>
          <a:off x="8143874" y="1676400"/>
          <a:ext cx="3486151" cy="1323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'Calculations PKR'!AS5">
        <xdr:nvSpPr>
          <xdr:cNvPr id="20" name="TextBox 19">
            <a:extLst>
              <a:ext uri="{FF2B5EF4-FFF2-40B4-BE49-F238E27FC236}">
                <a16:creationId xmlns:a16="http://schemas.microsoft.com/office/drawing/2014/main" id="{851D976F-A334-425B-A751-0E7EE311980D}"/>
              </a:ext>
            </a:extLst>
          </xdr:cNvPr>
          <xdr:cNvSpPr txBox="1"/>
        </xdr:nvSpPr>
        <xdr:spPr>
          <a:xfrm>
            <a:off x="8010525" y="1314450"/>
            <a:ext cx="59055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7CC96546-B9DC-433A-84DF-8897322AE32C}" type="TxLink">
              <a:rPr lang="en-US" sz="800" b="1" i="0" u="none" strike="noStrike">
                <a:solidFill>
                  <a:schemeClr val="tx2">
                    <a:lumMod val="75000"/>
                    <a:lumOff val="25000"/>
                  </a:schemeClr>
                </a:solidFill>
                <a:latin typeface="Aptos Narrow"/>
              </a:rPr>
              <a:pPr/>
              <a:t>Karachi</a:t>
            </a:fld>
            <a:endParaRPr lang="en-GB" sz="800" b="1">
              <a:solidFill>
                <a:schemeClr val="tx2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65B49557-2403-4352-BE81-50A88E2D4AC5}"/>
              </a:ext>
            </a:extLst>
          </xdr:cNvPr>
          <xdr:cNvSpPr txBox="1"/>
        </xdr:nvSpPr>
        <xdr:spPr>
          <a:xfrm>
            <a:off x="8362950" y="1314450"/>
            <a:ext cx="2857500" cy="1809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 b="0" i="0" u="none" strike="noStrike">
                <a:solidFill>
                  <a:sysClr val="windowText" lastClr="000000"/>
                </a:solidFill>
                <a:latin typeface="Aptos Narrow"/>
              </a:rPr>
              <a:t>holds the highest</a:t>
            </a:r>
            <a:r>
              <a:rPr lang="en-US" sz="700" b="0" i="0" u="none" strike="noStrike" baseline="0">
                <a:solidFill>
                  <a:sysClr val="windowText" lastClr="000000"/>
                </a:solidFill>
                <a:latin typeface="Aptos Narrow"/>
              </a:rPr>
              <a:t> Market Capital of Largest Companies</a:t>
            </a:r>
            <a:endParaRPr lang="en-US" sz="700" b="0" i="0" u="none" strike="noStrike">
              <a:solidFill>
                <a:sysClr val="windowText" lastClr="000000"/>
              </a:solidFill>
              <a:latin typeface="Aptos Narrow"/>
            </a:endParaRPr>
          </a:p>
        </xdr:txBody>
      </xdr:sp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039E5D31-3208-4E25-96E5-9F57015772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43375" y="1238250"/>
            <a:ext cx="3648075" cy="3648075"/>
          </a:xfrm>
          <a:prstGeom prst="rect">
            <a:avLst/>
          </a:prstGeom>
        </xdr:spPr>
      </xdr:pic>
      <xdr:sp macro="" textlink="">
        <xdr:nvSpPr>
          <xdr:cNvPr id="23" name="TextBox 22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7A60E589-D705-D611-46D9-E72CB6430F41}"/>
              </a:ext>
            </a:extLst>
          </xdr:cNvPr>
          <xdr:cNvSpPr txBox="1"/>
        </xdr:nvSpPr>
        <xdr:spPr>
          <a:xfrm>
            <a:off x="10953750" y="361950"/>
            <a:ext cx="5334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600" b="1">
                <a:solidFill>
                  <a:schemeClr val="tx2">
                    <a:lumMod val="10000"/>
                    <a:lumOff val="90000"/>
                  </a:schemeClr>
                </a:solidFill>
              </a:rPr>
              <a:t>PKR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185DFF99-F25B-46D5-B833-A3429C6D7934}"/>
              </a:ext>
            </a:extLst>
          </xdr:cNvPr>
          <xdr:cNvSpPr txBox="1"/>
        </xdr:nvSpPr>
        <xdr:spPr>
          <a:xfrm>
            <a:off x="10963275" y="609600"/>
            <a:ext cx="514350" cy="171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600" b="1">
                <a:solidFill>
                  <a:schemeClr val="tx2">
                    <a:lumMod val="10000"/>
                    <a:lumOff val="90000"/>
                  </a:schemeClr>
                </a:solidFill>
              </a:rPr>
              <a:t>Currency</a:t>
            </a:r>
            <a:endParaRPr lang="en-GB" sz="1600" b="1">
              <a:solidFill>
                <a:schemeClr val="tx2">
                  <a:lumMod val="10000"/>
                  <a:lumOff val="90000"/>
                </a:schemeClr>
              </a:solidFill>
            </a:endParaRPr>
          </a:p>
        </xdr:txBody>
      </xdr: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DF1B9F0E-6641-4C21-8B80-82A3841B4925}"/>
              </a:ext>
            </a:extLst>
          </xdr:cNvPr>
          <xdr:cNvCxnSpPr/>
        </xdr:nvCxnSpPr>
        <xdr:spPr>
          <a:xfrm>
            <a:off x="10896600" y="366712"/>
            <a:ext cx="0" cy="495300"/>
          </a:xfrm>
          <a:prstGeom prst="line">
            <a:avLst/>
          </a:prstGeom>
          <a:ln>
            <a:solidFill>
              <a:srgbClr val="B7D4EF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TextBox 25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26B57D28-E668-4892-B47F-3A0831708EEA}"/>
              </a:ext>
            </a:extLst>
          </xdr:cNvPr>
          <xdr:cNvSpPr txBox="1"/>
        </xdr:nvSpPr>
        <xdr:spPr>
          <a:xfrm>
            <a:off x="10286999" y="361950"/>
            <a:ext cx="5619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600" b="1">
                <a:solidFill>
                  <a:schemeClr val="tx2">
                    <a:lumMod val="10000"/>
                    <a:lumOff val="90000"/>
                  </a:schemeClr>
                </a:solidFill>
                <a:effectLst>
                  <a:glow rad="101600">
                    <a:schemeClr val="accent4">
                      <a:satMod val="175000"/>
                      <a:alpha val="40000"/>
                    </a:schemeClr>
                  </a:glow>
                </a:effectLst>
              </a:rPr>
              <a:t>USD</a:t>
            </a:r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31E73BFB-4178-4B4D-80A1-173CCC2ED4BE}"/>
              </a:ext>
            </a:extLst>
          </xdr:cNvPr>
          <xdr:cNvSpPr txBox="1"/>
        </xdr:nvSpPr>
        <xdr:spPr>
          <a:xfrm>
            <a:off x="10296525" y="609600"/>
            <a:ext cx="514350" cy="171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600" b="1">
                <a:solidFill>
                  <a:schemeClr val="tx2">
                    <a:lumMod val="10000"/>
                    <a:lumOff val="90000"/>
                  </a:schemeClr>
                </a:solidFill>
              </a:rPr>
              <a:t>Currency</a:t>
            </a:r>
            <a:endParaRPr lang="en-GB" sz="1600" b="1">
              <a:solidFill>
                <a:schemeClr val="tx2">
                  <a:lumMod val="10000"/>
                  <a:lumOff val="90000"/>
                </a:schemeClr>
              </a:solidFill>
            </a:endParaRPr>
          </a:p>
        </xdr:txBody>
      </xdr:sp>
      <xdr:sp macro="" textlink="'Calculations USD'!N11">
        <xdr:nvSpPr>
          <xdr:cNvPr id="28" name="TextBox 27">
            <a:extLst>
              <a:ext uri="{FF2B5EF4-FFF2-40B4-BE49-F238E27FC236}">
                <a16:creationId xmlns:a16="http://schemas.microsoft.com/office/drawing/2014/main" id="{69A7AB30-E6F7-42EF-9E2F-C849421153BD}"/>
              </a:ext>
            </a:extLst>
          </xdr:cNvPr>
          <xdr:cNvSpPr txBox="1"/>
        </xdr:nvSpPr>
        <xdr:spPr>
          <a:xfrm>
            <a:off x="2505075" y="1485900"/>
            <a:ext cx="59055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3370336C-39DE-4FA7-AFE2-CC63FE44CB3B}" type="TxLink">
              <a:rPr lang="en-US" sz="900" b="1" i="0" u="none" strike="noStrike">
                <a:solidFill>
                  <a:schemeClr val="accent1"/>
                </a:solidFill>
                <a:latin typeface="Aptos Narrow"/>
                <a:ea typeface="+mn-ea"/>
                <a:cs typeface="+mn-cs"/>
              </a:rPr>
              <a:pPr marL="0" indent="0"/>
              <a:t>11.92 B</a:t>
            </a:fld>
            <a:endParaRPr lang="en-GB" sz="900" b="1" i="0" u="none" strike="noStrike">
              <a:solidFill>
                <a:schemeClr val="accent1"/>
              </a:solidFill>
              <a:latin typeface="Aptos Narrow"/>
              <a:ea typeface="+mn-ea"/>
              <a:cs typeface="+mn-cs"/>
            </a:endParaRPr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A76E5DE1-B84B-7C5D-B887-095AB87A866B}"/>
              </a:ext>
            </a:extLst>
          </xdr:cNvPr>
          <xdr:cNvSpPr txBox="1"/>
        </xdr:nvSpPr>
        <xdr:spPr>
          <a:xfrm>
            <a:off x="11020425" y="4895851"/>
            <a:ext cx="857250" cy="171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600" i="1">
                <a:solidFill>
                  <a:schemeClr val="tx1"/>
                </a:solidFill>
              </a:rPr>
              <a:t>Prepared by: Ali Jan</a:t>
            </a:r>
            <a:endParaRPr lang="en-GB" sz="1100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104774</xdr:rowOff>
    </xdr:from>
    <xdr:to>
      <xdr:col>20</xdr:col>
      <xdr:colOff>95250</xdr:colOff>
      <xdr:row>26</xdr:row>
      <xdr:rowOff>114300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4DA744A-982A-D03D-76F3-6A586CC795D6}"/>
            </a:ext>
          </a:extLst>
        </xdr:cNvPr>
        <xdr:cNvGrpSpPr/>
      </xdr:nvGrpSpPr>
      <xdr:grpSpPr>
        <a:xfrm>
          <a:off x="828675" y="104774"/>
          <a:ext cx="11049000" cy="4962526"/>
          <a:chOff x="828675" y="104774"/>
          <a:chExt cx="11049000" cy="4962526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AD5E5FF4-503C-E476-100B-4EA8A0F8EA4E}"/>
              </a:ext>
            </a:extLst>
          </xdr:cNvPr>
          <xdr:cNvSpPr/>
        </xdr:nvSpPr>
        <xdr:spPr>
          <a:xfrm>
            <a:off x="828675" y="104774"/>
            <a:ext cx="10991850" cy="4943475"/>
          </a:xfrm>
          <a:prstGeom prst="roundRect">
            <a:avLst>
              <a:gd name="adj" fmla="val 2039"/>
            </a:avLst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13B42BD8-6439-9CA5-1966-87609CABF667}"/>
              </a:ext>
            </a:extLst>
          </xdr:cNvPr>
          <xdr:cNvSpPr/>
        </xdr:nvSpPr>
        <xdr:spPr>
          <a:xfrm>
            <a:off x="885825" y="161924"/>
            <a:ext cx="10868026" cy="885825"/>
          </a:xfrm>
          <a:prstGeom prst="roundRect">
            <a:avLst>
              <a:gd name="adj" fmla="val 10215"/>
            </a:avLst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A3FF1BC2-15BD-28E9-1660-2789371392BE}"/>
              </a:ext>
            </a:extLst>
          </xdr:cNvPr>
          <xdr:cNvSpPr txBox="1"/>
        </xdr:nvSpPr>
        <xdr:spPr>
          <a:xfrm>
            <a:off x="1000124" y="285750"/>
            <a:ext cx="5172075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800" b="1">
                <a:solidFill>
                  <a:schemeClr val="bg1"/>
                </a:solidFill>
              </a:rPr>
              <a:t>20 Largest</a:t>
            </a:r>
            <a:r>
              <a:rPr lang="en-GB" sz="1800" b="1" baseline="0">
                <a:solidFill>
                  <a:schemeClr val="bg1"/>
                </a:solidFill>
              </a:rPr>
              <a:t> Companies in Pakistan by </a:t>
            </a:r>
            <a:r>
              <a:rPr lang="en-GB" sz="1800" b="1" baseline="0">
                <a:solidFill>
                  <a:schemeClr val="accent1">
                    <a:lumMod val="20000"/>
                    <a:lumOff val="80000"/>
                  </a:schemeClr>
                </a:solidFill>
              </a:rPr>
              <a:t>Capitalization</a:t>
            </a:r>
          </a:p>
          <a:p>
            <a:r>
              <a:rPr lang="en-GB" sz="900" b="0" i="1">
                <a:solidFill>
                  <a:schemeClr val="accent1">
                    <a:lumMod val="20000"/>
                    <a:lumOff val="80000"/>
                  </a:schemeClr>
                </a:solidFill>
                <a:effectLst/>
                <a:latin typeface="+mn-lt"/>
                <a:ea typeface="+mn-ea"/>
                <a:cs typeface="+mn-cs"/>
              </a:rPr>
              <a:t>based on the year-end closing, 31 December 2024 and current</a:t>
            </a:r>
            <a:r>
              <a:rPr lang="en-GB" sz="900" b="0" i="1" baseline="0">
                <a:solidFill>
                  <a:schemeClr val="accent1">
                    <a:lumMod val="20000"/>
                    <a:lumOff val="80000"/>
                  </a:schemeClr>
                </a:solidFill>
                <a:effectLst/>
                <a:latin typeface="+mn-lt"/>
                <a:ea typeface="+mn-ea"/>
                <a:cs typeface="+mn-cs"/>
              </a:rPr>
              <a:t> currency rate</a:t>
            </a:r>
            <a:endParaRPr lang="en-GB" sz="1100" b="1" i="1">
              <a:solidFill>
                <a:schemeClr val="accent1">
                  <a:lumMod val="20000"/>
                  <a:lumOff val="80000"/>
                </a:schemeClr>
              </a:solidFill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4B074688-FEBE-E73C-D3E5-2740E54AE6C0}"/>
              </a:ext>
            </a:extLst>
          </xdr:cNvPr>
          <xdr:cNvSpPr/>
        </xdr:nvSpPr>
        <xdr:spPr>
          <a:xfrm>
            <a:off x="914400" y="1114425"/>
            <a:ext cx="3000375" cy="3867150"/>
          </a:xfrm>
          <a:prstGeom prst="roundRect">
            <a:avLst>
              <a:gd name="adj" fmla="val 3913"/>
            </a:avLst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DEDA41E-94FF-CA62-6D1A-577D0514E128}"/>
              </a:ext>
            </a:extLst>
          </xdr:cNvPr>
          <xdr:cNvSpPr txBox="1"/>
        </xdr:nvSpPr>
        <xdr:spPr>
          <a:xfrm>
            <a:off x="942977" y="1290637"/>
            <a:ext cx="1133474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400" b="1"/>
              <a:t>Total Capital</a:t>
            </a:r>
            <a:endParaRPr lang="en-GB" sz="1100" b="1"/>
          </a:p>
        </xdr:txBody>
      </xdr:sp>
      <xdr:pic>
        <xdr:nvPicPr>
          <xdr:cNvPr id="10" name="Graphic 9" descr="Coins with solid fill">
            <a:extLst>
              <a:ext uri="{FF2B5EF4-FFF2-40B4-BE49-F238E27FC236}">
                <a16:creationId xmlns:a16="http://schemas.microsoft.com/office/drawing/2014/main" id="{2B02A8C1-3516-02D3-E352-7FF3C651BE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3495674" y="1166812"/>
            <a:ext cx="304800" cy="304800"/>
          </a:xfrm>
          <a:prstGeom prst="rect">
            <a:avLst/>
          </a:prstGeom>
        </xdr:spPr>
      </xdr:pic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59AE026C-CF76-24E2-5A51-7550C4279531}"/>
              </a:ext>
            </a:extLst>
          </xdr:cNvPr>
          <xdr:cNvCxnSpPr/>
        </xdr:nvCxnSpPr>
        <xdr:spPr>
          <a:xfrm>
            <a:off x="2085975" y="1223962"/>
            <a:ext cx="0" cy="495300"/>
          </a:xfrm>
          <a:prstGeom prst="line">
            <a:avLst/>
          </a:prstGeom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'Calculations PKR'!B7">
        <xdr:nvSpPr>
          <xdr:cNvPr id="13" name="TextBox 12">
            <a:extLst>
              <a:ext uri="{FF2B5EF4-FFF2-40B4-BE49-F238E27FC236}">
                <a16:creationId xmlns:a16="http://schemas.microsoft.com/office/drawing/2014/main" id="{AD73E71E-BDD2-8E68-6971-64EEDBDB3003}"/>
              </a:ext>
            </a:extLst>
          </xdr:cNvPr>
          <xdr:cNvSpPr txBox="1"/>
        </xdr:nvSpPr>
        <xdr:spPr>
          <a:xfrm>
            <a:off x="2124075" y="1157287"/>
            <a:ext cx="12382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427EA3A6-CAD1-489B-8D24-ACFC82C06060}" type="TxLink">
              <a:rPr lang="en-US" sz="2000" b="0" i="0" u="none" strike="noStrike">
                <a:solidFill>
                  <a:srgbClr val="000000"/>
                </a:solidFill>
                <a:latin typeface="Aptos Narrow"/>
              </a:rPr>
              <a:pPr/>
              <a:t>7385.18 B</a:t>
            </a:fld>
            <a:endParaRPr lang="en-GB" sz="2000"/>
          </a:p>
        </xdr:txBody>
      </xdr:sp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FFE1EEC4-CA61-4416-A8FF-C35A250B8B85}"/>
              </a:ext>
            </a:extLst>
          </xdr:cNvPr>
          <xdr:cNvGraphicFramePr>
            <a:graphicFrameLocks/>
          </xdr:cNvGraphicFramePr>
        </xdr:nvGraphicFramePr>
        <xdr:xfrm>
          <a:off x="923925" y="1781176"/>
          <a:ext cx="2952750" cy="3200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'Calculations PKR'!N13">
        <xdr:nvSpPr>
          <xdr:cNvPr id="17" name="TextBox 16">
            <a:extLst>
              <a:ext uri="{FF2B5EF4-FFF2-40B4-BE49-F238E27FC236}">
                <a16:creationId xmlns:a16="http://schemas.microsoft.com/office/drawing/2014/main" id="{F7F691EB-2B32-2F89-1537-E3F3B855332B}"/>
              </a:ext>
            </a:extLst>
          </xdr:cNvPr>
          <xdr:cNvSpPr txBox="1"/>
        </xdr:nvSpPr>
        <xdr:spPr>
          <a:xfrm>
            <a:off x="2143125" y="1485900"/>
            <a:ext cx="156210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7BCD66D-07D0-4391-9D26-6C7C7E8EF034}" type="TxLink">
              <a:rPr lang="en-US" sz="900" b="1" i="0" u="none" strike="noStrike">
                <a:solidFill>
                  <a:schemeClr val="accent1"/>
                </a:solidFill>
                <a:latin typeface="Aptos Narrow"/>
              </a:rPr>
              <a:pPr/>
              <a:t>Top 5:    3329.23 B</a:t>
            </a:fld>
            <a:endParaRPr lang="en-GB" sz="9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DD4D882F-AB84-4F5F-852E-AA740A56ED21}"/>
              </a:ext>
            </a:extLst>
          </xdr:cNvPr>
          <xdr:cNvSpPr/>
        </xdr:nvSpPr>
        <xdr:spPr>
          <a:xfrm>
            <a:off x="8010525" y="3143250"/>
            <a:ext cx="3705225" cy="1819275"/>
          </a:xfrm>
          <a:prstGeom prst="roundRect">
            <a:avLst>
              <a:gd name="adj" fmla="val 3913"/>
            </a:avLst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id="{B5F8779A-3066-4D57-AB3B-295475A55E8D}"/>
              </a:ext>
            </a:extLst>
          </xdr:cNvPr>
          <xdr:cNvGraphicFramePr>
            <a:graphicFrameLocks/>
          </xdr:cNvGraphicFramePr>
        </xdr:nvGraphicFramePr>
        <xdr:xfrm>
          <a:off x="8029575" y="3552825"/>
          <a:ext cx="3638550" cy="1409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21" name="Rectangle: Rounded Corners 20">
            <a:extLst>
              <a:ext uri="{FF2B5EF4-FFF2-40B4-BE49-F238E27FC236}">
                <a16:creationId xmlns:a16="http://schemas.microsoft.com/office/drawing/2014/main" id="{7A32BF9D-7915-4DCA-B139-54D4AF909171}"/>
              </a:ext>
            </a:extLst>
          </xdr:cNvPr>
          <xdr:cNvSpPr/>
        </xdr:nvSpPr>
        <xdr:spPr>
          <a:xfrm>
            <a:off x="8001000" y="1143000"/>
            <a:ext cx="3733800" cy="1905000"/>
          </a:xfrm>
          <a:prstGeom prst="roundRect">
            <a:avLst>
              <a:gd name="adj" fmla="val 3913"/>
            </a:avLst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85429D68-CE80-4157-855F-DADFF0F16441}"/>
              </a:ext>
            </a:extLst>
          </xdr:cNvPr>
          <xdr:cNvSpPr txBox="1"/>
        </xdr:nvSpPr>
        <xdr:spPr>
          <a:xfrm>
            <a:off x="8029577" y="3176587"/>
            <a:ext cx="2085973" cy="233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000" b="1"/>
              <a:t>Larges</a:t>
            </a:r>
            <a:r>
              <a:rPr lang="en-GB" sz="1000" b="1" baseline="0"/>
              <a:t>t Industry Sectors by Capital</a:t>
            </a:r>
            <a:endParaRPr lang="en-GB" sz="800" b="1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E94780AA-C7DF-415E-913E-4620E6740134}"/>
              </a:ext>
            </a:extLst>
          </xdr:cNvPr>
          <xdr:cNvSpPr txBox="1"/>
        </xdr:nvSpPr>
        <xdr:spPr>
          <a:xfrm>
            <a:off x="8029575" y="3324226"/>
            <a:ext cx="2647950" cy="1904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700">
                <a:solidFill>
                  <a:sysClr val="windowText" lastClr="000000"/>
                </a:solidFill>
              </a:rPr>
              <a:t>The Highlighted Bars </a:t>
            </a:r>
            <a:r>
              <a:rPr lang="en-GB" sz="700"/>
              <a:t>shows the </a:t>
            </a:r>
            <a:r>
              <a:rPr lang="en-GB" sz="700">
                <a:solidFill>
                  <a:schemeClr val="accent1"/>
                </a:solidFill>
              </a:rPr>
              <a:t>Top 3</a:t>
            </a:r>
            <a:r>
              <a:rPr lang="en-GB" sz="700"/>
              <a:t> Sectors Whose Market Share is:</a:t>
            </a:r>
            <a:endParaRPr lang="en-GB" sz="1100"/>
          </a:p>
        </xdr:txBody>
      </xdr:sp>
      <xdr:sp macro="" textlink="'Calculations PKR'!AD9">
        <xdr:nvSpPr>
          <xdr:cNvPr id="26" name="TextBox 25">
            <a:extLst>
              <a:ext uri="{FF2B5EF4-FFF2-40B4-BE49-F238E27FC236}">
                <a16:creationId xmlns:a16="http://schemas.microsoft.com/office/drawing/2014/main" id="{7D8C55D8-CCA7-4636-B1CA-EBA831847C40}"/>
              </a:ext>
            </a:extLst>
          </xdr:cNvPr>
          <xdr:cNvSpPr txBox="1"/>
        </xdr:nvSpPr>
        <xdr:spPr>
          <a:xfrm>
            <a:off x="10506074" y="3324226"/>
            <a:ext cx="581025" cy="1809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3765014F-3047-455E-82DB-849356C07B7C}" type="TxLink">
              <a:rPr lang="en-US" sz="700" b="1" i="0" u="none" strike="noStrike">
                <a:solidFill>
                  <a:schemeClr val="accent1"/>
                </a:solidFill>
                <a:latin typeface="Aptos Narrow"/>
              </a:rPr>
              <a:pPr/>
              <a:t>5215.95 B</a:t>
            </a:fld>
            <a:endParaRPr lang="en-GB" sz="700" b="1">
              <a:solidFill>
                <a:schemeClr val="accent1"/>
              </a:solidFill>
            </a:endParaRPr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63C6358E-9BC6-46FE-AB3E-FD5DCEC0C4E3}"/>
              </a:ext>
            </a:extLst>
          </xdr:cNvPr>
          <xdr:cNvSpPr txBox="1"/>
        </xdr:nvSpPr>
        <xdr:spPr>
          <a:xfrm>
            <a:off x="8001000" y="1152525"/>
            <a:ext cx="3676650" cy="233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000" b="1" baseline="0"/>
              <a:t>Market Capital of largest Companies by Cities</a:t>
            </a:r>
            <a:endParaRPr lang="en-GB" sz="800" b="1"/>
          </a:p>
        </xdr:txBody>
      </xdr:sp>
      <xdr:graphicFrame macro="">
        <xdr:nvGraphicFramePr>
          <xdr:cNvPr id="28" name="Chart 27">
            <a:extLst>
              <a:ext uri="{FF2B5EF4-FFF2-40B4-BE49-F238E27FC236}">
                <a16:creationId xmlns:a16="http://schemas.microsoft.com/office/drawing/2014/main" id="{06AFD48E-0E66-4E46-8231-6E68AFE9C678}"/>
              </a:ext>
            </a:extLst>
          </xdr:cNvPr>
          <xdr:cNvGraphicFramePr>
            <a:graphicFrameLocks/>
          </xdr:cNvGraphicFramePr>
        </xdr:nvGraphicFramePr>
        <xdr:xfrm>
          <a:off x="8143874" y="1609725"/>
          <a:ext cx="3486151" cy="14001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'Calculations PKR'!AS5">
        <xdr:nvSpPr>
          <xdr:cNvPr id="29" name="TextBox 28">
            <a:extLst>
              <a:ext uri="{FF2B5EF4-FFF2-40B4-BE49-F238E27FC236}">
                <a16:creationId xmlns:a16="http://schemas.microsoft.com/office/drawing/2014/main" id="{015815F2-0697-4F1D-934A-B9825C86345F}"/>
              </a:ext>
            </a:extLst>
          </xdr:cNvPr>
          <xdr:cNvSpPr txBox="1"/>
        </xdr:nvSpPr>
        <xdr:spPr>
          <a:xfrm>
            <a:off x="8010525" y="1314450"/>
            <a:ext cx="59055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7CC96546-B9DC-433A-84DF-8897322AE32C}" type="TxLink">
              <a:rPr lang="en-US" sz="800" b="1" i="0" u="none" strike="noStrike">
                <a:solidFill>
                  <a:schemeClr val="tx2">
                    <a:lumMod val="75000"/>
                    <a:lumOff val="25000"/>
                  </a:schemeClr>
                </a:solidFill>
                <a:latin typeface="Aptos Narrow"/>
              </a:rPr>
              <a:pPr/>
              <a:t>Karachi</a:t>
            </a:fld>
            <a:endParaRPr lang="en-GB" sz="800" b="1">
              <a:solidFill>
                <a:schemeClr val="tx2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F7D0646F-D368-445E-8DB5-C86FAE788FF2}"/>
              </a:ext>
            </a:extLst>
          </xdr:cNvPr>
          <xdr:cNvSpPr txBox="1"/>
        </xdr:nvSpPr>
        <xdr:spPr>
          <a:xfrm>
            <a:off x="8362950" y="1314450"/>
            <a:ext cx="2857500" cy="1809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700" b="0" i="0" u="none" strike="noStrike">
                <a:solidFill>
                  <a:sysClr val="windowText" lastClr="000000"/>
                </a:solidFill>
                <a:latin typeface="Aptos Narrow"/>
              </a:rPr>
              <a:t>holds the highest</a:t>
            </a:r>
            <a:r>
              <a:rPr lang="en-US" sz="700" b="0" i="0" u="none" strike="noStrike" baseline="0">
                <a:solidFill>
                  <a:sysClr val="windowText" lastClr="000000"/>
                </a:solidFill>
                <a:latin typeface="Aptos Narrow"/>
              </a:rPr>
              <a:t> Market Capital of Largest Companies</a:t>
            </a:r>
            <a:endParaRPr lang="en-US" sz="700" b="0" i="0" u="none" strike="noStrike">
              <a:solidFill>
                <a:sysClr val="windowText" lastClr="000000"/>
              </a:solidFill>
              <a:latin typeface="Aptos Narrow"/>
            </a:endParaRPr>
          </a:p>
        </xdr:txBody>
      </xdr:sp>
      <xdr:pic>
        <xdr:nvPicPr>
          <xdr:cNvPr id="32" name="Picture 31">
            <a:extLst>
              <a:ext uri="{FF2B5EF4-FFF2-40B4-BE49-F238E27FC236}">
                <a16:creationId xmlns:a16="http://schemas.microsoft.com/office/drawing/2014/main" id="{CC8EF99B-BC3F-BA2B-0AB5-3AE30E7DF9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43375" y="1238250"/>
            <a:ext cx="3648075" cy="3648075"/>
          </a:xfrm>
          <a:prstGeom prst="rect">
            <a:avLst/>
          </a:prstGeom>
        </xdr:spPr>
      </xdr:pic>
      <xdr:sp macro="" textlink="">
        <xdr:nvSpPr>
          <xdr:cNvPr id="33" name="TextBox 32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03D115C3-6F07-4E7F-823F-F02B849432AF}"/>
              </a:ext>
            </a:extLst>
          </xdr:cNvPr>
          <xdr:cNvSpPr txBox="1"/>
        </xdr:nvSpPr>
        <xdr:spPr>
          <a:xfrm>
            <a:off x="10953751" y="361950"/>
            <a:ext cx="533400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600" b="1">
                <a:solidFill>
                  <a:schemeClr val="tx2">
                    <a:lumMod val="10000"/>
                    <a:lumOff val="90000"/>
                  </a:schemeClr>
                </a:solidFill>
                <a:effectLst>
                  <a:glow rad="101600">
                    <a:schemeClr val="accent4">
                      <a:satMod val="175000"/>
                      <a:alpha val="40000"/>
                    </a:schemeClr>
                  </a:glow>
                </a:effectLst>
              </a:rPr>
              <a:t>PKR</a:t>
            </a: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9E00594B-51FA-4103-9AC3-2CF32CAB1B38}"/>
              </a:ext>
            </a:extLst>
          </xdr:cNvPr>
          <xdr:cNvSpPr txBox="1"/>
        </xdr:nvSpPr>
        <xdr:spPr>
          <a:xfrm>
            <a:off x="10963276" y="609600"/>
            <a:ext cx="514350" cy="171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600" b="1">
                <a:solidFill>
                  <a:schemeClr val="tx2">
                    <a:lumMod val="10000"/>
                    <a:lumOff val="90000"/>
                  </a:schemeClr>
                </a:solidFill>
              </a:rPr>
              <a:t>Currency</a:t>
            </a:r>
            <a:endParaRPr lang="en-GB" sz="1600" b="1">
              <a:solidFill>
                <a:schemeClr val="tx2">
                  <a:lumMod val="10000"/>
                  <a:lumOff val="90000"/>
                </a:schemeClr>
              </a:solidFill>
            </a:endParaRPr>
          </a:p>
        </xdr:txBody>
      </xdr: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C8CDFAFD-36B2-480E-8BA9-BD715CCDA6D5}"/>
              </a:ext>
            </a:extLst>
          </xdr:cNvPr>
          <xdr:cNvCxnSpPr/>
        </xdr:nvCxnSpPr>
        <xdr:spPr>
          <a:xfrm>
            <a:off x="10896601" y="366712"/>
            <a:ext cx="0" cy="495300"/>
          </a:xfrm>
          <a:prstGeom prst="line">
            <a:avLst/>
          </a:prstGeom>
          <a:ln>
            <a:solidFill>
              <a:srgbClr val="B7D4EF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TextBox 35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EDB7F616-5999-4D51-83CB-3454C180601C}"/>
              </a:ext>
            </a:extLst>
          </xdr:cNvPr>
          <xdr:cNvSpPr txBox="1"/>
        </xdr:nvSpPr>
        <xdr:spPr>
          <a:xfrm>
            <a:off x="10287000" y="361950"/>
            <a:ext cx="5619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600" b="1">
                <a:solidFill>
                  <a:schemeClr val="tx2">
                    <a:lumMod val="10000"/>
                    <a:lumOff val="90000"/>
                  </a:schemeClr>
                </a:solidFill>
              </a:rPr>
              <a:t>USD</a:t>
            </a:r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8028E35C-0F0A-43E5-996A-B1ACEB91A393}"/>
              </a:ext>
            </a:extLst>
          </xdr:cNvPr>
          <xdr:cNvSpPr txBox="1"/>
        </xdr:nvSpPr>
        <xdr:spPr>
          <a:xfrm>
            <a:off x="10296526" y="609600"/>
            <a:ext cx="514350" cy="171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600" b="1">
                <a:solidFill>
                  <a:schemeClr val="tx2">
                    <a:lumMod val="10000"/>
                    <a:lumOff val="90000"/>
                  </a:schemeClr>
                </a:solidFill>
              </a:rPr>
              <a:t>Currency</a:t>
            </a:r>
            <a:endParaRPr lang="en-GB" sz="1600" b="1">
              <a:solidFill>
                <a:schemeClr val="tx2">
                  <a:lumMod val="10000"/>
                  <a:lumOff val="90000"/>
                </a:schemeClr>
              </a:solidFill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57FDD84D-CC1E-4561-81FB-255F863BACA1}"/>
              </a:ext>
            </a:extLst>
          </xdr:cNvPr>
          <xdr:cNvSpPr txBox="1"/>
        </xdr:nvSpPr>
        <xdr:spPr>
          <a:xfrm>
            <a:off x="11020425" y="4895850"/>
            <a:ext cx="857250" cy="171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600" i="1">
                <a:solidFill>
                  <a:schemeClr val="tx1"/>
                </a:solidFill>
              </a:rPr>
              <a:t>Prepared by: Ali Jan</a:t>
            </a:r>
            <a:endParaRPr lang="en-GB" sz="1100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10.405917476855" createdVersion="8" refreshedVersion="8" minRefreshableVersion="3" recordCount="20" xr:uid="{665E57C7-60BC-43E3-852B-E2A6F40D97F5}">
  <cacheSource type="worksheet">
    <worksheetSource name="Table_2"/>
  </cacheSource>
  <cacheFields count="6">
    <cacheField name="Rank" numFmtId="0">
      <sharedItems containsSemiMixedTypes="0" containsString="0" containsNumber="1" containsInteger="1" minValue="1" maxValue="20"/>
    </cacheField>
    <cacheField name="Name" numFmtId="0">
      <sharedItems count="20">
        <s v="Oil &amp; Gas Development Company"/>
        <s v="Mari Petroleum"/>
        <s v="Pakistan Petroleum Limited"/>
        <s v="United Bank Limited"/>
        <s v="Fauji Fertilizer Company"/>
        <s v="Meezan Bank"/>
        <s v="Colgate-Palmolive Pakistan"/>
        <s v="Pakistan Tobacco Company"/>
        <s v="Nestlé Pakistan"/>
        <s v="MCB Bank"/>
        <s v="Lucky Cement"/>
        <s v="Engro Fertilizers"/>
        <s v="Habib Bank Limited"/>
        <s v="Engro Corporation"/>
        <s v="Bestway Cement"/>
        <s v="Pakistan State Oil"/>
        <s v="Standard Chartered Pakistan"/>
        <s v="Systems Limited"/>
        <s v="Pakistan Oilfields Limited"/>
        <s v="Hub Power Company"/>
      </sharedItems>
    </cacheField>
    <cacheField name="Headquarters" numFmtId="0">
      <sharedItems count="4">
        <s v="Islamabad"/>
        <s v="Karachi"/>
        <s v="Rawalpindi"/>
        <s v="Lahore"/>
      </sharedItems>
    </cacheField>
    <cacheField name="Industry" numFmtId="0">
      <sharedItems count="9">
        <s v="Petroleum"/>
        <s v="Banking"/>
        <s v="Fertilizer"/>
        <s v="Fast-moving consumer goods"/>
        <s v="Tobacco"/>
        <s v="Cement"/>
        <s v="Conglomerate"/>
        <s v="Information technology"/>
        <s v="Power generation"/>
      </sharedItems>
    </cacheField>
    <cacheField name="Market Cap (Billion PKR)" numFmtId="0">
      <sharedItems containsSemiMixedTypes="0" containsString="0" containsNumber="1" minValue="169.78" maxValue="977.43" count="20">
        <n v="977.43"/>
        <n v="863.98"/>
        <n v="553.85"/>
        <n v="467.92"/>
        <n v="466.05"/>
        <n v="433.43"/>
        <n v="364.96"/>
        <n v="340.26"/>
        <n v="337.85"/>
        <n v="333.36"/>
        <n v="322.44"/>
        <n v="272.64999999999998"/>
        <n v="255.91"/>
        <n v="238.95"/>
        <n v="213.89"/>
        <n v="206.89"/>
        <n v="205.19"/>
        <n v="181.1"/>
        <n v="179.29"/>
        <n v="169.78"/>
      </sharedItems>
    </cacheField>
    <cacheField name="Market Cap (Billion USD)" numFmtId="2">
      <sharedItems containsSemiMixedTypes="0" containsString="0" containsNumber="1" minValue="0.60769525180000006" maxValue="3.4985249732999999" count="20">
        <n v="3.4985249732999999"/>
        <n v="3.0924522537999999"/>
        <n v="1.9824008435"/>
        <n v="1.6748307352"/>
        <n v="1.6681374255000001"/>
        <n v="1.5513803333"/>
        <n v="1.3063049776"/>
        <n v="1.2178960206"/>
        <n v="1.2092698835000002"/>
        <n v="1.1931987816"/>
        <n v="1.1541127164"/>
        <n v="0.97589887149999988"/>
        <n v="0.91598122209999999"/>
        <n v="0.85527612450000001"/>
        <n v="0.76557861589999998"/>
        <n v="0.74052344589999997"/>
        <n v="0.73443861889999995"/>
        <n v="0.64821304099999999"/>
        <n v="0.64173448989999993"/>
        <n v="0.60769525180000006"/>
      </sharedItems>
    </cacheField>
  </cacheFields>
  <extLst>
    <ext xmlns:x14="http://schemas.microsoft.com/office/spreadsheetml/2009/9/main" uri="{725AE2AE-9491-48be-B2B4-4EB974FC3084}">
      <x14:pivotCacheDefinition pivotCacheId="18815745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x v="0"/>
    <x v="0"/>
    <x v="0"/>
    <x v="0"/>
    <x v="0"/>
  </r>
  <r>
    <n v="2"/>
    <x v="1"/>
    <x v="0"/>
    <x v="0"/>
    <x v="1"/>
    <x v="1"/>
  </r>
  <r>
    <n v="3"/>
    <x v="2"/>
    <x v="1"/>
    <x v="0"/>
    <x v="2"/>
    <x v="2"/>
  </r>
  <r>
    <n v="4"/>
    <x v="3"/>
    <x v="1"/>
    <x v="1"/>
    <x v="3"/>
    <x v="3"/>
  </r>
  <r>
    <n v="5"/>
    <x v="4"/>
    <x v="2"/>
    <x v="2"/>
    <x v="4"/>
    <x v="4"/>
  </r>
  <r>
    <n v="6"/>
    <x v="5"/>
    <x v="1"/>
    <x v="1"/>
    <x v="5"/>
    <x v="5"/>
  </r>
  <r>
    <n v="7"/>
    <x v="6"/>
    <x v="1"/>
    <x v="3"/>
    <x v="6"/>
    <x v="6"/>
  </r>
  <r>
    <n v="8"/>
    <x v="7"/>
    <x v="0"/>
    <x v="4"/>
    <x v="7"/>
    <x v="7"/>
  </r>
  <r>
    <n v="9"/>
    <x v="8"/>
    <x v="3"/>
    <x v="3"/>
    <x v="8"/>
    <x v="8"/>
  </r>
  <r>
    <n v="10"/>
    <x v="9"/>
    <x v="3"/>
    <x v="1"/>
    <x v="9"/>
    <x v="9"/>
  </r>
  <r>
    <n v="11"/>
    <x v="10"/>
    <x v="1"/>
    <x v="5"/>
    <x v="10"/>
    <x v="10"/>
  </r>
  <r>
    <n v="12"/>
    <x v="11"/>
    <x v="1"/>
    <x v="2"/>
    <x v="11"/>
    <x v="11"/>
  </r>
  <r>
    <n v="13"/>
    <x v="12"/>
    <x v="1"/>
    <x v="1"/>
    <x v="12"/>
    <x v="12"/>
  </r>
  <r>
    <n v="14"/>
    <x v="13"/>
    <x v="1"/>
    <x v="6"/>
    <x v="13"/>
    <x v="13"/>
  </r>
  <r>
    <n v="15"/>
    <x v="14"/>
    <x v="0"/>
    <x v="5"/>
    <x v="14"/>
    <x v="14"/>
  </r>
  <r>
    <n v="16"/>
    <x v="15"/>
    <x v="1"/>
    <x v="0"/>
    <x v="15"/>
    <x v="15"/>
  </r>
  <r>
    <n v="17"/>
    <x v="16"/>
    <x v="1"/>
    <x v="1"/>
    <x v="16"/>
    <x v="16"/>
  </r>
  <r>
    <n v="18"/>
    <x v="17"/>
    <x v="3"/>
    <x v="7"/>
    <x v="17"/>
    <x v="17"/>
  </r>
  <r>
    <n v="19"/>
    <x v="18"/>
    <x v="2"/>
    <x v="0"/>
    <x v="18"/>
    <x v="18"/>
  </r>
  <r>
    <n v="20"/>
    <x v="19"/>
    <x v="1"/>
    <x v="8"/>
    <x v="19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B57A7D-49BB-45C8-9127-DF69EE33D3C4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V4:W13" firstHeaderRow="1" firstDataRow="1" firstDataCol="1"/>
  <pivotFields count="6">
    <pivotField compact="0" outline="0" showAll="0"/>
    <pivotField compact="0" outline="0" showAll="0">
      <items count="21">
        <item x="14"/>
        <item x="6"/>
        <item x="13"/>
        <item x="11"/>
        <item x="4"/>
        <item x="12"/>
        <item x="19"/>
        <item x="10"/>
        <item x="1"/>
        <item x="9"/>
        <item x="5"/>
        <item x="8"/>
        <item x="0"/>
        <item x="18"/>
        <item x="2"/>
        <item x="15"/>
        <item x="7"/>
        <item x="16"/>
        <item x="17"/>
        <item x="3"/>
        <item t="default"/>
      </items>
    </pivotField>
    <pivotField compact="0" outline="0" showAll="0"/>
    <pivotField axis="axisRow" compact="0" outline="0" showAll="0" sortType="ascending">
      <items count="10">
        <item x="1"/>
        <item x="5"/>
        <item x="6"/>
        <item x="3"/>
        <item x="2"/>
        <item x="7"/>
        <item x="0"/>
        <item x="8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compact="0" numFmtId="2" outline="0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3"/>
  </rowFields>
  <rowItems count="9">
    <i>
      <x v="7"/>
    </i>
    <i>
      <x v="5"/>
    </i>
    <i>
      <x v="2"/>
    </i>
    <i>
      <x v="8"/>
    </i>
    <i>
      <x v="1"/>
    </i>
    <i>
      <x v="3"/>
    </i>
    <i>
      <x v="4"/>
    </i>
    <i>
      <x/>
    </i>
    <i>
      <x v="6"/>
    </i>
  </rowItems>
  <colItems count="1">
    <i/>
  </colItems>
  <dataFields count="1">
    <dataField name="Sum of Market Cap (Billion USD)" fld="5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94CE74-10AF-4107-9ED1-F932C7640890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AH4:AI8" firstHeaderRow="1" firstDataRow="1" firstDataCol="1"/>
  <pivotFields count="6">
    <pivotField compact="0" outline="0" showAll="0"/>
    <pivotField compact="0" outline="0" showAll="0">
      <items count="21">
        <item x="14"/>
        <item x="6"/>
        <item x="13"/>
        <item x="11"/>
        <item x="4"/>
        <item x="12"/>
        <item x="19"/>
        <item x="10"/>
        <item x="1"/>
        <item x="9"/>
        <item x="5"/>
        <item x="8"/>
        <item x="0"/>
        <item x="18"/>
        <item x="2"/>
        <item x="15"/>
        <item x="7"/>
        <item x="16"/>
        <item x="17"/>
        <item x="3"/>
        <item t="default"/>
      </items>
    </pivotField>
    <pivotField axis="axisRow" compact="0" outline="0" showAll="0">
      <items count="5">
        <item x="0"/>
        <item x="1"/>
        <item x="3"/>
        <item x="2"/>
        <item t="default"/>
      </items>
    </pivotField>
    <pivotField compact="0" outline="0" showAll="0">
      <items count="10">
        <item x="1"/>
        <item x="5"/>
        <item x="6"/>
        <item x="3"/>
        <item x="2"/>
        <item x="7"/>
        <item x="0"/>
        <item x="8"/>
        <item x="4"/>
        <item t="default"/>
      </items>
    </pivotField>
    <pivotField compact="0" outline="0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compact="0" numFmtId="2" outline="0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2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Market Cap (Billion USD)" fld="5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CFBF02-48AD-4609-BF7A-700B66EDF077}" name="Total Cap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B5" firstHeaderRow="1" firstDataRow="1" firstDataCol="0"/>
  <pivotFields count="6">
    <pivotField showAll="0"/>
    <pivotField showAll="0">
      <items count="21">
        <item x="14"/>
        <item x="6"/>
        <item x="13"/>
        <item x="11"/>
        <item x="4"/>
        <item x="12"/>
        <item x="19"/>
        <item x="10"/>
        <item x="1"/>
        <item x="9"/>
        <item x="5"/>
        <item x="8"/>
        <item x="0"/>
        <item x="18"/>
        <item x="2"/>
        <item x="15"/>
        <item x="7"/>
        <item x="16"/>
        <item x="17"/>
        <item x="3"/>
        <item t="default"/>
      </items>
    </pivotField>
    <pivotField showAll="0"/>
    <pivotField showAll="0"/>
    <pivotField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2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Items count="1">
    <i/>
  </rowItems>
  <colItems count="1">
    <i/>
  </colItems>
  <dataFields count="1">
    <dataField name="Sum of Market Cap (Billion USD)" fld="5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037CE-8D48-47FC-8AEC-D2F813E3DC91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F4:G24" firstHeaderRow="1" firstDataRow="1" firstDataCol="1"/>
  <pivotFields count="6">
    <pivotField compact="0" outline="0" showAll="0"/>
    <pivotField axis="axisRow" compact="0" outline="0" showAll="0" sortType="ascending">
      <items count="21">
        <item x="14"/>
        <item x="6"/>
        <item x="13"/>
        <item x="11"/>
        <item x="4"/>
        <item x="12"/>
        <item x="19"/>
        <item x="10"/>
        <item x="1"/>
        <item x="9"/>
        <item x="5"/>
        <item x="8"/>
        <item x="0"/>
        <item x="18"/>
        <item x="2"/>
        <item x="15"/>
        <item x="7"/>
        <item x="16"/>
        <item x="17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compact="0" numFmtId="2" outline="0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1"/>
  </rowFields>
  <rowItems count="20">
    <i>
      <x v="6"/>
    </i>
    <i>
      <x v="13"/>
    </i>
    <i>
      <x v="18"/>
    </i>
    <i>
      <x v="17"/>
    </i>
    <i>
      <x v="15"/>
    </i>
    <i>
      <x/>
    </i>
    <i>
      <x v="2"/>
    </i>
    <i>
      <x v="5"/>
    </i>
    <i>
      <x v="3"/>
    </i>
    <i>
      <x v="7"/>
    </i>
    <i>
      <x v="9"/>
    </i>
    <i>
      <x v="11"/>
    </i>
    <i>
      <x v="16"/>
    </i>
    <i>
      <x v="1"/>
    </i>
    <i>
      <x v="10"/>
    </i>
    <i>
      <x v="4"/>
    </i>
    <i>
      <x v="19"/>
    </i>
    <i>
      <x v="14"/>
    </i>
    <i>
      <x v="8"/>
    </i>
    <i>
      <x v="12"/>
    </i>
  </rowItems>
  <colItems count="1">
    <i/>
  </colItems>
  <dataFields count="1">
    <dataField name="Sum of Market Cap (Billion USD)" fld="5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E67B0C-D601-45E4-800F-A9F168B5F6D0}" name="Companies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F4:G24" firstHeaderRow="1" firstDataRow="1" firstDataCol="1"/>
  <pivotFields count="6">
    <pivotField compact="0" outline="0" showAll="0"/>
    <pivotField axis="axisRow" compact="0" outline="0" showAll="0" sortType="ascending">
      <items count="21">
        <item x="14"/>
        <item x="6"/>
        <item x="13"/>
        <item x="11"/>
        <item x="4"/>
        <item x="12"/>
        <item x="19"/>
        <item x="10"/>
        <item x="1"/>
        <item x="9"/>
        <item x="5"/>
        <item x="8"/>
        <item x="0"/>
        <item x="18"/>
        <item x="2"/>
        <item x="15"/>
        <item x="7"/>
        <item x="16"/>
        <item x="17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numFmtId="2" outline="0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1"/>
  </rowFields>
  <rowItems count="20">
    <i>
      <x v="6"/>
    </i>
    <i>
      <x v="13"/>
    </i>
    <i>
      <x v="18"/>
    </i>
    <i>
      <x v="17"/>
    </i>
    <i>
      <x v="15"/>
    </i>
    <i>
      <x/>
    </i>
    <i>
      <x v="2"/>
    </i>
    <i>
      <x v="5"/>
    </i>
    <i>
      <x v="3"/>
    </i>
    <i>
      <x v="7"/>
    </i>
    <i>
      <x v="9"/>
    </i>
    <i>
      <x v="11"/>
    </i>
    <i>
      <x v="16"/>
    </i>
    <i>
      <x v="1"/>
    </i>
    <i>
      <x v="10"/>
    </i>
    <i>
      <x v="4"/>
    </i>
    <i>
      <x v="19"/>
    </i>
    <i>
      <x v="14"/>
    </i>
    <i>
      <x v="8"/>
    </i>
    <i>
      <x v="12"/>
    </i>
  </rowItems>
  <colItems count="1">
    <i/>
  </colItems>
  <dataFields count="1">
    <dataField name=" Market Cap (Billion PKR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FBAB2-9C46-4B03-8B5D-A11A638E24C0}" name="Total Cap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B5" firstHeaderRow="1" firstDataRow="1" firstDataCol="0"/>
  <pivotFields count="6">
    <pivotField showAll="0"/>
    <pivotField showAll="0">
      <items count="21">
        <item x="14"/>
        <item x="6"/>
        <item x="13"/>
        <item x="11"/>
        <item x="4"/>
        <item x="12"/>
        <item x="19"/>
        <item x="10"/>
        <item x="1"/>
        <item x="9"/>
        <item x="5"/>
        <item x="8"/>
        <item x="0"/>
        <item x="18"/>
        <item x="2"/>
        <item x="15"/>
        <item x="7"/>
        <item x="16"/>
        <item x="17"/>
        <item x="3"/>
        <item t="default"/>
      </items>
    </pivotField>
    <pivotField showAll="0"/>
    <pivotField showAll="0"/>
    <pivotField dataField="1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Items count="1">
    <i/>
  </rowItems>
  <colItems count="1">
    <i/>
  </colItems>
  <dataFields count="1">
    <dataField name=" Market Cap (Billion PKR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10BA5D-0FDF-4AF2-8221-73FCC1C48515}" name="Cities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AH4:AI8" firstHeaderRow="1" firstDataRow="1" firstDataCol="1"/>
  <pivotFields count="6">
    <pivotField compact="0" outline="0" showAll="0"/>
    <pivotField compact="0" outline="0" showAll="0">
      <items count="21">
        <item x="14"/>
        <item x="6"/>
        <item x="13"/>
        <item x="11"/>
        <item x="4"/>
        <item x="12"/>
        <item x="19"/>
        <item x="10"/>
        <item x="1"/>
        <item x="9"/>
        <item x="5"/>
        <item x="8"/>
        <item x="0"/>
        <item x="18"/>
        <item x="2"/>
        <item x="15"/>
        <item x="7"/>
        <item x="16"/>
        <item x="17"/>
        <item x="3"/>
        <item t="default"/>
      </items>
    </pivotField>
    <pivotField axis="axisRow" compact="0" outline="0" showAll="0">
      <items count="5">
        <item x="0"/>
        <item x="1"/>
        <item x="3"/>
        <item x="2"/>
        <item t="default"/>
      </items>
    </pivotField>
    <pivotField compact="0" outline="0" showAll="0" sortType="ascending">
      <items count="10">
        <item x="1"/>
        <item x="5"/>
        <item x="6"/>
        <item x="3"/>
        <item x="2"/>
        <item x="7"/>
        <item x="0"/>
        <item x="8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numFmtId="2" outline="0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2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Market Cap (Billion PKR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0DE7D-8688-4180-BA67-32D04A9AE292}" name="Sectors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V4:W13" firstHeaderRow="1" firstDataRow="1" firstDataCol="1"/>
  <pivotFields count="6">
    <pivotField compact="0" outline="0" showAll="0"/>
    <pivotField compact="0" outline="0" showAll="0">
      <items count="21">
        <item x="14"/>
        <item x="6"/>
        <item x="13"/>
        <item x="11"/>
        <item x="4"/>
        <item x="12"/>
        <item x="19"/>
        <item x="10"/>
        <item x="1"/>
        <item x="9"/>
        <item x="5"/>
        <item x="8"/>
        <item x="0"/>
        <item x="18"/>
        <item x="2"/>
        <item x="15"/>
        <item x="7"/>
        <item x="16"/>
        <item x="17"/>
        <item x="3"/>
        <item t="default"/>
      </items>
    </pivotField>
    <pivotField compact="0" outline="0" showAll="0"/>
    <pivotField axis="axisRow" compact="0" outline="0" showAll="0" sortType="ascending">
      <items count="10">
        <item x="1"/>
        <item x="5"/>
        <item x="6"/>
        <item x="3"/>
        <item x="2"/>
        <item x="7"/>
        <item x="0"/>
        <item x="8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numFmtId="2" outline="0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3"/>
  </rowFields>
  <rowItems count="9">
    <i>
      <x v="7"/>
    </i>
    <i>
      <x v="5"/>
    </i>
    <i>
      <x v="2"/>
    </i>
    <i>
      <x v="8"/>
    </i>
    <i>
      <x v="1"/>
    </i>
    <i>
      <x v="3"/>
    </i>
    <i>
      <x v="4"/>
    </i>
    <i>
      <x/>
    </i>
    <i>
      <x v="6"/>
    </i>
  </rowItems>
  <colItems count="1">
    <i/>
  </colItems>
  <dataFields count="1">
    <dataField name="Sum of Market Cap (Billion PKR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F2C186-22C6-4116-89C8-AC8BCD971F6C}" autoFormatId="16" applyNumberFormats="0" applyBorderFormats="0" applyFontFormats="0" applyPatternFormats="0" applyAlignmentFormats="0" applyWidthHeightFormats="0">
  <queryTableRefresh nextId="9" unboundColumnsRight="1">
    <queryTableFields count="6">
      <queryTableField id="1" name="Rank" tableColumnId="1"/>
      <queryTableField id="2" name="Name" tableColumnId="2"/>
      <queryTableField id="4" name="Headquarters" tableColumnId="4"/>
      <queryTableField id="5" name="Industry" tableColumnId="5"/>
      <queryTableField id="7" name="Market Cap (billion PKR)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BD76E17-76E8-48C6-9153-75E35F2A3DEC}" autoFormatId="16" applyNumberFormats="0" applyBorderFormats="0" applyFontFormats="0" applyPatternFormats="0" applyAlignmentFormats="0" applyWidthHeightFormats="0">
  <queryTableRefresh nextId="5">
    <queryTableFields count="2">
      <queryTableField id="3" name="PKR" tableColumnId="3"/>
      <queryTableField id="4" name="US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C2320-59D2-4E65-8BBB-2504DAA71D34}" name="Table_2" displayName="Table_2" ref="A1:F21" tableType="queryTable" totalsRowShown="0">
  <autoFilter ref="A1:F21" xr:uid="{51EC2320-59D2-4E65-8BBB-2504DAA71D34}"/>
  <tableColumns count="6">
    <tableColumn id="1" xr3:uid="{A0022CA8-0ED0-4C57-A735-3911F674644A}" uniqueName="1" name="Rank" queryTableFieldId="1"/>
    <tableColumn id="2" xr3:uid="{12F78D1C-35F0-45FA-99D8-CC9FD90E979B}" uniqueName="2" name="Name" queryTableFieldId="2" dataDxfId="3"/>
    <tableColumn id="4" xr3:uid="{4BD9648D-C244-4802-BF3D-F83C64B6BC86}" uniqueName="4" name="Headquarters" queryTableFieldId="4" dataDxfId="2"/>
    <tableColumn id="5" xr3:uid="{6ED7CFB4-5160-4AF7-A589-C163942EDB33}" uniqueName="5" name="Industry" queryTableFieldId="5" dataDxfId="1"/>
    <tableColumn id="7" xr3:uid="{BBF630FA-BCDE-40C9-95BD-772CC7B2E42B}" uniqueName="7" name="Market Cap (Billion PKR)" queryTableFieldId="7"/>
    <tableColumn id="8" xr3:uid="{34132A9A-B19F-4B96-989C-CB8308511370}" uniqueName="8" name="Market Cap (Billion USD)" queryTableFieldId="8" dataDxfId="0">
      <calculatedColumnFormula>Table_2[[#This Row],[Market Cap (Billion PKR)]]*Currency!$E$2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DBD3D3-C95B-4107-80C6-7F3932B52A11}" name="Table_3" displayName="Table_3" ref="A1:B21" tableType="queryTable" totalsRowShown="0">
  <autoFilter ref="A1:B21" xr:uid="{9CDBD3D3-C95B-4107-80C6-7F3932B52A11}"/>
  <tableColumns count="2">
    <tableColumn id="3" xr3:uid="{865C593F-57AD-4DC5-A540-583422C2496F}" uniqueName="3" name="PKR" queryTableFieldId="3"/>
    <tableColumn id="4" xr3:uid="{636869B7-B90B-45F9-BBC0-F403B9FA62B2}" uniqueName="4" name="US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8761-503D-412B-9499-0A1FF0669E3B}">
  <dimension ref="A1:J21"/>
  <sheetViews>
    <sheetView workbookViewId="0">
      <selection activeCell="E2" sqref="E2"/>
    </sheetView>
  </sheetViews>
  <sheetFormatPr defaultRowHeight="15" x14ac:dyDescent="0.25"/>
  <cols>
    <col min="1" max="1" width="7.7109375" bestFit="1" customWidth="1"/>
    <col min="2" max="2" width="30.42578125" bestFit="1" customWidth="1"/>
    <col min="3" max="3" width="15.7109375" bestFit="1" customWidth="1"/>
    <col min="4" max="4" width="27.5703125" bestFit="1" customWidth="1"/>
    <col min="5" max="5" width="25.42578125" bestFit="1" customWidth="1"/>
    <col min="6" max="7" width="25.7109375" bestFit="1" customWidth="1"/>
    <col min="11" max="11" width="17.42578125" customWidth="1"/>
    <col min="12" max="12" width="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39</v>
      </c>
      <c r="I1" s="5"/>
      <c r="J1" s="5"/>
    </row>
    <row r="2" spans="1:10" x14ac:dyDescent="0.25">
      <c r="A2">
        <v>1</v>
      </c>
      <c r="B2" t="s">
        <v>4</v>
      </c>
      <c r="C2" t="s">
        <v>5</v>
      </c>
      <c r="D2" t="s">
        <v>6</v>
      </c>
      <c r="E2">
        <v>977.43</v>
      </c>
      <c r="F2" s="4">
        <f>Table_2[[#This Row],[Market Cap (Billion PKR)]]*Currency!$E$2</f>
        <v>3.4985249732999999</v>
      </c>
      <c r="I2" s="3"/>
      <c r="J2" s="3"/>
    </row>
    <row r="3" spans="1:10" x14ac:dyDescent="0.25">
      <c r="A3">
        <v>2</v>
      </c>
      <c r="B3" t="s">
        <v>7</v>
      </c>
      <c r="C3" t="s">
        <v>5</v>
      </c>
      <c r="D3" t="s">
        <v>6</v>
      </c>
      <c r="E3">
        <v>863.98</v>
      </c>
      <c r="F3" s="4">
        <f>Table_2[[#This Row],[Market Cap (Billion PKR)]]*Currency!$E$2</f>
        <v>3.0924522537999999</v>
      </c>
    </row>
    <row r="4" spans="1:10" x14ac:dyDescent="0.25">
      <c r="A4">
        <v>3</v>
      </c>
      <c r="B4" t="s">
        <v>8</v>
      </c>
      <c r="C4" t="s">
        <v>9</v>
      </c>
      <c r="D4" t="s">
        <v>6</v>
      </c>
      <c r="E4">
        <v>553.85</v>
      </c>
      <c r="F4" s="4">
        <f>Table_2[[#This Row],[Market Cap (Billion PKR)]]*Currency!$E$2</f>
        <v>1.9824008435</v>
      </c>
    </row>
    <row r="5" spans="1:10" x14ac:dyDescent="0.25">
      <c r="A5">
        <v>4</v>
      </c>
      <c r="B5" t="s">
        <v>10</v>
      </c>
      <c r="C5" t="s">
        <v>9</v>
      </c>
      <c r="D5" t="s">
        <v>11</v>
      </c>
      <c r="E5">
        <v>467.92</v>
      </c>
      <c r="F5" s="4">
        <f>Table_2[[#This Row],[Market Cap (Billion PKR)]]*Currency!$E$2</f>
        <v>1.6748307352</v>
      </c>
    </row>
    <row r="6" spans="1:10" x14ac:dyDescent="0.25">
      <c r="A6">
        <v>5</v>
      </c>
      <c r="B6" t="s">
        <v>12</v>
      </c>
      <c r="C6" t="s">
        <v>13</v>
      </c>
      <c r="D6" t="s">
        <v>14</v>
      </c>
      <c r="E6">
        <v>466.05</v>
      </c>
      <c r="F6" s="4">
        <f>Table_2[[#This Row],[Market Cap (Billion PKR)]]*Currency!$E$2</f>
        <v>1.6681374255000001</v>
      </c>
    </row>
    <row r="7" spans="1:10" x14ac:dyDescent="0.25">
      <c r="A7">
        <v>6</v>
      </c>
      <c r="B7" t="s">
        <v>15</v>
      </c>
      <c r="C7" t="s">
        <v>9</v>
      </c>
      <c r="D7" t="s">
        <v>11</v>
      </c>
      <c r="E7">
        <v>433.43</v>
      </c>
      <c r="F7" s="4">
        <f>Table_2[[#This Row],[Market Cap (Billion PKR)]]*Currency!$E$2</f>
        <v>1.5513803333</v>
      </c>
    </row>
    <row r="8" spans="1:10" x14ac:dyDescent="0.25">
      <c r="A8">
        <v>7</v>
      </c>
      <c r="B8" t="s">
        <v>16</v>
      </c>
      <c r="C8" t="s">
        <v>9</v>
      </c>
      <c r="D8" t="s">
        <v>17</v>
      </c>
      <c r="E8">
        <v>364.96</v>
      </c>
      <c r="F8" s="4">
        <f>Table_2[[#This Row],[Market Cap (Billion PKR)]]*Currency!$E$2</f>
        <v>1.3063049776</v>
      </c>
    </row>
    <row r="9" spans="1:10" x14ac:dyDescent="0.25">
      <c r="A9">
        <v>8</v>
      </c>
      <c r="B9" t="s">
        <v>18</v>
      </c>
      <c r="C9" t="s">
        <v>5</v>
      </c>
      <c r="D9" t="s">
        <v>19</v>
      </c>
      <c r="E9">
        <v>340.26</v>
      </c>
      <c r="F9" s="4">
        <f>Table_2[[#This Row],[Market Cap (Billion PKR)]]*Currency!$E$2</f>
        <v>1.2178960206</v>
      </c>
    </row>
    <row r="10" spans="1:10" x14ac:dyDescent="0.25">
      <c r="A10">
        <v>9</v>
      </c>
      <c r="B10" t="s">
        <v>20</v>
      </c>
      <c r="C10" t="s">
        <v>21</v>
      </c>
      <c r="D10" t="s">
        <v>17</v>
      </c>
      <c r="E10">
        <v>337.85</v>
      </c>
      <c r="F10" s="4">
        <f>Table_2[[#This Row],[Market Cap (Billion PKR)]]*Currency!$E$2</f>
        <v>1.2092698835000002</v>
      </c>
    </row>
    <row r="11" spans="1:10" x14ac:dyDescent="0.25">
      <c r="A11">
        <v>10</v>
      </c>
      <c r="B11" t="s">
        <v>22</v>
      </c>
      <c r="C11" t="s">
        <v>21</v>
      </c>
      <c r="D11" t="s">
        <v>11</v>
      </c>
      <c r="E11">
        <v>333.36</v>
      </c>
      <c r="F11" s="4">
        <f>Table_2[[#This Row],[Market Cap (Billion PKR)]]*Currency!$E$2</f>
        <v>1.1931987816</v>
      </c>
    </row>
    <row r="12" spans="1:10" x14ac:dyDescent="0.25">
      <c r="A12">
        <v>11</v>
      </c>
      <c r="B12" t="s">
        <v>23</v>
      </c>
      <c r="C12" t="s">
        <v>9</v>
      </c>
      <c r="D12" t="s">
        <v>24</v>
      </c>
      <c r="E12">
        <v>322.44</v>
      </c>
      <c r="F12" s="4">
        <f>Table_2[[#This Row],[Market Cap (Billion PKR)]]*Currency!$E$2</f>
        <v>1.1541127164</v>
      </c>
    </row>
    <row r="13" spans="1:10" x14ac:dyDescent="0.25">
      <c r="A13">
        <v>12</v>
      </c>
      <c r="B13" t="s">
        <v>25</v>
      </c>
      <c r="C13" t="s">
        <v>9</v>
      </c>
      <c r="D13" t="s">
        <v>14</v>
      </c>
      <c r="E13">
        <v>272.64999999999998</v>
      </c>
      <c r="F13" s="4">
        <f>Table_2[[#This Row],[Market Cap (Billion PKR)]]*Currency!$E$2</f>
        <v>0.97589887149999988</v>
      </c>
    </row>
    <row r="14" spans="1:10" x14ac:dyDescent="0.25">
      <c r="A14">
        <v>13</v>
      </c>
      <c r="B14" t="s">
        <v>26</v>
      </c>
      <c r="C14" t="s">
        <v>9</v>
      </c>
      <c r="D14" t="s">
        <v>11</v>
      </c>
      <c r="E14">
        <v>255.91</v>
      </c>
      <c r="F14" s="4">
        <f>Table_2[[#This Row],[Market Cap (Billion PKR)]]*Currency!$E$2</f>
        <v>0.91598122209999999</v>
      </c>
    </row>
    <row r="15" spans="1:10" x14ac:dyDescent="0.25">
      <c r="A15">
        <v>14</v>
      </c>
      <c r="B15" t="s">
        <v>27</v>
      </c>
      <c r="C15" t="s">
        <v>9</v>
      </c>
      <c r="D15" t="s">
        <v>28</v>
      </c>
      <c r="E15">
        <v>238.95</v>
      </c>
      <c r="F15" s="4">
        <f>Table_2[[#This Row],[Market Cap (Billion PKR)]]*Currency!$E$2</f>
        <v>0.85527612450000001</v>
      </c>
    </row>
    <row r="16" spans="1:10" x14ac:dyDescent="0.25">
      <c r="A16">
        <v>15</v>
      </c>
      <c r="B16" t="s">
        <v>29</v>
      </c>
      <c r="C16" t="s">
        <v>5</v>
      </c>
      <c r="D16" t="s">
        <v>24</v>
      </c>
      <c r="E16">
        <v>213.89</v>
      </c>
      <c r="F16" s="4">
        <f>Table_2[[#This Row],[Market Cap (Billion PKR)]]*Currency!$E$2</f>
        <v>0.76557861589999998</v>
      </c>
    </row>
    <row r="17" spans="1:6" x14ac:dyDescent="0.25">
      <c r="A17">
        <v>16</v>
      </c>
      <c r="B17" t="s">
        <v>30</v>
      </c>
      <c r="C17" t="s">
        <v>9</v>
      </c>
      <c r="D17" t="s">
        <v>6</v>
      </c>
      <c r="E17">
        <v>206.89</v>
      </c>
      <c r="F17" s="4">
        <f>Table_2[[#This Row],[Market Cap (Billion PKR)]]*Currency!$E$2</f>
        <v>0.74052344589999997</v>
      </c>
    </row>
    <row r="18" spans="1:6" x14ac:dyDescent="0.25">
      <c r="A18">
        <v>17</v>
      </c>
      <c r="B18" t="s">
        <v>31</v>
      </c>
      <c r="C18" t="s">
        <v>9</v>
      </c>
      <c r="D18" t="s">
        <v>11</v>
      </c>
      <c r="E18">
        <v>205.19</v>
      </c>
      <c r="F18" s="4">
        <f>Table_2[[#This Row],[Market Cap (Billion PKR)]]*Currency!$E$2</f>
        <v>0.73443861889999995</v>
      </c>
    </row>
    <row r="19" spans="1:6" x14ac:dyDescent="0.25">
      <c r="A19">
        <v>18</v>
      </c>
      <c r="B19" t="s">
        <v>32</v>
      </c>
      <c r="C19" t="s">
        <v>21</v>
      </c>
      <c r="D19" t="s">
        <v>33</v>
      </c>
      <c r="E19">
        <v>181.1</v>
      </c>
      <c r="F19" s="4">
        <f>Table_2[[#This Row],[Market Cap (Billion PKR)]]*Currency!$E$2</f>
        <v>0.64821304099999999</v>
      </c>
    </row>
    <row r="20" spans="1:6" x14ac:dyDescent="0.25">
      <c r="A20">
        <v>19</v>
      </c>
      <c r="B20" t="s">
        <v>34</v>
      </c>
      <c r="C20" t="s">
        <v>13</v>
      </c>
      <c r="D20" t="s">
        <v>6</v>
      </c>
      <c r="E20">
        <v>179.29</v>
      </c>
      <c r="F20" s="4">
        <f>Table_2[[#This Row],[Market Cap (Billion PKR)]]*Currency!$E$2</f>
        <v>0.64173448989999993</v>
      </c>
    </row>
    <row r="21" spans="1:6" x14ac:dyDescent="0.25">
      <c r="A21">
        <v>20</v>
      </c>
      <c r="B21" t="s">
        <v>35</v>
      </c>
      <c r="C21" t="s">
        <v>9</v>
      </c>
      <c r="D21" t="s">
        <v>36</v>
      </c>
      <c r="E21">
        <v>169.78</v>
      </c>
      <c r="F21" s="4">
        <f>Table_2[[#This Row],[Market Cap (Billion PKR)]]*Currency!$E$2</f>
        <v>0.60769525180000006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D148-9F1B-4500-BECA-00615FB5DC7C}">
  <dimension ref="A1:G21"/>
  <sheetViews>
    <sheetView workbookViewId="0">
      <selection activeCell="D2" sqref="D2"/>
    </sheetView>
  </sheetViews>
  <sheetFormatPr defaultRowHeight="15" x14ac:dyDescent="0.25"/>
  <cols>
    <col min="1" max="1" width="6.85546875" bestFit="1" customWidth="1"/>
    <col min="2" max="2" width="11" bestFit="1" customWidth="1"/>
    <col min="3" max="3" width="11.42578125" bestFit="1" customWidth="1"/>
    <col min="4" max="4" width="13.7109375" bestFit="1" customWidth="1"/>
  </cols>
  <sheetData>
    <row r="1" spans="1:7" x14ac:dyDescent="0.25">
      <c r="A1" t="s">
        <v>38</v>
      </c>
      <c r="B1" t="s">
        <v>40</v>
      </c>
      <c r="D1" s="2" t="s">
        <v>38</v>
      </c>
      <c r="E1" s="2" t="s">
        <v>40</v>
      </c>
      <c r="G1" s="5"/>
    </row>
    <row r="2" spans="1:7" x14ac:dyDescent="0.25">
      <c r="A2">
        <v>1</v>
      </c>
      <c r="B2">
        <v>3.57931E-3</v>
      </c>
      <c r="D2" cm="1">
        <f t="array" ref="D2:E2">Table_3[#This Row]</f>
        <v>1</v>
      </c>
      <c r="E2">
        <v>3.57931E-3</v>
      </c>
      <c r="G2" s="5"/>
    </row>
    <row r="3" spans="1:7" x14ac:dyDescent="0.25">
      <c r="A3">
        <v>5</v>
      </c>
      <c r="B3">
        <v>1.7896499999999999E-2</v>
      </c>
    </row>
    <row r="4" spans="1:7" x14ac:dyDescent="0.25">
      <c r="A4">
        <v>10</v>
      </c>
      <c r="B4">
        <v>3.5793100000000001E-2</v>
      </c>
    </row>
    <row r="5" spans="1:7" x14ac:dyDescent="0.25">
      <c r="A5">
        <v>25</v>
      </c>
      <c r="B5">
        <v>8.9482699999999998E-2</v>
      </c>
    </row>
    <row r="6" spans="1:7" x14ac:dyDescent="0.25">
      <c r="A6">
        <v>50</v>
      </c>
      <c r="B6">
        <v>0.17896500000000001</v>
      </c>
    </row>
    <row r="7" spans="1:7" x14ac:dyDescent="0.25">
      <c r="A7">
        <v>100</v>
      </c>
      <c r="B7">
        <v>0.357931</v>
      </c>
    </row>
    <row r="8" spans="1:7" x14ac:dyDescent="0.25">
      <c r="A8">
        <v>500</v>
      </c>
      <c r="B8">
        <v>1.78965</v>
      </c>
    </row>
    <row r="9" spans="1:7" x14ac:dyDescent="0.25">
      <c r="A9">
        <v>1000</v>
      </c>
      <c r="B9">
        <v>3.57931</v>
      </c>
    </row>
    <row r="10" spans="1:7" x14ac:dyDescent="0.25">
      <c r="A10">
        <v>5000</v>
      </c>
      <c r="B10">
        <v>17.8965</v>
      </c>
    </row>
    <row r="11" spans="1:7" x14ac:dyDescent="0.25">
      <c r="A11">
        <v>10000</v>
      </c>
      <c r="B11">
        <v>35.793100000000003</v>
      </c>
    </row>
    <row r="12" spans="1:7" x14ac:dyDescent="0.25">
      <c r="A12">
        <v>1</v>
      </c>
      <c r="B12">
        <v>279.38400000000001</v>
      </c>
    </row>
    <row r="13" spans="1:7" x14ac:dyDescent="0.25">
      <c r="A13">
        <v>5</v>
      </c>
      <c r="B13">
        <v>1396.92</v>
      </c>
    </row>
    <row r="14" spans="1:7" x14ac:dyDescent="0.25">
      <c r="A14">
        <v>10</v>
      </c>
      <c r="B14">
        <v>2793.84</v>
      </c>
    </row>
    <row r="15" spans="1:7" x14ac:dyDescent="0.25">
      <c r="A15">
        <v>25</v>
      </c>
      <c r="B15">
        <v>6984.59</v>
      </c>
    </row>
    <row r="16" spans="1:7" x14ac:dyDescent="0.25">
      <c r="A16">
        <v>50</v>
      </c>
      <c r="B16">
        <v>13969.2</v>
      </c>
    </row>
    <row r="17" spans="1:2" x14ac:dyDescent="0.25">
      <c r="A17">
        <v>100</v>
      </c>
      <c r="B17">
        <v>27938.400000000001</v>
      </c>
    </row>
    <row r="18" spans="1:2" x14ac:dyDescent="0.25">
      <c r="A18">
        <v>500</v>
      </c>
      <c r="B18">
        <v>139692</v>
      </c>
    </row>
    <row r="19" spans="1:2" x14ac:dyDescent="0.25">
      <c r="A19">
        <v>1000</v>
      </c>
      <c r="B19">
        <v>279384</v>
      </c>
    </row>
    <row r="20" spans="1:2" x14ac:dyDescent="0.25">
      <c r="A20">
        <v>5000</v>
      </c>
      <c r="B20">
        <v>1396920</v>
      </c>
    </row>
    <row r="21" spans="1:2" x14ac:dyDescent="0.25">
      <c r="A21">
        <v>10000</v>
      </c>
      <c r="B21">
        <v>2793840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C1CF-B931-4B1A-B42A-09131B76F309}">
  <dimension ref="B3:AS24"/>
  <sheetViews>
    <sheetView showGridLines="0" workbookViewId="0"/>
  </sheetViews>
  <sheetFormatPr defaultRowHeight="15" x14ac:dyDescent="0.25"/>
  <cols>
    <col min="2" max="2" width="30.42578125" bestFit="1" customWidth="1"/>
    <col min="3" max="3" width="6.85546875" customWidth="1"/>
    <col min="4" max="4" width="3.42578125" style="9" customWidth="1"/>
    <col min="5" max="5" width="9.7109375" customWidth="1"/>
    <col min="6" max="7" width="30.42578125" bestFit="1" customWidth="1"/>
    <col min="8" max="8" width="8.28515625" customWidth="1"/>
    <col min="9" max="9" width="30.42578125" bestFit="1" customWidth="1"/>
    <col min="10" max="10" width="23.140625" bestFit="1" customWidth="1"/>
    <col min="13" max="13" width="7.140625" customWidth="1"/>
    <col min="14" max="14" width="16.28515625" bestFit="1" customWidth="1"/>
    <col min="20" max="20" width="4.42578125" style="13" customWidth="1"/>
    <col min="22" max="22" width="27.5703125" bestFit="1" customWidth="1"/>
    <col min="23" max="23" width="30.42578125" bestFit="1" customWidth="1"/>
    <col min="24" max="24" width="7.42578125" customWidth="1"/>
    <col min="25" max="25" width="27.5703125" bestFit="1" customWidth="1"/>
    <col min="26" max="26" width="29.28515625" bestFit="1" customWidth="1"/>
    <col min="32" max="32" width="4.140625" style="13" customWidth="1"/>
    <col min="34" max="34" width="15.7109375" bestFit="1" customWidth="1"/>
    <col min="35" max="35" width="30.42578125" bestFit="1" customWidth="1"/>
    <col min="36" max="36" width="6.140625" customWidth="1"/>
    <col min="37" max="37" width="13.140625" bestFit="1" customWidth="1"/>
    <col min="38" max="38" width="29.28515625" bestFit="1" customWidth="1"/>
  </cols>
  <sheetData>
    <row r="3" spans="2:45" x14ac:dyDescent="0.25">
      <c r="F3" s="11" t="s">
        <v>47</v>
      </c>
      <c r="I3" s="11" t="s">
        <v>48</v>
      </c>
      <c r="V3" s="11" t="s">
        <v>47</v>
      </c>
      <c r="Y3" s="11" t="s">
        <v>48</v>
      </c>
      <c r="AH3" s="11" t="s">
        <v>47</v>
      </c>
      <c r="AK3" s="11" t="s">
        <v>48</v>
      </c>
    </row>
    <row r="4" spans="2:45" x14ac:dyDescent="0.25">
      <c r="B4" t="s">
        <v>41</v>
      </c>
      <c r="F4" s="7" t="s">
        <v>1</v>
      </c>
      <c r="G4" t="s">
        <v>41</v>
      </c>
      <c r="I4" s="2" t="str">
        <f t="shared" ref="I4:I24" si="0">F4</f>
        <v>Name</v>
      </c>
      <c r="J4" s="2" t="str">
        <f t="shared" ref="J4:J24" si="1">G4</f>
        <v>Sum of Market Cap (Billion USD)</v>
      </c>
      <c r="K4" s="2" t="s">
        <v>44</v>
      </c>
      <c r="M4" s="6"/>
      <c r="N4" s="2" t="s">
        <v>46</v>
      </c>
      <c r="V4" s="7" t="s">
        <v>3</v>
      </c>
      <c r="W4" t="s">
        <v>41</v>
      </c>
      <c r="Y4" s="2" t="str">
        <f t="shared" ref="Y4:Y13" si="2">V4</f>
        <v>Industry</v>
      </c>
      <c r="Z4" s="2" t="str">
        <f t="shared" ref="Z4:Z13" si="3">W4</f>
        <v>Sum of Market Cap (Billion USD)</v>
      </c>
      <c r="AA4" s="2" t="s">
        <v>44</v>
      </c>
      <c r="AC4" s="2"/>
      <c r="AD4" s="2" t="s">
        <v>50</v>
      </c>
      <c r="AH4" s="7" t="s">
        <v>2</v>
      </c>
      <c r="AI4" t="s">
        <v>41</v>
      </c>
      <c r="AK4" s="2" t="str">
        <f>AH4</f>
        <v>Headquarters</v>
      </c>
      <c r="AL4" s="2" t="str">
        <f>AI4</f>
        <v>Sum of Market Cap (Billion USD)</v>
      </c>
      <c r="AM4" s="2" t="s">
        <v>44</v>
      </c>
      <c r="AO4" s="2"/>
      <c r="AP4" s="2" t="s">
        <v>51</v>
      </c>
      <c r="AS4" s="2" t="s">
        <v>49</v>
      </c>
    </row>
    <row r="5" spans="2:45" x14ac:dyDescent="0.25">
      <c r="B5" s="4">
        <v>26.433848625800003</v>
      </c>
      <c r="F5" t="s">
        <v>35</v>
      </c>
      <c r="G5" s="4">
        <v>0.60769525180000006</v>
      </c>
      <c r="I5" t="str">
        <f t="shared" si="0"/>
        <v>Hub Power Company</v>
      </c>
      <c r="J5" s="8">
        <f t="shared" si="1"/>
        <v>0.60769525180000006</v>
      </c>
      <c r="K5" s="8" t="str" cm="1">
        <f t="array" ref="K5">IFERROR(_xlfn.IFS(J5=$N$5,J5,J5=$N$6,J5,J5=$N$7,J5,J5=$N$8,J5,J5=$N$9,J5),"")</f>
        <v/>
      </c>
      <c r="M5">
        <v>1</v>
      </c>
      <c r="N5" s="8">
        <f>LARGE(J:J,M5)</f>
        <v>3.4985249732999999</v>
      </c>
      <c r="V5" t="s">
        <v>36</v>
      </c>
      <c r="W5" s="4">
        <v>0.60769525180000006</v>
      </c>
      <c r="Y5" t="str">
        <f t="shared" si="2"/>
        <v>Power generation</v>
      </c>
      <c r="Z5" s="8">
        <f t="shared" si="3"/>
        <v>0.60769525180000006</v>
      </c>
      <c r="AA5" s="8" t="str" cm="1">
        <f t="array" ref="AA5">IFERROR(_xlfn.IFS(Z5=$AD$5,Z5,Z5=$AD$6,Z5,Z5=$AD$7,Z5),"")</f>
        <v/>
      </c>
      <c r="AC5">
        <v>1</v>
      </c>
      <c r="AD5">
        <f>LARGE(Z:Z,AC5)</f>
        <v>9.9556360063999989</v>
      </c>
      <c r="AH5" t="s">
        <v>5</v>
      </c>
      <c r="AI5" s="4">
        <v>8.5744518636000002</v>
      </c>
      <c r="AK5" t="str">
        <f t="shared" ref="AK5:AL8" si="4">AH5</f>
        <v>Islamabad</v>
      </c>
      <c r="AL5" s="8">
        <f t="shared" si="4"/>
        <v>8.5744518636000002</v>
      </c>
      <c r="AM5" s="8" t="str">
        <f>IF($AP$5=AL5,AL5,"")</f>
        <v/>
      </c>
      <c r="AO5">
        <v>1</v>
      </c>
      <c r="AP5">
        <f>LARGE(AL:AL,AO5)</f>
        <v>12.4988431407</v>
      </c>
      <c r="AS5" t="str">
        <f>_xlfn.XLOOKUP(AP5,AL:AL,AK:AK)</f>
        <v>Karachi</v>
      </c>
    </row>
    <row r="6" spans="2:45" x14ac:dyDescent="0.25">
      <c r="F6" t="s">
        <v>34</v>
      </c>
      <c r="G6" s="4">
        <v>0.64173448989999993</v>
      </c>
      <c r="I6" t="str">
        <f t="shared" si="0"/>
        <v>Pakistan Oilfields Limited</v>
      </c>
      <c r="J6" s="8">
        <f t="shared" si="1"/>
        <v>0.64173448989999993</v>
      </c>
      <c r="K6" s="8" t="str" cm="1">
        <f t="array" ref="K6">IFERROR(_xlfn.IFS(J6=$N$5,J6,J6=$N$6,J6,J6=$N$7,J6,J6=$N$8,J6,J6=$N$9,J6),"")</f>
        <v/>
      </c>
      <c r="M6">
        <v>2</v>
      </c>
      <c r="N6" s="8">
        <f t="shared" ref="N6:N9" si="5">LARGE(J:J,M6)</f>
        <v>3.0924522537999999</v>
      </c>
      <c r="V6" t="s">
        <v>33</v>
      </c>
      <c r="W6" s="4">
        <v>0.64821304099999999</v>
      </c>
      <c r="Y6" t="str">
        <f t="shared" si="2"/>
        <v>Information technology</v>
      </c>
      <c r="Z6" s="8">
        <f t="shared" si="3"/>
        <v>0.64821304099999999</v>
      </c>
      <c r="AA6" s="8" t="str" cm="1">
        <f t="array" ref="AA6">IFERROR(_xlfn.IFS(Z6=$AD$5,Z6,Z6=$AD$6,Z6,Z6=$AD$7,Z6),"")</f>
        <v/>
      </c>
      <c r="AC6">
        <v>2</v>
      </c>
      <c r="AD6">
        <f t="shared" ref="AD6:AD7" si="6">LARGE(Z:Z,AC6)</f>
        <v>6.0698296910999998</v>
      </c>
      <c r="AH6" t="s">
        <v>9</v>
      </c>
      <c r="AI6" s="4">
        <v>12.4988431407</v>
      </c>
      <c r="AK6" t="str">
        <f t="shared" si="4"/>
        <v>Karachi</v>
      </c>
      <c r="AL6" s="8">
        <f t="shared" si="4"/>
        <v>12.4988431407</v>
      </c>
      <c r="AM6" s="8">
        <f t="shared" ref="AM6:AM8" si="7">IF($AP$5=AL6,AL6,"")</f>
        <v>12.4988431407</v>
      </c>
    </row>
    <row r="7" spans="2:45" x14ac:dyDescent="0.25">
      <c r="B7" s="8">
        <f>B5</f>
        <v>26.433848625800003</v>
      </c>
      <c r="C7" s="8"/>
      <c r="D7" s="10"/>
      <c r="F7" t="s">
        <v>32</v>
      </c>
      <c r="G7" s="4">
        <v>0.64821304099999999</v>
      </c>
      <c r="I7" t="str">
        <f t="shared" si="0"/>
        <v>Systems Limited</v>
      </c>
      <c r="J7" s="8">
        <f t="shared" si="1"/>
        <v>0.64821304099999999</v>
      </c>
      <c r="K7" s="8" t="str" cm="1">
        <f t="array" ref="K7">IFERROR(_xlfn.IFS(J7=$N$5,J7,J7=$N$6,J7,J7=$N$7,J7,J7=$N$8,J7,J7=$N$9,J7),"")</f>
        <v/>
      </c>
      <c r="M7">
        <v>3</v>
      </c>
      <c r="N7" s="8">
        <f t="shared" si="5"/>
        <v>1.9824008435</v>
      </c>
      <c r="V7" t="s">
        <v>28</v>
      </c>
      <c r="W7" s="4">
        <v>0.85527612450000001</v>
      </c>
      <c r="Y7" t="str">
        <f t="shared" si="2"/>
        <v>Conglomerate</v>
      </c>
      <c r="Z7" s="8">
        <f t="shared" si="3"/>
        <v>0.85527612450000001</v>
      </c>
      <c r="AA7" s="8" t="str" cm="1">
        <f t="array" ref="AA7">IFERROR(_xlfn.IFS(Z7=$AD$5,Z7,Z7=$AD$6,Z7,Z7=$AD$7,Z7),"")</f>
        <v/>
      </c>
      <c r="AC7">
        <v>3</v>
      </c>
      <c r="AD7">
        <f t="shared" si="6"/>
        <v>2.644036297</v>
      </c>
      <c r="AH7" t="s">
        <v>21</v>
      </c>
      <c r="AI7" s="4">
        <v>3.0506817061000002</v>
      </c>
      <c r="AK7" t="str">
        <f t="shared" si="4"/>
        <v>Lahore</v>
      </c>
      <c r="AL7" s="8">
        <f t="shared" si="4"/>
        <v>3.0506817061000002</v>
      </c>
      <c r="AM7" s="8" t="str">
        <f t="shared" si="7"/>
        <v/>
      </c>
    </row>
    <row r="8" spans="2:45" x14ac:dyDescent="0.25">
      <c r="F8" t="s">
        <v>31</v>
      </c>
      <c r="G8" s="4">
        <v>0.73443861889999995</v>
      </c>
      <c r="I8" t="str">
        <f t="shared" si="0"/>
        <v>Standard Chartered Pakistan</v>
      </c>
      <c r="J8" s="8">
        <f t="shared" si="1"/>
        <v>0.73443861889999995</v>
      </c>
      <c r="K8" s="8" t="str" cm="1">
        <f t="array" ref="K8">IFERROR(_xlfn.IFS(J8=$N$5,J8,J8=$N$6,J8,J8=$N$7,J8,J8=$N$8,J8,J8=$N$9,J8),"")</f>
        <v/>
      </c>
      <c r="M8">
        <v>4</v>
      </c>
      <c r="N8" s="8">
        <f t="shared" si="5"/>
        <v>1.6748307352</v>
      </c>
      <c r="V8" t="s">
        <v>19</v>
      </c>
      <c r="W8" s="4">
        <v>1.2178960206</v>
      </c>
      <c r="Y8" t="str">
        <f t="shared" si="2"/>
        <v>Tobacco</v>
      </c>
      <c r="Z8" s="8">
        <f t="shared" si="3"/>
        <v>1.2178960206</v>
      </c>
      <c r="AA8" s="8" t="str" cm="1">
        <f t="array" ref="AA8">IFERROR(_xlfn.IFS(Z8=$AD$5,Z8,Z8=$AD$6,Z8,Z8=$AD$7,Z8),"")</f>
        <v/>
      </c>
      <c r="AH8" t="s">
        <v>13</v>
      </c>
      <c r="AI8" s="4">
        <v>2.3098719154</v>
      </c>
      <c r="AK8" t="str">
        <f t="shared" si="4"/>
        <v>Rawalpindi</v>
      </c>
      <c r="AL8" s="8">
        <f t="shared" si="4"/>
        <v>2.3098719154</v>
      </c>
      <c r="AM8" s="8" t="str">
        <f t="shared" si="7"/>
        <v/>
      </c>
    </row>
    <row r="9" spans="2:45" x14ac:dyDescent="0.25">
      <c r="F9" t="s">
        <v>30</v>
      </c>
      <c r="G9" s="4">
        <v>0.74052344589999997</v>
      </c>
      <c r="I9" t="str">
        <f t="shared" si="0"/>
        <v>Pakistan State Oil</v>
      </c>
      <c r="J9" s="8">
        <f t="shared" si="1"/>
        <v>0.74052344589999997</v>
      </c>
      <c r="K9" s="8" t="str" cm="1">
        <f t="array" ref="K9">IFERROR(_xlfn.IFS(J9=$N$5,J9,J9=$N$6,J9,J9=$N$7,J9,J9=$N$8,J9,J9=$N$9,J9),"")</f>
        <v/>
      </c>
      <c r="M9">
        <v>5</v>
      </c>
      <c r="N9" s="8">
        <f t="shared" si="5"/>
        <v>1.6681374255000001</v>
      </c>
      <c r="V9" t="s">
        <v>24</v>
      </c>
      <c r="W9" s="4">
        <v>1.9196913323</v>
      </c>
      <c r="Y9" t="str">
        <f t="shared" si="2"/>
        <v>Cement</v>
      </c>
      <c r="Z9" s="8">
        <f t="shared" si="3"/>
        <v>1.9196913323</v>
      </c>
      <c r="AA9" s="8" t="str" cm="1">
        <f t="array" ref="AA9">IFERROR(_xlfn.IFS(Z9=$AD$5,Z9,Z9=$AD$6,Z9,Z9=$AD$7,Z9),"")</f>
        <v/>
      </c>
      <c r="AC9" t="s">
        <v>45</v>
      </c>
      <c r="AD9" s="8">
        <f>SUM(AD5:AD7)</f>
        <v>18.669501994499999</v>
      </c>
    </row>
    <row r="10" spans="2:45" x14ac:dyDescent="0.25">
      <c r="F10" t="s">
        <v>29</v>
      </c>
      <c r="G10" s="4">
        <v>0.76557861589999998</v>
      </c>
      <c r="I10" t="str">
        <f t="shared" si="0"/>
        <v>Bestway Cement</v>
      </c>
      <c r="J10" s="8">
        <f t="shared" si="1"/>
        <v>0.76557861589999998</v>
      </c>
      <c r="K10" s="8" t="str" cm="1">
        <f t="array" ref="K10">IFERROR(_xlfn.IFS(J10=$N$5,J10,J10=$N$6,J10,J10=$N$7,J10,J10=$N$8,J10,J10=$N$9,J10),"")</f>
        <v/>
      </c>
      <c r="N10" s="8"/>
      <c r="V10" t="s">
        <v>17</v>
      </c>
      <c r="W10" s="4">
        <v>2.5155748611000002</v>
      </c>
      <c r="Y10" t="str">
        <f t="shared" si="2"/>
        <v>Fast-moving consumer goods</v>
      </c>
      <c r="Z10" s="8">
        <f t="shared" si="3"/>
        <v>2.5155748611000002</v>
      </c>
      <c r="AA10" s="8" t="str" cm="1">
        <f t="array" ref="AA10">IFERROR(_xlfn.IFS(Z10=$AD$5,Z10,Z10=$AD$6,Z10,Z10=$AD$7,Z10),"")</f>
        <v/>
      </c>
    </row>
    <row r="11" spans="2:45" x14ac:dyDescent="0.25">
      <c r="F11" t="s">
        <v>27</v>
      </c>
      <c r="G11" s="4">
        <v>0.85527612450000001</v>
      </c>
      <c r="I11" t="str">
        <f t="shared" si="0"/>
        <v>Engro Corporation</v>
      </c>
      <c r="J11" s="8">
        <f t="shared" si="1"/>
        <v>0.85527612450000001</v>
      </c>
      <c r="K11" s="8" t="str" cm="1">
        <f t="array" ref="K11">IFERROR(_xlfn.IFS(J11=$N$5,J11,J11=$N$6,J11,J11=$N$7,J11,J11=$N$8,J11,J11=$N$9,J11),"")</f>
        <v/>
      </c>
      <c r="M11" s="12" t="s">
        <v>45</v>
      </c>
      <c r="N11" s="14">
        <f>SUM(N5:N9)</f>
        <v>11.9163462313</v>
      </c>
      <c r="V11" t="s">
        <v>14</v>
      </c>
      <c r="W11" s="4">
        <v>2.644036297</v>
      </c>
      <c r="Y11" t="str">
        <f t="shared" si="2"/>
        <v>Fertilizer</v>
      </c>
      <c r="Z11" s="8">
        <f t="shared" si="3"/>
        <v>2.644036297</v>
      </c>
      <c r="AA11" s="8" cm="1">
        <f t="array" ref="AA11">IFERROR(_xlfn.IFS(Z11=$AD$5,Z11,Z11=$AD$6,Z11,Z11=$AD$7,Z11),"")</f>
        <v>2.644036297</v>
      </c>
    </row>
    <row r="12" spans="2:45" x14ac:dyDescent="0.25">
      <c r="F12" t="s">
        <v>26</v>
      </c>
      <c r="G12" s="4">
        <v>0.91598122209999999</v>
      </c>
      <c r="I12" t="str">
        <f t="shared" si="0"/>
        <v>Habib Bank Limited</v>
      </c>
      <c r="J12" s="8">
        <f t="shared" si="1"/>
        <v>0.91598122209999999</v>
      </c>
      <c r="K12" s="8" t="str" cm="1">
        <f t="array" ref="K12">IFERROR(_xlfn.IFS(J12=$N$5,J12,J12=$N$6,J12,J12=$N$7,J12,J12=$N$8,J12,J12=$N$9,J12),"")</f>
        <v/>
      </c>
      <c r="V12" t="s">
        <v>11</v>
      </c>
      <c r="W12" s="4">
        <v>6.0698296910999998</v>
      </c>
      <c r="Y12" t="str">
        <f t="shared" si="2"/>
        <v>Banking</v>
      </c>
      <c r="Z12" s="8">
        <f t="shared" si="3"/>
        <v>6.0698296910999998</v>
      </c>
      <c r="AA12" s="8" cm="1">
        <f t="array" ref="AA12">IFERROR(_xlfn.IFS(Z12=$AD$5,Z12,Z12=$AD$6,Z12,Z12=$AD$7,Z12),"")</f>
        <v>6.0698296910999998</v>
      </c>
    </row>
    <row r="13" spans="2:45" x14ac:dyDescent="0.25">
      <c r="F13" t="s">
        <v>25</v>
      </c>
      <c r="G13" s="4">
        <v>0.97589887149999988</v>
      </c>
      <c r="I13" t="str">
        <f t="shared" si="0"/>
        <v>Engro Fertilizers</v>
      </c>
      <c r="J13" s="8">
        <f t="shared" si="1"/>
        <v>0.97589887149999988</v>
      </c>
      <c r="K13" s="8" t="str" cm="1">
        <f t="array" ref="K13">IFERROR(_xlfn.IFS(J13=$N$5,J13,J13=$N$6,J13,J13=$N$7,J13,J13=$N$8,J13,J13=$N$9,J13),"")</f>
        <v/>
      </c>
      <c r="M13" t="s">
        <v>49</v>
      </c>
      <c r="N13" t="str">
        <f>"Top 5:    "</f>
        <v xml:space="preserve">Top 5:    </v>
      </c>
      <c r="V13" t="s">
        <v>6</v>
      </c>
      <c r="W13" s="4">
        <v>9.9556360063999989</v>
      </c>
      <c r="Y13" t="str">
        <f t="shared" si="2"/>
        <v>Petroleum</v>
      </c>
      <c r="Z13" s="8">
        <f t="shared" si="3"/>
        <v>9.9556360063999989</v>
      </c>
      <c r="AA13" s="8" cm="1">
        <f t="array" ref="AA13">IFERROR(_xlfn.IFS(Z13=$AD$5,Z13,Z13=$AD$6,Z13,Z13=$AD$7,Z13),"")</f>
        <v>9.9556360063999989</v>
      </c>
    </row>
    <row r="14" spans="2:45" x14ac:dyDescent="0.25">
      <c r="F14" t="s">
        <v>23</v>
      </c>
      <c r="G14" s="4">
        <v>1.1541127164</v>
      </c>
      <c r="I14" t="str">
        <f t="shared" si="0"/>
        <v>Lucky Cement</v>
      </c>
      <c r="J14" s="8">
        <f t="shared" si="1"/>
        <v>1.1541127164</v>
      </c>
      <c r="K14" s="8" t="str" cm="1">
        <f t="array" ref="K14">IFERROR(_xlfn.IFS(J14=$N$5,J14,J14=$N$6,J14,J14=$N$7,J14,J14=$N$8,J14,J14=$N$9,J14),"")</f>
        <v/>
      </c>
    </row>
    <row r="15" spans="2:45" x14ac:dyDescent="0.25">
      <c r="F15" t="s">
        <v>22</v>
      </c>
      <c r="G15" s="4">
        <v>1.1931987816</v>
      </c>
      <c r="I15" t="str">
        <f t="shared" si="0"/>
        <v>MCB Bank</v>
      </c>
      <c r="J15" s="8">
        <f t="shared" si="1"/>
        <v>1.1931987816</v>
      </c>
      <c r="K15" s="8" t="str" cm="1">
        <f t="array" ref="K15">IFERROR(_xlfn.IFS(J15=$N$5,J15,J15=$N$6,J15,J15=$N$7,J15,J15=$N$8,J15,J15=$N$9,J15),"")</f>
        <v/>
      </c>
    </row>
    <row r="16" spans="2:45" x14ac:dyDescent="0.25">
      <c r="F16" t="s">
        <v>20</v>
      </c>
      <c r="G16" s="4">
        <v>1.2092698835000002</v>
      </c>
      <c r="I16" t="str">
        <f t="shared" si="0"/>
        <v>Nestlé Pakistan</v>
      </c>
      <c r="J16" s="8">
        <f t="shared" si="1"/>
        <v>1.2092698835000002</v>
      </c>
      <c r="K16" s="8" t="str" cm="1">
        <f t="array" ref="K16">IFERROR(_xlfn.IFS(J16=$N$5,J16,J16=$N$6,J16,J16=$N$7,J16,J16=$N$8,J16,J16=$N$9,J16),"")</f>
        <v/>
      </c>
    </row>
    <row r="17" spans="6:11" x14ac:dyDescent="0.25">
      <c r="F17" t="s">
        <v>18</v>
      </c>
      <c r="G17" s="4">
        <v>1.2178960206</v>
      </c>
      <c r="I17" t="str">
        <f t="shared" si="0"/>
        <v>Pakistan Tobacco Company</v>
      </c>
      <c r="J17" s="8">
        <f t="shared" si="1"/>
        <v>1.2178960206</v>
      </c>
      <c r="K17" s="8" t="str" cm="1">
        <f t="array" ref="K17">IFERROR(_xlfn.IFS(J17=$N$5,J17,J17=$N$6,J17,J17=$N$7,J17,J17=$N$8,J17,J17=$N$9,J17),"")</f>
        <v/>
      </c>
    </row>
    <row r="18" spans="6:11" x14ac:dyDescent="0.25">
      <c r="F18" t="s">
        <v>16</v>
      </c>
      <c r="G18" s="4">
        <v>1.3063049776</v>
      </c>
      <c r="I18" t="str">
        <f t="shared" si="0"/>
        <v>Colgate-Palmolive Pakistan</v>
      </c>
      <c r="J18" s="8">
        <f t="shared" si="1"/>
        <v>1.3063049776</v>
      </c>
      <c r="K18" s="8" t="str" cm="1">
        <f t="array" ref="K18">IFERROR(_xlfn.IFS(J18=$N$5,J18,J18=$N$6,J18,J18=$N$7,J18,J18=$N$8,J18,J18=$N$9,J18),"")</f>
        <v/>
      </c>
    </row>
    <row r="19" spans="6:11" x14ac:dyDescent="0.25">
      <c r="F19" t="s">
        <v>15</v>
      </c>
      <c r="G19" s="4">
        <v>1.5513803333</v>
      </c>
      <c r="I19" t="str">
        <f t="shared" si="0"/>
        <v>Meezan Bank</v>
      </c>
      <c r="J19" s="8">
        <f t="shared" si="1"/>
        <v>1.5513803333</v>
      </c>
      <c r="K19" s="8" t="str" cm="1">
        <f t="array" ref="K19">IFERROR(_xlfn.IFS(J19=$N$5,J19,J19=$N$6,J19,J19=$N$7,J19,J19=$N$8,J19,J19=$N$9,J19),"")</f>
        <v/>
      </c>
    </row>
    <row r="20" spans="6:11" x14ac:dyDescent="0.25">
      <c r="F20" t="s">
        <v>12</v>
      </c>
      <c r="G20" s="4">
        <v>1.6681374255000001</v>
      </c>
      <c r="I20" t="str">
        <f t="shared" si="0"/>
        <v>Fauji Fertilizer Company</v>
      </c>
      <c r="J20" s="8">
        <f t="shared" si="1"/>
        <v>1.6681374255000001</v>
      </c>
      <c r="K20" s="8" cm="1">
        <f t="array" ref="K20">IFERROR(_xlfn.IFS(J20=$N$5,J20,J20=$N$6,J20,J20=$N$7,J20,J20=$N$8,J20,J20=$N$9,J20),"")</f>
        <v>1.6681374255000001</v>
      </c>
    </row>
    <row r="21" spans="6:11" x14ac:dyDescent="0.25">
      <c r="F21" t="s">
        <v>10</v>
      </c>
      <c r="G21" s="4">
        <v>1.6748307352</v>
      </c>
      <c r="I21" t="str">
        <f t="shared" si="0"/>
        <v>United Bank Limited</v>
      </c>
      <c r="J21" s="8">
        <f t="shared" si="1"/>
        <v>1.6748307352</v>
      </c>
      <c r="K21" s="8" cm="1">
        <f t="array" ref="K21">IFERROR(_xlfn.IFS(J21=$N$5,J21,J21=$N$6,J21,J21=$N$7,J21,J21=$N$8,J21,J21=$N$9,J21),"")</f>
        <v>1.6748307352</v>
      </c>
    </row>
    <row r="22" spans="6:11" x14ac:dyDescent="0.25">
      <c r="F22" t="s">
        <v>8</v>
      </c>
      <c r="G22" s="4">
        <v>1.9824008435</v>
      </c>
      <c r="I22" t="str">
        <f t="shared" si="0"/>
        <v>Pakistan Petroleum Limited</v>
      </c>
      <c r="J22" s="8">
        <f t="shared" si="1"/>
        <v>1.9824008435</v>
      </c>
      <c r="K22" s="8" cm="1">
        <f t="array" ref="K22">IFERROR(_xlfn.IFS(J22=$N$5,J22,J22=$N$6,J22,J22=$N$7,J22,J22=$N$8,J22,J22=$N$9,J22),"")</f>
        <v>1.9824008435</v>
      </c>
    </row>
    <row r="23" spans="6:11" x14ac:dyDescent="0.25">
      <c r="F23" t="s">
        <v>7</v>
      </c>
      <c r="G23" s="4">
        <v>3.0924522537999999</v>
      </c>
      <c r="I23" t="str">
        <f t="shared" si="0"/>
        <v>Mari Petroleum</v>
      </c>
      <c r="J23" s="8">
        <f t="shared" si="1"/>
        <v>3.0924522537999999</v>
      </c>
      <c r="K23" s="8" cm="1">
        <f t="array" ref="K23">IFERROR(_xlfn.IFS(J23=$N$5,J23,J23=$N$6,J23,J23=$N$7,J23,J23=$N$8,J23,J23=$N$9,J23),"")</f>
        <v>3.0924522537999999</v>
      </c>
    </row>
    <row r="24" spans="6:11" x14ac:dyDescent="0.25">
      <c r="F24" t="s">
        <v>4</v>
      </c>
      <c r="G24" s="4">
        <v>3.4985249732999999</v>
      </c>
      <c r="I24" t="str">
        <f t="shared" si="0"/>
        <v>Oil &amp; Gas Development Company</v>
      </c>
      <c r="J24" s="8">
        <f t="shared" si="1"/>
        <v>3.4985249732999999</v>
      </c>
      <c r="K24" s="8" cm="1">
        <f t="array" ref="K24">IFERROR(_xlfn.IFS(J24=$N$5,J24,J24=$N$6,J24,J24=$N$7,J24,J24=$N$8,J24,J24=$N$9,J24),"")</f>
        <v>3.4985249732999999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CA0D-E2F6-4F26-971B-F621EA0CCFC1}">
  <dimension ref="B3:AS24"/>
  <sheetViews>
    <sheetView showGridLines="0" workbookViewId="0"/>
  </sheetViews>
  <sheetFormatPr defaultRowHeight="15" x14ac:dyDescent="0.25"/>
  <cols>
    <col min="2" max="2" width="30.140625" bestFit="1" customWidth="1"/>
    <col min="3" max="3" width="9" customWidth="1"/>
    <col min="4" max="4" width="3.42578125" style="9" customWidth="1"/>
    <col min="5" max="5" width="9.7109375" customWidth="1"/>
    <col min="6" max="6" width="30.42578125" bestFit="1" customWidth="1"/>
    <col min="7" max="7" width="23.5703125" bestFit="1" customWidth="1"/>
    <col min="9" max="9" width="30.42578125" bestFit="1" customWidth="1"/>
    <col min="10" max="10" width="23.140625" bestFit="1" customWidth="1"/>
    <col min="13" max="13" width="7.140625" customWidth="1"/>
    <col min="14" max="14" width="16.28515625" bestFit="1" customWidth="1"/>
    <col min="20" max="20" width="4.42578125" style="13" customWidth="1"/>
    <col min="22" max="22" width="27.5703125" bestFit="1" customWidth="1"/>
    <col min="23" max="23" width="30.140625" bestFit="1" customWidth="1"/>
    <col min="25" max="25" width="27.5703125" bestFit="1" customWidth="1"/>
    <col min="26" max="26" width="29.28515625" bestFit="1" customWidth="1"/>
    <col min="32" max="32" width="4.140625" style="13" customWidth="1"/>
    <col min="34" max="34" width="15.7109375" bestFit="1" customWidth="1"/>
    <col min="35" max="35" width="30.140625" bestFit="1" customWidth="1"/>
    <col min="37" max="37" width="13.140625" bestFit="1" customWidth="1"/>
    <col min="38" max="38" width="29.28515625" bestFit="1" customWidth="1"/>
  </cols>
  <sheetData>
    <row r="3" spans="2:45" x14ac:dyDescent="0.25">
      <c r="F3" s="11" t="s">
        <v>47</v>
      </c>
      <c r="I3" s="11" t="s">
        <v>48</v>
      </c>
      <c r="V3" s="11" t="s">
        <v>47</v>
      </c>
      <c r="Y3" s="11" t="s">
        <v>48</v>
      </c>
      <c r="AH3" s="11" t="s">
        <v>47</v>
      </c>
      <c r="AK3" s="11" t="s">
        <v>48</v>
      </c>
    </row>
    <row r="4" spans="2:45" x14ac:dyDescent="0.25">
      <c r="B4" t="s">
        <v>43</v>
      </c>
      <c r="F4" s="7" t="s">
        <v>1</v>
      </c>
      <c r="G4" t="s">
        <v>43</v>
      </c>
      <c r="I4" s="2" t="str">
        <f t="shared" ref="I4:I24" si="0">F4</f>
        <v>Name</v>
      </c>
      <c r="J4" s="2" t="str">
        <f t="shared" ref="J4:J24" si="1">G4</f>
        <v xml:space="preserve"> Market Cap (Billion PKR)</v>
      </c>
      <c r="K4" s="2" t="s">
        <v>44</v>
      </c>
      <c r="M4" s="6"/>
      <c r="N4" s="2" t="s">
        <v>46</v>
      </c>
      <c r="V4" s="7" t="s">
        <v>3</v>
      </c>
      <c r="W4" t="s">
        <v>42</v>
      </c>
      <c r="Y4" s="2" t="str">
        <f t="shared" ref="Y4:Y13" si="2">V4</f>
        <v>Industry</v>
      </c>
      <c r="Z4" s="2" t="str">
        <f t="shared" ref="Z4:Z13" si="3">W4</f>
        <v>Sum of Market Cap (Billion PKR)</v>
      </c>
      <c r="AA4" s="2" t="s">
        <v>44</v>
      </c>
      <c r="AC4" s="2"/>
      <c r="AD4" s="2" t="s">
        <v>50</v>
      </c>
      <c r="AH4" s="7" t="s">
        <v>2</v>
      </c>
      <c r="AI4" t="s">
        <v>42</v>
      </c>
      <c r="AK4" s="2" t="str">
        <f>AH4</f>
        <v>Headquarters</v>
      </c>
      <c r="AL4" s="2" t="str">
        <f>AI4</f>
        <v>Sum of Market Cap (Billion PKR)</v>
      </c>
      <c r="AM4" s="2" t="s">
        <v>44</v>
      </c>
      <c r="AO4" s="2"/>
      <c r="AP4" s="2" t="s">
        <v>51</v>
      </c>
      <c r="AS4" s="2" t="s">
        <v>49</v>
      </c>
    </row>
    <row r="5" spans="2:45" x14ac:dyDescent="0.25">
      <c r="B5">
        <v>7385.1799999999994</v>
      </c>
      <c r="F5" t="s">
        <v>35</v>
      </c>
      <c r="G5">
        <v>169.78</v>
      </c>
      <c r="I5" t="str">
        <f t="shared" si="0"/>
        <v>Hub Power Company</v>
      </c>
      <c r="J5" s="8">
        <f t="shared" si="1"/>
        <v>169.78</v>
      </c>
      <c r="K5" s="8" t="str" cm="1">
        <f t="array" ref="K5">IFERROR(_xlfn.IFS(J5=$N$5,J5,J5=$N$6,J5,J5=$N$7,J5,J5=$N$8,J5,J5=$N$9,J5),"")</f>
        <v/>
      </c>
      <c r="M5">
        <v>1</v>
      </c>
      <c r="N5">
        <f>LARGE(J:J,M5)</f>
        <v>977.43</v>
      </c>
      <c r="V5" t="s">
        <v>36</v>
      </c>
      <c r="W5">
        <v>169.78</v>
      </c>
      <c r="Y5" t="str">
        <f t="shared" si="2"/>
        <v>Power generation</v>
      </c>
      <c r="Z5" s="8">
        <f t="shared" si="3"/>
        <v>169.78</v>
      </c>
      <c r="AA5" s="8" t="str" cm="1">
        <f t="array" ref="AA5">IFERROR(_xlfn.IFS(Z5=$AD$5,Z5,Z5=$AD$6,Z5,Z5=$AD$7,Z5),"")</f>
        <v/>
      </c>
      <c r="AC5">
        <v>1</v>
      </c>
      <c r="AD5">
        <f>LARGE(Z:Z,AC5)</f>
        <v>2781.4399999999996</v>
      </c>
      <c r="AH5" t="s">
        <v>5</v>
      </c>
      <c r="AI5">
        <v>2395.56</v>
      </c>
      <c r="AK5" t="str">
        <f t="shared" ref="AK5:AL8" si="4">AH5</f>
        <v>Islamabad</v>
      </c>
      <c r="AL5" s="8">
        <f t="shared" si="4"/>
        <v>2395.56</v>
      </c>
      <c r="AM5" s="8" t="str">
        <f>IF($AP$5=AL5,AL5,"")</f>
        <v/>
      </c>
      <c r="AO5">
        <v>1</v>
      </c>
      <c r="AP5">
        <f>LARGE(AL:AL,AO5)</f>
        <v>3491.97</v>
      </c>
      <c r="AS5" t="str">
        <f>_xlfn.XLOOKUP(AP5,AL:AL,AK:AK)</f>
        <v>Karachi</v>
      </c>
    </row>
    <row r="6" spans="2:45" x14ac:dyDescent="0.25">
      <c r="F6" t="s">
        <v>34</v>
      </c>
      <c r="G6">
        <v>179.29</v>
      </c>
      <c r="I6" t="str">
        <f t="shared" si="0"/>
        <v>Pakistan Oilfields Limited</v>
      </c>
      <c r="J6" s="8">
        <f t="shared" si="1"/>
        <v>179.29</v>
      </c>
      <c r="K6" s="8" t="str" cm="1">
        <f t="array" ref="K6">IFERROR(_xlfn.IFS(J6=$N$5,J6,J6=$N$6,J6,J6=$N$7,J6,J6=$N$8,J6,J6=$N$9,J6),"")</f>
        <v/>
      </c>
      <c r="M6">
        <v>2</v>
      </c>
      <c r="N6">
        <f t="shared" ref="N6:N9" si="5">LARGE(J:J,M6)</f>
        <v>863.98</v>
      </c>
      <c r="V6" t="s">
        <v>33</v>
      </c>
      <c r="W6">
        <v>181.1</v>
      </c>
      <c r="Y6" t="str">
        <f t="shared" si="2"/>
        <v>Information technology</v>
      </c>
      <c r="Z6" s="8">
        <f t="shared" si="3"/>
        <v>181.1</v>
      </c>
      <c r="AA6" s="8" t="str" cm="1">
        <f t="array" ref="AA6">IFERROR(_xlfn.IFS(Z6=$AD$5,Z6,Z6=$AD$6,Z6,Z6=$AD$7,Z6),"")</f>
        <v/>
      </c>
      <c r="AC6">
        <v>2</v>
      </c>
      <c r="AD6">
        <f t="shared" ref="AD6:AD7" si="6">LARGE(Z:Z,AC6)</f>
        <v>1695.8100000000002</v>
      </c>
      <c r="AH6" t="s">
        <v>9</v>
      </c>
      <c r="AI6">
        <v>3491.97</v>
      </c>
      <c r="AK6" t="str">
        <f t="shared" si="4"/>
        <v>Karachi</v>
      </c>
      <c r="AL6" s="8">
        <f t="shared" si="4"/>
        <v>3491.97</v>
      </c>
      <c r="AM6" s="8">
        <f t="shared" ref="AM6:AM8" si="7">IF($AP$5=AL6,AL6,"")</f>
        <v>3491.97</v>
      </c>
    </row>
    <row r="7" spans="2:45" x14ac:dyDescent="0.25">
      <c r="B7" s="8">
        <f>B5</f>
        <v>7385.1799999999994</v>
      </c>
      <c r="C7" s="8"/>
      <c r="D7" s="10"/>
      <c r="F7" t="s">
        <v>32</v>
      </c>
      <c r="G7">
        <v>181.1</v>
      </c>
      <c r="I7" t="str">
        <f t="shared" si="0"/>
        <v>Systems Limited</v>
      </c>
      <c r="J7" s="8">
        <f t="shared" si="1"/>
        <v>181.1</v>
      </c>
      <c r="K7" s="8" t="str" cm="1">
        <f t="array" ref="K7">IFERROR(_xlfn.IFS(J7=$N$5,J7,J7=$N$6,J7,J7=$N$7,J7,J7=$N$8,J7,J7=$N$9,J7),"")</f>
        <v/>
      </c>
      <c r="M7">
        <v>3</v>
      </c>
      <c r="N7">
        <f t="shared" si="5"/>
        <v>553.85</v>
      </c>
      <c r="V7" t="s">
        <v>28</v>
      </c>
      <c r="W7">
        <v>238.95</v>
      </c>
      <c r="Y7" t="str">
        <f t="shared" si="2"/>
        <v>Conglomerate</v>
      </c>
      <c r="Z7" s="8">
        <f t="shared" si="3"/>
        <v>238.95</v>
      </c>
      <c r="AA7" s="8" t="str" cm="1">
        <f t="array" ref="AA7">IFERROR(_xlfn.IFS(Z7=$AD$5,Z7,Z7=$AD$6,Z7,Z7=$AD$7,Z7),"")</f>
        <v/>
      </c>
      <c r="AC7">
        <v>3</v>
      </c>
      <c r="AD7">
        <f t="shared" si="6"/>
        <v>738.7</v>
      </c>
      <c r="AH7" t="s">
        <v>21</v>
      </c>
      <c r="AI7">
        <v>852.31000000000006</v>
      </c>
      <c r="AK7" t="str">
        <f t="shared" si="4"/>
        <v>Lahore</v>
      </c>
      <c r="AL7" s="8">
        <f t="shared" si="4"/>
        <v>852.31000000000006</v>
      </c>
      <c r="AM7" s="8" t="str">
        <f t="shared" si="7"/>
        <v/>
      </c>
    </row>
    <row r="8" spans="2:45" x14ac:dyDescent="0.25">
      <c r="F8" t="s">
        <v>31</v>
      </c>
      <c r="G8">
        <v>205.19</v>
      </c>
      <c r="I8" t="str">
        <f t="shared" si="0"/>
        <v>Standard Chartered Pakistan</v>
      </c>
      <c r="J8" s="8">
        <f t="shared" si="1"/>
        <v>205.19</v>
      </c>
      <c r="K8" s="8" t="str" cm="1">
        <f t="array" ref="K8">IFERROR(_xlfn.IFS(J8=$N$5,J8,J8=$N$6,J8,J8=$N$7,J8,J8=$N$8,J8,J8=$N$9,J8),"")</f>
        <v/>
      </c>
      <c r="M8">
        <v>4</v>
      </c>
      <c r="N8">
        <f t="shared" si="5"/>
        <v>467.92</v>
      </c>
      <c r="V8" t="s">
        <v>19</v>
      </c>
      <c r="W8">
        <v>340.26</v>
      </c>
      <c r="Y8" t="str">
        <f t="shared" si="2"/>
        <v>Tobacco</v>
      </c>
      <c r="Z8" s="8">
        <f t="shared" si="3"/>
        <v>340.26</v>
      </c>
      <c r="AA8" s="8" t="str" cm="1">
        <f t="array" ref="AA8">IFERROR(_xlfn.IFS(Z8=$AD$5,Z8,Z8=$AD$6,Z8,Z8=$AD$7,Z8),"")</f>
        <v/>
      </c>
      <c r="AH8" t="s">
        <v>13</v>
      </c>
      <c r="AI8">
        <v>645.34</v>
      </c>
      <c r="AK8" t="str">
        <f t="shared" si="4"/>
        <v>Rawalpindi</v>
      </c>
      <c r="AL8" s="8">
        <f t="shared" si="4"/>
        <v>645.34</v>
      </c>
      <c r="AM8" s="8" t="str">
        <f t="shared" si="7"/>
        <v/>
      </c>
    </row>
    <row r="9" spans="2:45" x14ac:dyDescent="0.25">
      <c r="F9" t="s">
        <v>30</v>
      </c>
      <c r="G9">
        <v>206.89</v>
      </c>
      <c r="I9" t="str">
        <f t="shared" si="0"/>
        <v>Pakistan State Oil</v>
      </c>
      <c r="J9" s="8">
        <f t="shared" si="1"/>
        <v>206.89</v>
      </c>
      <c r="K9" s="8" t="str" cm="1">
        <f t="array" ref="K9">IFERROR(_xlfn.IFS(J9=$N$5,J9,J9=$N$6,J9,J9=$N$7,J9,J9=$N$8,J9,J9=$N$9,J9),"")</f>
        <v/>
      </c>
      <c r="M9">
        <v>5</v>
      </c>
      <c r="N9">
        <f t="shared" si="5"/>
        <v>466.05</v>
      </c>
      <c r="V9" t="s">
        <v>24</v>
      </c>
      <c r="W9">
        <v>536.32999999999993</v>
      </c>
      <c r="Y9" t="str">
        <f t="shared" si="2"/>
        <v>Cement</v>
      </c>
      <c r="Z9" s="8">
        <f t="shared" si="3"/>
        <v>536.32999999999993</v>
      </c>
      <c r="AA9" s="8" t="str" cm="1">
        <f t="array" ref="AA9">IFERROR(_xlfn.IFS(Z9=$AD$5,Z9,Z9=$AD$6,Z9,Z9=$AD$7,Z9),"")</f>
        <v/>
      </c>
      <c r="AC9" t="s">
        <v>45</v>
      </c>
      <c r="AD9" s="8">
        <f>SUM(AD5:AD7)</f>
        <v>5215.95</v>
      </c>
    </row>
    <row r="10" spans="2:45" x14ac:dyDescent="0.25">
      <c r="F10" t="s">
        <v>29</v>
      </c>
      <c r="G10">
        <v>213.89</v>
      </c>
      <c r="I10" t="str">
        <f t="shared" si="0"/>
        <v>Bestway Cement</v>
      </c>
      <c r="J10" s="8">
        <f t="shared" si="1"/>
        <v>213.89</v>
      </c>
      <c r="K10" s="8" t="str" cm="1">
        <f t="array" ref="K10">IFERROR(_xlfn.IFS(J10=$N$5,J10,J10=$N$6,J10,J10=$N$7,J10,J10=$N$8,J10,J10=$N$9,J10),"")</f>
        <v/>
      </c>
      <c r="V10" t="s">
        <v>17</v>
      </c>
      <c r="W10">
        <v>702.81</v>
      </c>
      <c r="Y10" t="str">
        <f t="shared" si="2"/>
        <v>Fast-moving consumer goods</v>
      </c>
      <c r="Z10" s="8">
        <f t="shared" si="3"/>
        <v>702.81</v>
      </c>
      <c r="AA10" s="8" t="str" cm="1">
        <f t="array" ref="AA10">IFERROR(_xlfn.IFS(Z10=$AD$5,Z10,Z10=$AD$6,Z10,Z10=$AD$7,Z10),"")</f>
        <v/>
      </c>
    </row>
    <row r="11" spans="2:45" x14ac:dyDescent="0.25">
      <c r="F11" t="s">
        <v>27</v>
      </c>
      <c r="G11">
        <v>238.95</v>
      </c>
      <c r="I11" t="str">
        <f t="shared" si="0"/>
        <v>Engro Corporation</v>
      </c>
      <c r="J11" s="8">
        <f t="shared" si="1"/>
        <v>238.95</v>
      </c>
      <c r="K11" s="8" t="str" cm="1">
        <f t="array" ref="K11">IFERROR(_xlfn.IFS(J11=$N$5,J11,J11=$N$6,J11,J11=$N$7,J11,J11=$N$8,J11,J11=$N$9,J11),"")</f>
        <v/>
      </c>
      <c r="M11" s="12" t="s">
        <v>45</v>
      </c>
      <c r="N11" s="12">
        <f>SUM(N5:N9)</f>
        <v>3329.23</v>
      </c>
      <c r="V11" t="s">
        <v>14</v>
      </c>
      <c r="W11">
        <v>738.7</v>
      </c>
      <c r="Y11" t="str">
        <f t="shared" si="2"/>
        <v>Fertilizer</v>
      </c>
      <c r="Z11" s="8">
        <f t="shared" si="3"/>
        <v>738.7</v>
      </c>
      <c r="AA11" s="8" cm="1">
        <f t="array" ref="AA11">IFERROR(_xlfn.IFS(Z11=$AD$5,Z11,Z11=$AD$6,Z11,Z11=$AD$7,Z11),"")</f>
        <v>738.7</v>
      </c>
    </row>
    <row r="12" spans="2:45" x14ac:dyDescent="0.25">
      <c r="F12" t="s">
        <v>26</v>
      </c>
      <c r="G12">
        <v>255.91</v>
      </c>
      <c r="I12" t="str">
        <f t="shared" si="0"/>
        <v>Habib Bank Limited</v>
      </c>
      <c r="J12" s="8">
        <f t="shared" si="1"/>
        <v>255.91</v>
      </c>
      <c r="K12" s="8" t="str" cm="1">
        <f t="array" ref="K12">IFERROR(_xlfn.IFS(J12=$N$5,J12,J12=$N$6,J12,J12=$N$7,J12,J12=$N$8,J12,J12=$N$9,J12),"")</f>
        <v/>
      </c>
      <c r="V12" t="s">
        <v>11</v>
      </c>
      <c r="W12">
        <v>1695.8100000000002</v>
      </c>
      <c r="Y12" t="str">
        <f t="shared" si="2"/>
        <v>Banking</v>
      </c>
      <c r="Z12" s="8">
        <f t="shared" si="3"/>
        <v>1695.8100000000002</v>
      </c>
      <c r="AA12" s="8" cm="1">
        <f t="array" ref="AA12">IFERROR(_xlfn.IFS(Z12=$AD$5,Z12,Z12=$AD$6,Z12,Z12=$AD$7,Z12),"")</f>
        <v>1695.8100000000002</v>
      </c>
    </row>
    <row r="13" spans="2:45" x14ac:dyDescent="0.25">
      <c r="F13" t="s">
        <v>25</v>
      </c>
      <c r="G13">
        <v>272.64999999999998</v>
      </c>
      <c r="I13" t="str">
        <f t="shared" si="0"/>
        <v>Engro Fertilizers</v>
      </c>
      <c r="J13" s="8">
        <f t="shared" si="1"/>
        <v>272.64999999999998</v>
      </c>
      <c r="K13" s="8" t="str" cm="1">
        <f t="array" ref="K13">IFERROR(_xlfn.IFS(J13=$N$5,J13,J13=$N$6,J13,J13=$N$7,J13,J13=$N$8,J13,J13=$N$9,J13),"")</f>
        <v/>
      </c>
      <c r="M13" t="s">
        <v>49</v>
      </c>
      <c r="N13" t="str">
        <f>"Top 5:    " &amp; N11 &amp;" B"</f>
        <v>Top 5:    3329.23 B</v>
      </c>
      <c r="V13" t="s">
        <v>6</v>
      </c>
      <c r="W13">
        <v>2781.4399999999996</v>
      </c>
      <c r="Y13" t="str">
        <f t="shared" si="2"/>
        <v>Petroleum</v>
      </c>
      <c r="Z13" s="8">
        <f t="shared" si="3"/>
        <v>2781.4399999999996</v>
      </c>
      <c r="AA13" s="8" cm="1">
        <f t="array" ref="AA13">IFERROR(_xlfn.IFS(Z13=$AD$5,Z13,Z13=$AD$6,Z13,Z13=$AD$7,Z13),"")</f>
        <v>2781.4399999999996</v>
      </c>
    </row>
    <row r="14" spans="2:45" x14ac:dyDescent="0.25">
      <c r="F14" t="s">
        <v>23</v>
      </c>
      <c r="G14">
        <v>322.44</v>
      </c>
      <c r="I14" t="str">
        <f t="shared" si="0"/>
        <v>Lucky Cement</v>
      </c>
      <c r="J14" s="8">
        <f t="shared" si="1"/>
        <v>322.44</v>
      </c>
      <c r="K14" s="8" t="str" cm="1">
        <f t="array" ref="K14">IFERROR(_xlfn.IFS(J14=$N$5,J14,J14=$N$6,J14,J14=$N$7,J14,J14=$N$8,J14,J14=$N$9,J14),"")</f>
        <v/>
      </c>
    </row>
    <row r="15" spans="2:45" x14ac:dyDescent="0.25">
      <c r="F15" t="s">
        <v>22</v>
      </c>
      <c r="G15">
        <v>333.36</v>
      </c>
      <c r="I15" t="str">
        <f t="shared" si="0"/>
        <v>MCB Bank</v>
      </c>
      <c r="J15" s="8">
        <f t="shared" si="1"/>
        <v>333.36</v>
      </c>
      <c r="K15" s="8" t="str" cm="1">
        <f t="array" ref="K15">IFERROR(_xlfn.IFS(J15=$N$5,J15,J15=$N$6,J15,J15=$N$7,J15,J15=$N$8,J15,J15=$N$9,J15),"")</f>
        <v/>
      </c>
    </row>
    <row r="16" spans="2:45" x14ac:dyDescent="0.25">
      <c r="F16" t="s">
        <v>20</v>
      </c>
      <c r="G16">
        <v>337.85</v>
      </c>
      <c r="I16" t="str">
        <f t="shared" si="0"/>
        <v>Nestlé Pakistan</v>
      </c>
      <c r="J16" s="8">
        <f t="shared" si="1"/>
        <v>337.85</v>
      </c>
      <c r="K16" s="8" t="str" cm="1">
        <f t="array" ref="K16">IFERROR(_xlfn.IFS(J16=$N$5,J16,J16=$N$6,J16,J16=$N$7,J16,J16=$N$8,J16,J16=$N$9,J16),"")</f>
        <v/>
      </c>
    </row>
    <row r="17" spans="6:11" x14ac:dyDescent="0.25">
      <c r="F17" t="s">
        <v>18</v>
      </c>
      <c r="G17">
        <v>340.26</v>
      </c>
      <c r="I17" t="str">
        <f t="shared" si="0"/>
        <v>Pakistan Tobacco Company</v>
      </c>
      <c r="J17" s="8">
        <f t="shared" si="1"/>
        <v>340.26</v>
      </c>
      <c r="K17" s="8" t="str" cm="1">
        <f t="array" ref="K17">IFERROR(_xlfn.IFS(J17=$N$5,J17,J17=$N$6,J17,J17=$N$7,J17,J17=$N$8,J17,J17=$N$9,J17),"")</f>
        <v/>
      </c>
    </row>
    <row r="18" spans="6:11" x14ac:dyDescent="0.25">
      <c r="F18" t="s">
        <v>16</v>
      </c>
      <c r="G18">
        <v>364.96</v>
      </c>
      <c r="I18" t="str">
        <f t="shared" si="0"/>
        <v>Colgate-Palmolive Pakistan</v>
      </c>
      <c r="J18" s="8">
        <f t="shared" si="1"/>
        <v>364.96</v>
      </c>
      <c r="K18" s="8" t="str" cm="1">
        <f t="array" ref="K18">IFERROR(_xlfn.IFS(J18=$N$5,J18,J18=$N$6,J18,J18=$N$7,J18,J18=$N$8,J18,J18=$N$9,J18),"")</f>
        <v/>
      </c>
    </row>
    <row r="19" spans="6:11" x14ac:dyDescent="0.25">
      <c r="F19" t="s">
        <v>15</v>
      </c>
      <c r="G19">
        <v>433.43</v>
      </c>
      <c r="I19" t="str">
        <f t="shared" si="0"/>
        <v>Meezan Bank</v>
      </c>
      <c r="J19" s="8">
        <f t="shared" si="1"/>
        <v>433.43</v>
      </c>
      <c r="K19" s="8" t="str" cm="1">
        <f t="array" ref="K19">IFERROR(_xlfn.IFS(J19=$N$5,J19,J19=$N$6,J19,J19=$N$7,J19,J19=$N$8,J19,J19=$N$9,J19),"")</f>
        <v/>
      </c>
    </row>
    <row r="20" spans="6:11" x14ac:dyDescent="0.25">
      <c r="F20" t="s">
        <v>12</v>
      </c>
      <c r="G20">
        <v>466.05</v>
      </c>
      <c r="I20" t="str">
        <f t="shared" si="0"/>
        <v>Fauji Fertilizer Company</v>
      </c>
      <c r="J20" s="8">
        <f t="shared" si="1"/>
        <v>466.05</v>
      </c>
      <c r="K20" s="8" cm="1">
        <f t="array" ref="K20">IFERROR(_xlfn.IFS(J20=$N$5,J20,J20=$N$6,J20,J20=$N$7,J20,J20=$N$8,J20,J20=$N$9,J20),"")</f>
        <v>466.05</v>
      </c>
    </row>
    <row r="21" spans="6:11" x14ac:dyDescent="0.25">
      <c r="F21" t="s">
        <v>10</v>
      </c>
      <c r="G21">
        <v>467.92</v>
      </c>
      <c r="I21" t="str">
        <f t="shared" si="0"/>
        <v>United Bank Limited</v>
      </c>
      <c r="J21" s="8">
        <f t="shared" si="1"/>
        <v>467.92</v>
      </c>
      <c r="K21" s="8" cm="1">
        <f t="array" ref="K21">IFERROR(_xlfn.IFS(J21=$N$5,J21,J21=$N$6,J21,J21=$N$7,J21,J21=$N$8,J21,J21=$N$9,J21),"")</f>
        <v>467.92</v>
      </c>
    </row>
    <row r="22" spans="6:11" x14ac:dyDescent="0.25">
      <c r="F22" t="s">
        <v>8</v>
      </c>
      <c r="G22">
        <v>553.85</v>
      </c>
      <c r="I22" t="str">
        <f t="shared" si="0"/>
        <v>Pakistan Petroleum Limited</v>
      </c>
      <c r="J22" s="8">
        <f t="shared" si="1"/>
        <v>553.85</v>
      </c>
      <c r="K22" s="8" cm="1">
        <f t="array" ref="K22">IFERROR(_xlfn.IFS(J22=$N$5,J22,J22=$N$6,J22,J22=$N$7,J22,J22=$N$8,J22,J22=$N$9,J22),"")</f>
        <v>553.85</v>
      </c>
    </row>
    <row r="23" spans="6:11" x14ac:dyDescent="0.25">
      <c r="F23" t="s">
        <v>7</v>
      </c>
      <c r="G23">
        <v>863.98</v>
      </c>
      <c r="I23" t="str">
        <f t="shared" si="0"/>
        <v>Mari Petroleum</v>
      </c>
      <c r="J23" s="8">
        <f t="shared" si="1"/>
        <v>863.98</v>
      </c>
      <c r="K23" s="8" cm="1">
        <f t="array" ref="K23">IFERROR(_xlfn.IFS(J23=$N$5,J23,J23=$N$6,J23,J23=$N$7,J23,J23=$N$8,J23,J23=$N$9,J23),"")</f>
        <v>863.98</v>
      </c>
    </row>
    <row r="24" spans="6:11" x14ac:dyDescent="0.25">
      <c r="F24" t="s">
        <v>4</v>
      </c>
      <c r="G24">
        <v>977.43</v>
      </c>
      <c r="I24" t="str">
        <f t="shared" si="0"/>
        <v>Oil &amp; Gas Development Company</v>
      </c>
      <c r="J24" s="8">
        <f t="shared" si="1"/>
        <v>977.43</v>
      </c>
      <c r="K24" s="8" cm="1">
        <f t="array" ref="K24">IFERROR(_xlfn.IFS(J24=$N$5,J24,J24=$N$6,J24,J24=$N$7,J24,J24=$N$8,J24,J24=$N$9,J24),"")</f>
        <v>977.43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9CFC-CB8B-4B93-B2A6-1F9C8A6AB068}">
  <dimension ref="A1:E9"/>
  <sheetViews>
    <sheetView showGridLines="0" workbookViewId="0"/>
  </sheetViews>
  <sheetFormatPr defaultRowHeight="15" x14ac:dyDescent="0.25"/>
  <cols>
    <col min="1" max="1" width="3" customWidth="1"/>
  </cols>
  <sheetData>
    <row r="1" spans="1:5" x14ac:dyDescent="0.25">
      <c r="A1" s="1"/>
    </row>
    <row r="9" spans="1:5" x14ac:dyDescent="0.25">
      <c r="E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5B85-302B-4C41-8614-2067767298C1}">
  <dimension ref="A1:E9"/>
  <sheetViews>
    <sheetView showGridLines="0" tabSelected="1" workbookViewId="0"/>
  </sheetViews>
  <sheetFormatPr defaultRowHeight="15" x14ac:dyDescent="0.25"/>
  <cols>
    <col min="1" max="1" width="3" customWidth="1"/>
  </cols>
  <sheetData>
    <row r="1" spans="1:5" x14ac:dyDescent="0.25">
      <c r="A1" s="1"/>
    </row>
    <row r="9" spans="1:5" x14ac:dyDescent="0.25">
      <c r="E9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EE32DC-38E3-4A3D-AF18-9AB6A87FC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Currency</vt:lpstr>
      <vt:lpstr>Calculations USD</vt:lpstr>
      <vt:lpstr>Calculations PKR</vt:lpstr>
      <vt:lpstr>Dashboard USD</vt:lpstr>
      <vt:lpstr>Dashboard PKR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Jan</dc:creator>
  <cp:lastModifiedBy>Ali Jan</cp:lastModifiedBy>
  <dcterms:created xsi:type="dcterms:W3CDTF">2025-02-21T14:01:59Z</dcterms:created>
  <dcterms:modified xsi:type="dcterms:W3CDTF">2025-02-22T15:28:53Z</dcterms:modified>
</cp:coreProperties>
</file>