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i\detergent\"/>
    </mc:Choice>
  </mc:AlternateContent>
  <xr:revisionPtr revIDLastSave="0" documentId="13_ncr:1_{72B684EF-FB5F-42D3-8F75-D3759A1A42C5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Raw Material code" sheetId="4" r:id="rId1"/>
    <sheet name="Recipe and Sequence Of Addition" sheetId="3" r:id="rId2"/>
    <sheet name="Recipe worksheet" sheetId="5" r:id="rId3"/>
    <sheet name="Recipe and Sequence Of Addi (3)" sheetId="6" r:id="rId4"/>
    <sheet name="Sheet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6" i="8" l="1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7" i="8"/>
  <c r="AF46" i="8" s="1"/>
  <c r="AE7" i="8"/>
  <c r="AE27" i="8"/>
  <c r="AD46" i="8"/>
  <c r="AC46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7" i="8"/>
  <c r="AC27" i="8"/>
  <c r="AC7" i="8"/>
  <c r="E28" i="8"/>
  <c r="F28" i="8" s="1"/>
  <c r="P27" i="8"/>
  <c r="P46" i="8" s="1"/>
  <c r="S27" i="8"/>
  <c r="S46" i="8" s="1"/>
  <c r="T27" i="8"/>
  <c r="U27" i="8" s="1"/>
  <c r="U46" i="8" s="1"/>
  <c r="V27" i="8"/>
  <c r="V46" i="8" s="1"/>
  <c r="Y27" i="8"/>
  <c r="Z27" i="8" s="1"/>
  <c r="Z46" i="8" s="1"/>
  <c r="AB46" i="8"/>
  <c r="AA46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7" i="8"/>
  <c r="AA27" i="8"/>
  <c r="AA7" i="8"/>
  <c r="Y46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Y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27" i="8"/>
  <c r="W46" i="8" s="1"/>
  <c r="V7" i="8"/>
  <c r="W10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T22" i="8"/>
  <c r="T23" i="8" s="1"/>
  <c r="U23" i="8" s="1"/>
  <c r="U6" i="8"/>
  <c r="T7" i="8"/>
  <c r="T8" i="8"/>
  <c r="U8" i="8" s="1"/>
  <c r="R7" i="8"/>
  <c r="P7" i="8"/>
  <c r="Q7" i="8" s="1"/>
  <c r="N7" i="8"/>
  <c r="K7" i="8"/>
  <c r="C7" i="8"/>
  <c r="V22" i="8"/>
  <c r="V23" i="8" s="1"/>
  <c r="W23" i="8" s="1"/>
  <c r="W21" i="8"/>
  <c r="W20" i="8"/>
  <c r="W19" i="8"/>
  <c r="W18" i="8"/>
  <c r="W17" i="8"/>
  <c r="W16" i="8"/>
  <c r="W15" i="8"/>
  <c r="W14" i="8"/>
  <c r="W13" i="8"/>
  <c r="W12" i="8"/>
  <c r="W11" i="8"/>
  <c r="W9" i="8"/>
  <c r="W6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R23" i="8"/>
  <c r="S23" i="8" s="1"/>
  <c r="S22" i="8"/>
  <c r="R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6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27" i="8"/>
  <c r="Q46" i="8" s="1"/>
  <c r="O27" i="8"/>
  <c r="P22" i="8"/>
  <c r="P23" i="8" s="1"/>
  <c r="Q23" i="8" s="1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P8" i="8"/>
  <c r="Q8" i="8" s="1"/>
  <c r="Q6" i="8"/>
  <c r="L11" i="8"/>
  <c r="N22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6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AE22" i="8"/>
  <c r="AE23" i="8" s="1"/>
  <c r="AF23" i="8" s="1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E8" i="8"/>
  <c r="AF8" i="8" s="1"/>
  <c r="AF6" i="8"/>
  <c r="AC22" i="8"/>
  <c r="AC23" i="8" s="1"/>
  <c r="AD23" i="8" s="1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6" i="8"/>
  <c r="AA22" i="8"/>
  <c r="AA23" i="8" s="1"/>
  <c r="AB23" i="8" s="1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6" i="8"/>
  <c r="Y22" i="8"/>
  <c r="Y23" i="8" s="1"/>
  <c r="Z23" i="8" s="1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6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K22" i="8"/>
  <c r="K23" i="8" s="1"/>
  <c r="L23" i="8" s="1"/>
  <c r="L21" i="8"/>
  <c r="L20" i="8"/>
  <c r="L19" i="8"/>
  <c r="L18" i="8"/>
  <c r="L17" i="8"/>
  <c r="L16" i="8"/>
  <c r="L15" i="8"/>
  <c r="L14" i="8"/>
  <c r="L13" i="8"/>
  <c r="L12" i="8"/>
  <c r="L10" i="8"/>
  <c r="L9" i="8"/>
  <c r="L6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6" i="8"/>
  <c r="H6" i="8"/>
  <c r="I8" i="8"/>
  <c r="G8" i="8"/>
  <c r="I7" i="8"/>
  <c r="G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I23" i="8"/>
  <c r="I27" i="8" s="1"/>
  <c r="I22" i="8"/>
  <c r="J22" i="8" s="1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F6" i="8"/>
  <c r="E8" i="8"/>
  <c r="F8" i="8" s="1"/>
  <c r="E7" i="8"/>
  <c r="G22" i="8"/>
  <c r="G23" i="8" s="1"/>
  <c r="G27" i="8" s="1"/>
  <c r="G46" i="8" s="1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9" i="8"/>
  <c r="C23" i="8"/>
  <c r="E22" i="8"/>
  <c r="E23" i="8" s="1"/>
  <c r="F23" i="8" s="1"/>
  <c r="C22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D6" i="8"/>
  <c r="F7" i="8"/>
  <c r="C8" i="8"/>
  <c r="D21" i="8"/>
  <c r="D20" i="8"/>
  <c r="D19" i="8"/>
  <c r="D18" i="8"/>
  <c r="D17" i="8"/>
  <c r="D16" i="8"/>
  <c r="D15" i="8"/>
  <c r="D14" i="8"/>
  <c r="D13" i="8"/>
  <c r="D12" i="8"/>
  <c r="D11" i="8"/>
  <c r="D10" i="8"/>
  <c r="AD22" i="8" l="1"/>
  <c r="R46" i="8"/>
  <c r="T46" i="8"/>
  <c r="AB22" i="8"/>
  <c r="AB7" i="8"/>
  <c r="S7" i="8"/>
  <c r="R8" i="8"/>
  <c r="S8" i="8" s="1"/>
  <c r="W22" i="8"/>
  <c r="U7" i="8"/>
  <c r="U22" i="8"/>
  <c r="Q22" i="8"/>
  <c r="N23" i="8"/>
  <c r="N27" i="8" s="1"/>
  <c r="O7" i="8"/>
  <c r="V8" i="8" s="1"/>
  <c r="W8" i="8" s="1"/>
  <c r="N8" i="8"/>
  <c r="O8" i="8" s="1"/>
  <c r="J27" i="8"/>
  <c r="J46" i="8" s="1"/>
  <c r="I46" i="8"/>
  <c r="H23" i="8"/>
  <c r="J23" i="8"/>
  <c r="J7" i="8"/>
  <c r="Z22" i="8"/>
  <c r="D7" i="8"/>
  <c r="L7" i="8" s="1"/>
  <c r="C27" i="8"/>
  <c r="K27" i="8"/>
  <c r="AF7" i="8"/>
  <c r="O22" i="8"/>
  <c r="AF22" i="8"/>
  <c r="L22" i="8"/>
  <c r="H22" i="8"/>
  <c r="E27" i="8"/>
  <c r="F22" i="8"/>
  <c r="D22" i="8"/>
  <c r="D23" i="8" s="1"/>
  <c r="AA8" i="8" l="1"/>
  <c r="AB8" i="8" s="1"/>
  <c r="W7" i="8"/>
  <c r="O23" i="8"/>
  <c r="L27" i="8"/>
  <c r="L46" i="8" s="1"/>
  <c r="K46" i="8"/>
  <c r="F27" i="8"/>
  <c r="F46" i="8" s="1"/>
  <c r="E46" i="8"/>
  <c r="H27" i="8"/>
  <c r="D27" i="8"/>
  <c r="D46" i="8" s="1"/>
  <c r="C46" i="8"/>
  <c r="K8" i="8"/>
  <c r="L8" i="8" s="1"/>
  <c r="N46" i="8"/>
  <c r="O46" i="8"/>
  <c r="D8" i="8"/>
  <c r="AC8" i="8" l="1"/>
  <c r="AD8" i="8" s="1"/>
  <c r="AD7" i="8"/>
  <c r="Z7" i="8" l="1"/>
  <c r="Y8" i="8"/>
  <c r="Z8" i="8" s="1"/>
  <c r="L6" i="6" l="1"/>
  <c r="K41" i="5"/>
  <c r="K40" i="5"/>
  <c r="K9" i="5"/>
  <c r="K8" i="5"/>
  <c r="K7" i="5"/>
  <c r="R43" i="5"/>
  <c r="Q43" i="5"/>
  <c r="V18" i="5"/>
  <c r="V7" i="5"/>
  <c r="L30" i="5"/>
  <c r="M30" i="5" s="1"/>
  <c r="AA29" i="5" s="1"/>
  <c r="L29" i="5"/>
  <c r="M29" i="5" s="1"/>
  <c r="AA28" i="5" s="1"/>
  <c r="BL22" i="5"/>
  <c r="BL21" i="5"/>
  <c r="BL20" i="5"/>
  <c r="BL19" i="5"/>
  <c r="BL18" i="5"/>
  <c r="BL17" i="5"/>
  <c r="BL16" i="5"/>
  <c r="BL15" i="5"/>
  <c r="BL12" i="5"/>
  <c r="BL11" i="5"/>
  <c r="BL10" i="5"/>
  <c r="BL9" i="5"/>
  <c r="BL8" i="5"/>
  <c r="BL7" i="5"/>
  <c r="BI7" i="5"/>
  <c r="BF7" i="5"/>
  <c r="BC7" i="5"/>
  <c r="AW18" i="5"/>
  <c r="AW17" i="5"/>
  <c r="AW11" i="5"/>
  <c r="AW9" i="5"/>
  <c r="AW7" i="5"/>
  <c r="AT11" i="5"/>
  <c r="AT7" i="5"/>
  <c r="AQ18" i="5"/>
  <c r="AQ17" i="5"/>
  <c r="AQ16" i="5"/>
  <c r="AQ12" i="5"/>
  <c r="AQ11" i="5"/>
  <c r="AQ9" i="5"/>
  <c r="AQ7" i="5"/>
  <c r="AN19" i="5"/>
  <c r="AN18" i="5"/>
  <c r="AN17" i="5"/>
  <c r="AN16" i="5"/>
  <c r="AN15" i="5"/>
  <c r="AN12" i="5"/>
  <c r="AN11" i="5"/>
  <c r="AN10" i="5"/>
  <c r="AN9" i="5"/>
  <c r="AN8" i="5"/>
  <c r="AN7" i="5"/>
  <c r="AK18" i="5"/>
  <c r="AK17" i="5"/>
  <c r="AK16" i="5"/>
  <c r="AK12" i="5"/>
  <c r="AK11" i="5"/>
  <c r="AK9" i="5"/>
  <c r="AK7" i="5"/>
  <c r="AG7" i="5"/>
  <c r="AD7" i="5"/>
  <c r="AA7" i="5"/>
  <c r="BK23" i="5"/>
  <c r="BE23" i="5"/>
  <c r="AS23" i="5"/>
  <c r="AM23" i="5"/>
  <c r="AC23" i="5"/>
  <c r="U23" i="5"/>
  <c r="X17" i="5" s="1"/>
  <c r="BH23" i="5"/>
  <c r="BB23" i="5"/>
  <c r="AV23" i="5"/>
  <c r="AP23" i="5"/>
  <c r="AJ23" i="5"/>
  <c r="AF23" i="5"/>
  <c r="Z23" i="5"/>
  <c r="J23" i="5"/>
  <c r="R22" i="5" s="1"/>
  <c r="P8" i="5" l="1"/>
  <c r="P40" i="5"/>
  <c r="P41" i="5"/>
  <c r="N40" i="5"/>
  <c r="L41" i="5"/>
  <c r="N41" i="5" s="1"/>
  <c r="L40" i="5"/>
  <c r="M40" i="5" s="1"/>
  <c r="U25" i="5"/>
  <c r="X25" i="5" s="1"/>
  <c r="X24" i="5"/>
  <c r="U24" i="5"/>
  <c r="L8" i="5"/>
  <c r="L16" i="5"/>
  <c r="M16" i="5" s="1"/>
  <c r="L9" i="5"/>
  <c r="M9" i="5" s="1"/>
  <c r="L17" i="5"/>
  <c r="M17" i="5" s="1"/>
  <c r="L21" i="5"/>
  <c r="L23" i="5"/>
  <c r="L7" i="5"/>
  <c r="M7" i="5" s="1"/>
  <c r="L18" i="5"/>
  <c r="M18" i="5" s="1"/>
  <c r="Y16" i="5"/>
  <c r="Y22" i="5"/>
  <c r="R8" i="5"/>
  <c r="Y17" i="5"/>
  <c r="X8" i="5"/>
  <c r="Y8" i="5"/>
  <c r="X9" i="5"/>
  <c r="X21" i="5"/>
  <c r="Y9" i="5"/>
  <c r="Y21" i="5"/>
  <c r="X16" i="5"/>
  <c r="X22" i="5"/>
  <c r="N21" i="5"/>
  <c r="J25" i="5"/>
  <c r="Q22" i="5"/>
  <c r="N22" i="5"/>
  <c r="R9" i="5"/>
  <c r="Q9" i="5"/>
  <c r="R16" i="5"/>
  <c r="Q8" i="5"/>
  <c r="Q16" i="5"/>
  <c r="R17" i="5"/>
  <c r="O21" i="5"/>
  <c r="N9" i="5"/>
  <c r="Q17" i="5"/>
  <c r="N16" i="5"/>
  <c r="R21" i="5"/>
  <c r="N17" i="5"/>
  <c r="Q21" i="5"/>
  <c r="T21" i="5" l="1"/>
  <c r="S21" i="5"/>
  <c r="O16" i="5"/>
  <c r="T16" i="5"/>
  <c r="S16" i="5"/>
  <c r="O17" i="5"/>
  <c r="T17" i="5"/>
  <c r="S17" i="5"/>
  <c r="O9" i="5"/>
  <c r="T9" i="5"/>
  <c r="S9" i="5"/>
  <c r="T22" i="5"/>
  <c r="S22" i="5"/>
  <c r="M41" i="5"/>
  <c r="N8" i="5"/>
  <c r="M8" i="5"/>
  <c r="L25" i="5"/>
  <c r="O8" i="5" l="1"/>
  <c r="T8" i="5"/>
  <c r="S8" i="5"/>
  <c r="L46" i="6"/>
  <c r="AN35" i="6"/>
  <c r="AN29" i="6"/>
  <c r="AN28" i="6"/>
  <c r="BB21" i="6"/>
  <c r="BC21" i="6" s="1"/>
  <c r="AZ21" i="6"/>
  <c r="AW21" i="6"/>
  <c r="AT21" i="6"/>
  <c r="AN21" i="6"/>
  <c r="AK21" i="6"/>
  <c r="AH21" i="6"/>
  <c r="AE21" i="6"/>
  <c r="AB21" i="6"/>
  <c r="U21" i="6"/>
  <c r="R21" i="6"/>
  <c r="O21" i="6"/>
  <c r="L21" i="6"/>
  <c r="BB20" i="6"/>
  <c r="BC20" i="6" s="1"/>
  <c r="AZ20" i="6"/>
  <c r="AW20" i="6"/>
  <c r="AT20" i="6"/>
  <c r="AN20" i="6"/>
  <c r="AK20" i="6"/>
  <c r="AH20" i="6"/>
  <c r="AE20" i="6"/>
  <c r="AB20" i="6"/>
  <c r="U20" i="6"/>
  <c r="R20" i="6"/>
  <c r="O20" i="6"/>
  <c r="L20" i="6"/>
  <c r="BB19" i="6"/>
  <c r="BC19" i="6" s="1"/>
  <c r="AZ19" i="6"/>
  <c r="AW19" i="6"/>
  <c r="AT19" i="6"/>
  <c r="AN19" i="6"/>
  <c r="AK19" i="6"/>
  <c r="AH19" i="6"/>
  <c r="AE19" i="6"/>
  <c r="AB19" i="6"/>
  <c r="BB18" i="6"/>
  <c r="BC18" i="6" s="1"/>
  <c r="AZ18" i="6"/>
  <c r="AW18" i="6"/>
  <c r="AT18" i="6"/>
  <c r="AN18" i="6"/>
  <c r="AK18" i="6"/>
  <c r="AH18" i="6"/>
  <c r="AD18" i="6"/>
  <c r="AE18" i="6" s="1"/>
  <c r="AB18" i="6"/>
  <c r="U18" i="6"/>
  <c r="R18" i="6"/>
  <c r="O18" i="6"/>
  <c r="L18" i="6"/>
  <c r="BB17" i="6"/>
  <c r="BC17" i="6" s="1"/>
  <c r="AZ17" i="6"/>
  <c r="AW17" i="6"/>
  <c r="AT17" i="6"/>
  <c r="AP17" i="6"/>
  <c r="AM17" i="6"/>
  <c r="AN17" i="6" s="1"/>
  <c r="AK17" i="6"/>
  <c r="AG17" i="6"/>
  <c r="AH17" i="6" s="1"/>
  <c r="AD17" i="6"/>
  <c r="AE17" i="6" s="1"/>
  <c r="AA17" i="6"/>
  <c r="AB17" i="6" s="1"/>
  <c r="U17" i="6"/>
  <c r="R17" i="6"/>
  <c r="N17" i="6"/>
  <c r="O17" i="6" s="1"/>
  <c r="K17" i="6"/>
  <c r="L17" i="6" s="1"/>
  <c r="BB16" i="6"/>
  <c r="BC16" i="6" s="1"/>
  <c r="AZ16" i="6"/>
  <c r="AW16" i="6"/>
  <c r="AT16" i="6"/>
  <c r="AP16" i="6"/>
  <c r="AM16" i="6"/>
  <c r="AN16" i="6" s="1"/>
  <c r="AK16" i="6"/>
  <c r="AG16" i="6"/>
  <c r="AH16" i="6" s="1"/>
  <c r="AD16" i="6"/>
  <c r="AE16" i="6" s="1"/>
  <c r="AA16" i="6"/>
  <c r="AB16" i="6" s="1"/>
  <c r="U16" i="6"/>
  <c r="R16" i="6"/>
  <c r="O16" i="6"/>
  <c r="L16" i="6"/>
  <c r="BB15" i="6"/>
  <c r="BC15" i="6" s="1"/>
  <c r="AZ15" i="6"/>
  <c r="AW15" i="6"/>
  <c r="AT15" i="6"/>
  <c r="AN15" i="6"/>
  <c r="AK15" i="6"/>
  <c r="AG15" i="6"/>
  <c r="AH15" i="6" s="1"/>
  <c r="AD15" i="6"/>
  <c r="AE15" i="6" s="1"/>
  <c r="AA15" i="6"/>
  <c r="AB15" i="6" s="1"/>
  <c r="U15" i="6"/>
  <c r="R15" i="6"/>
  <c r="O15" i="6"/>
  <c r="L15" i="6"/>
  <c r="BB14" i="6"/>
  <c r="BC14" i="6" s="1"/>
  <c r="AZ14" i="6"/>
  <c r="AW14" i="6"/>
  <c r="AT14" i="6"/>
  <c r="AN14" i="6"/>
  <c r="AK14" i="6"/>
  <c r="AH14" i="6"/>
  <c r="AD14" i="6"/>
  <c r="AE14" i="6" s="1"/>
  <c r="AB14" i="6"/>
  <c r="U14" i="6"/>
  <c r="R14" i="6"/>
  <c r="O14" i="6"/>
  <c r="L14" i="6"/>
  <c r="BB11" i="6"/>
  <c r="BC11" i="6" s="1"/>
  <c r="AZ11" i="6"/>
  <c r="AW11" i="6"/>
  <c r="AT11" i="6"/>
  <c r="AN11" i="6"/>
  <c r="AK11" i="6"/>
  <c r="AG11" i="6"/>
  <c r="AH11" i="6" s="1"/>
  <c r="AD11" i="6"/>
  <c r="AE11" i="6" s="1"/>
  <c r="AA11" i="6"/>
  <c r="AB11" i="6" s="1"/>
  <c r="U11" i="6"/>
  <c r="R11" i="6"/>
  <c r="O11" i="6"/>
  <c r="L11" i="6"/>
  <c r="BB10" i="6"/>
  <c r="BC10" i="6" s="1"/>
  <c r="AZ10" i="6"/>
  <c r="AW10" i="6"/>
  <c r="AT10" i="6"/>
  <c r="AP10" i="6"/>
  <c r="AM10" i="6"/>
  <c r="AN10" i="6" s="1"/>
  <c r="AJ10" i="6"/>
  <c r="AK10" i="6" s="1"/>
  <c r="AG10" i="6"/>
  <c r="AH10" i="6" s="1"/>
  <c r="AD10" i="6"/>
  <c r="AE10" i="6" s="1"/>
  <c r="AA10" i="6"/>
  <c r="AB10" i="6" s="1"/>
  <c r="U10" i="6"/>
  <c r="R10" i="6"/>
  <c r="O10" i="6"/>
  <c r="L10" i="6"/>
  <c r="BB9" i="6"/>
  <c r="BC9" i="6" s="1"/>
  <c r="AZ9" i="6"/>
  <c r="AW9" i="6"/>
  <c r="AT9" i="6"/>
  <c r="AN9" i="6"/>
  <c r="AK9" i="6"/>
  <c r="AH9" i="6"/>
  <c r="AD9" i="6"/>
  <c r="AE9" i="6" s="1"/>
  <c r="AB9" i="6"/>
  <c r="U9" i="6"/>
  <c r="R9" i="6"/>
  <c r="O9" i="6"/>
  <c r="L9" i="6"/>
  <c r="BB8" i="6"/>
  <c r="BC8" i="6" s="1"/>
  <c r="AZ8" i="6"/>
  <c r="AW8" i="6"/>
  <c r="AT8" i="6"/>
  <c r="AP8" i="6"/>
  <c r="AM8" i="6"/>
  <c r="AN8" i="6" s="1"/>
  <c r="AK8" i="6"/>
  <c r="AG8" i="6"/>
  <c r="AH8" i="6" s="1"/>
  <c r="AD8" i="6"/>
  <c r="AE8" i="6" s="1"/>
  <c r="AA8" i="6"/>
  <c r="AB8" i="6" s="1"/>
  <c r="U8" i="6"/>
  <c r="R8" i="6"/>
  <c r="O8" i="6"/>
  <c r="L8" i="6"/>
  <c r="BB7" i="6"/>
  <c r="BC7" i="6" s="1"/>
  <c r="AZ7" i="6"/>
  <c r="AW7" i="6"/>
  <c r="AT7" i="6"/>
  <c r="AN7" i="6"/>
  <c r="AK7" i="6"/>
  <c r="AH7" i="6"/>
  <c r="AD7" i="6"/>
  <c r="AE7" i="6" s="1"/>
  <c r="AB7" i="6"/>
  <c r="U7" i="6"/>
  <c r="R7" i="6"/>
  <c r="O7" i="6"/>
  <c r="L7" i="6"/>
  <c r="BE6" i="6"/>
  <c r="BB6" i="6"/>
  <c r="BC6" i="6" s="1"/>
  <c r="AY6" i="6"/>
  <c r="AZ6" i="6" s="1"/>
  <c r="AV6" i="6"/>
  <c r="AW6" i="6" s="1"/>
  <c r="AS6" i="6"/>
  <c r="AT6" i="6" s="1"/>
  <c r="AP6" i="6"/>
  <c r="AM6" i="6"/>
  <c r="AN6" i="6" s="1"/>
  <c r="AJ6" i="6"/>
  <c r="AK6" i="6" s="1"/>
  <c r="AG6" i="6"/>
  <c r="AH6" i="6" s="1"/>
  <c r="AD6" i="6"/>
  <c r="AE6" i="6" s="1"/>
  <c r="AA6" i="6"/>
  <c r="AB6" i="6" s="1"/>
  <c r="W6" i="6"/>
  <c r="X6" i="6" s="1"/>
  <c r="T6" i="6"/>
  <c r="U6" i="6" s="1"/>
  <c r="Q6" i="6"/>
  <c r="R6" i="6" s="1"/>
  <c r="N6" i="6"/>
  <c r="O6" i="6" s="1"/>
  <c r="K6" i="6"/>
  <c r="AZ18" i="5"/>
  <c r="K18" i="5"/>
  <c r="AZ17" i="5"/>
  <c r="AZ11" i="5"/>
  <c r="AZ9" i="5"/>
  <c r="BO7" i="5"/>
  <c r="AZ7" i="5"/>
  <c r="N7" i="5" l="1"/>
  <c r="Q18" i="5"/>
  <c r="R18" i="5"/>
  <c r="N18" i="5"/>
  <c r="BB14" i="3"/>
  <c r="BC14" i="3" s="1"/>
  <c r="AZ14" i="3"/>
  <c r="AW14" i="3"/>
  <c r="AT14" i="3"/>
  <c r="AN14" i="3"/>
  <c r="AK14" i="3"/>
  <c r="AH14" i="3"/>
  <c r="AD14" i="3"/>
  <c r="AE14" i="3" s="1"/>
  <c r="AB14" i="3"/>
  <c r="U14" i="3"/>
  <c r="R14" i="3"/>
  <c r="O14" i="3"/>
  <c r="L14" i="3"/>
  <c r="T18" i="5" l="1"/>
  <c r="S18" i="5"/>
  <c r="Y18" i="5"/>
  <c r="X18" i="5"/>
  <c r="O18" i="5"/>
  <c r="N23" i="5"/>
  <c r="BB21" i="3"/>
  <c r="BC21" i="3" s="1"/>
  <c r="BB20" i="3"/>
  <c r="BC20" i="3" s="1"/>
  <c r="BB19" i="3"/>
  <c r="BC19" i="3" s="1"/>
  <c r="BB18" i="3"/>
  <c r="BC18" i="3" s="1"/>
  <c r="BB17" i="3"/>
  <c r="BC17" i="3" s="1"/>
  <c r="BB16" i="3"/>
  <c r="BC16" i="3" s="1"/>
  <c r="BB15" i="3"/>
  <c r="BC15" i="3" s="1"/>
  <c r="BB11" i="3"/>
  <c r="BC11" i="3" s="1"/>
  <c r="BB10" i="3"/>
  <c r="BC10" i="3" s="1"/>
  <c r="BB9" i="3"/>
  <c r="BC9" i="3" s="1"/>
  <c r="BB8" i="3"/>
  <c r="BC8" i="3" s="1"/>
  <c r="BB7" i="3"/>
  <c r="BC7" i="3" s="1"/>
  <c r="BB6" i="3"/>
  <c r="BC6" i="3" s="1"/>
  <c r="L48" i="3"/>
  <c r="AZ21" i="3"/>
  <c r="AZ20" i="3"/>
  <c r="AZ19" i="3"/>
  <c r="AZ18" i="3"/>
  <c r="AZ17" i="3"/>
  <c r="AZ16" i="3"/>
  <c r="AZ15" i="3"/>
  <c r="AZ11" i="3"/>
  <c r="AZ10" i="3"/>
  <c r="AZ9" i="3"/>
  <c r="AZ8" i="3"/>
  <c r="AZ7" i="3"/>
  <c r="AW21" i="3"/>
  <c r="AW20" i="3"/>
  <c r="AW19" i="3"/>
  <c r="AW18" i="3"/>
  <c r="AW17" i="3"/>
  <c r="AW16" i="3"/>
  <c r="AW15" i="3"/>
  <c r="AW11" i="3"/>
  <c r="AW10" i="3"/>
  <c r="AW9" i="3"/>
  <c r="AW8" i="3"/>
  <c r="AW7" i="3"/>
  <c r="AT21" i="3"/>
  <c r="AT20" i="3"/>
  <c r="AT19" i="3"/>
  <c r="AT18" i="3"/>
  <c r="AT17" i="3"/>
  <c r="AT16" i="3"/>
  <c r="AT15" i="3"/>
  <c r="AT11" i="3"/>
  <c r="AT10" i="3"/>
  <c r="AT9" i="3"/>
  <c r="AT8" i="3"/>
  <c r="AT7" i="3"/>
  <c r="AN21" i="3"/>
  <c r="AN20" i="3"/>
  <c r="AN19" i="3"/>
  <c r="AN18" i="3"/>
  <c r="AN15" i="3"/>
  <c r="AN11" i="3"/>
  <c r="AN9" i="3"/>
  <c r="AN7" i="3"/>
  <c r="AK21" i="3"/>
  <c r="AK20" i="3"/>
  <c r="AK19" i="3"/>
  <c r="AK18" i="3"/>
  <c r="AK17" i="3"/>
  <c r="AK16" i="3"/>
  <c r="AK15" i="3"/>
  <c r="AK11" i="3"/>
  <c r="AK9" i="3"/>
  <c r="AK8" i="3"/>
  <c r="AK7" i="3"/>
  <c r="AH21" i="3"/>
  <c r="AH20" i="3"/>
  <c r="AH19" i="3"/>
  <c r="AH18" i="3"/>
  <c r="AH9" i="3"/>
  <c r="AH7" i="3"/>
  <c r="AE21" i="3"/>
  <c r="AE20" i="3"/>
  <c r="AE19" i="3"/>
  <c r="AB21" i="3"/>
  <c r="AB20" i="3"/>
  <c r="AB19" i="3"/>
  <c r="AB18" i="3"/>
  <c r="AB9" i="3"/>
  <c r="AB7" i="3"/>
  <c r="U21" i="3"/>
  <c r="U20" i="3"/>
  <c r="U18" i="3"/>
  <c r="U17" i="3"/>
  <c r="U16" i="3"/>
  <c r="U15" i="3"/>
  <c r="U11" i="3"/>
  <c r="U10" i="3"/>
  <c r="U9" i="3"/>
  <c r="U8" i="3"/>
  <c r="U7" i="3"/>
  <c r="R21" i="3"/>
  <c r="R20" i="3"/>
  <c r="R18" i="3"/>
  <c r="R17" i="3"/>
  <c r="R16" i="3"/>
  <c r="R15" i="3"/>
  <c r="R11" i="3"/>
  <c r="R10" i="3"/>
  <c r="R9" i="3"/>
  <c r="R8" i="3"/>
  <c r="R7" i="3"/>
  <c r="O21" i="3"/>
  <c r="O20" i="3"/>
  <c r="O18" i="3"/>
  <c r="O16" i="3"/>
  <c r="O15" i="3"/>
  <c r="O11" i="3"/>
  <c r="O10" i="3"/>
  <c r="O9" i="3"/>
  <c r="O8" i="3"/>
  <c r="O7" i="3"/>
  <c r="L21" i="3"/>
  <c r="L20" i="3"/>
  <c r="L18" i="3"/>
  <c r="L16" i="3"/>
  <c r="L15" i="3"/>
  <c r="L11" i="3"/>
  <c r="L10" i="3"/>
  <c r="L9" i="3"/>
  <c r="L8" i="3"/>
  <c r="L7" i="3"/>
  <c r="AD18" i="3"/>
  <c r="AE18" i="3" s="1"/>
  <c r="AP17" i="3"/>
  <c r="AM17" i="3"/>
  <c r="AN17" i="3" s="1"/>
  <c r="AG17" i="3"/>
  <c r="AH17" i="3" s="1"/>
  <c r="AD17" i="3"/>
  <c r="AE17" i="3" s="1"/>
  <c r="AA17" i="3"/>
  <c r="AB17" i="3" s="1"/>
  <c r="N17" i="3"/>
  <c r="O17" i="3" s="1"/>
  <c r="K17" i="3"/>
  <c r="L17" i="3" s="1"/>
  <c r="AP16" i="3"/>
  <c r="AM16" i="3"/>
  <c r="AN16" i="3" s="1"/>
  <c r="AG16" i="3"/>
  <c r="AH16" i="3" s="1"/>
  <c r="AD16" i="3"/>
  <c r="AE16" i="3" s="1"/>
  <c r="AA16" i="3"/>
  <c r="AB16" i="3" s="1"/>
  <c r="AG15" i="3"/>
  <c r="AH15" i="3" s="1"/>
  <c r="AD15" i="3"/>
  <c r="AE15" i="3" s="1"/>
  <c r="AA15" i="3"/>
  <c r="AB15" i="3" s="1"/>
  <c r="AG11" i="3"/>
  <c r="AH11" i="3" s="1"/>
  <c r="AD11" i="3"/>
  <c r="AE11" i="3" s="1"/>
  <c r="AA11" i="3"/>
  <c r="AB11" i="3" s="1"/>
  <c r="AP10" i="3"/>
  <c r="AM10" i="3"/>
  <c r="AN10" i="3" s="1"/>
  <c r="AJ10" i="3"/>
  <c r="AK10" i="3" s="1"/>
  <c r="AG10" i="3"/>
  <c r="AH10" i="3" s="1"/>
  <c r="AD10" i="3"/>
  <c r="AE10" i="3" s="1"/>
  <c r="AA10" i="3"/>
  <c r="AB10" i="3" s="1"/>
  <c r="AD9" i="3"/>
  <c r="AE9" i="3" s="1"/>
  <c r="AP8" i="3"/>
  <c r="AM8" i="3"/>
  <c r="AN8" i="3" s="1"/>
  <c r="AG8" i="3"/>
  <c r="AH8" i="3" s="1"/>
  <c r="AD8" i="3"/>
  <c r="AE8" i="3" s="1"/>
  <c r="AA8" i="3"/>
  <c r="AB8" i="3" s="1"/>
  <c r="AD7" i="3"/>
  <c r="AE7" i="3" s="1"/>
  <c r="BE6" i="3"/>
  <c r="AY6" i="3"/>
  <c r="AZ6" i="3" s="1"/>
  <c r="AV6" i="3"/>
  <c r="AW6" i="3" s="1"/>
  <c r="AS6" i="3"/>
  <c r="AT6" i="3" s="1"/>
  <c r="AP6" i="3"/>
  <c r="AM6" i="3"/>
  <c r="AN6" i="3" s="1"/>
  <c r="AJ6" i="3"/>
  <c r="AK6" i="3" s="1"/>
  <c r="AG6" i="3"/>
  <c r="AH6" i="3" s="1"/>
  <c r="AD6" i="3"/>
  <c r="AE6" i="3" s="1"/>
  <c r="AA6" i="3"/>
  <c r="AB6" i="3" s="1"/>
  <c r="W6" i="3"/>
  <c r="X6" i="3" s="1"/>
  <c r="T6" i="3"/>
  <c r="U6" i="3" s="1"/>
  <c r="Q6" i="3"/>
  <c r="R6" i="3" s="1"/>
  <c r="N6" i="3"/>
  <c r="O6" i="3" s="1"/>
  <c r="K6" i="3"/>
  <c r="L6" i="3" s="1"/>
  <c r="AN37" i="3"/>
  <c r="AN31" i="3"/>
  <c r="AN30" i="3"/>
  <c r="O23" i="5" l="1"/>
  <c r="R23" i="5" s="1"/>
  <c r="R7" i="5" s="1"/>
  <c r="Q23" i="5" l="1"/>
  <c r="Q7" i="5" s="1"/>
  <c r="T7" i="5" l="1"/>
  <c r="T23" i="5" s="1"/>
  <c r="T24" i="5" s="1"/>
  <c r="S7" i="5"/>
  <c r="AC48" i="3" l="1"/>
  <c r="V46" i="6"/>
  <c r="AX46" i="6"/>
  <c r="AL46" i="6"/>
  <c r="AU46" i="6"/>
  <c r="AC46" i="6"/>
  <c r="S46" i="6"/>
  <c r="AR46" i="6"/>
  <c r="J46" i="6"/>
  <c r="AI48" i="3"/>
  <c r="S48" i="3"/>
  <c r="AX48" i="3"/>
  <c r="Z46" i="6"/>
  <c r="M46" i="6"/>
  <c r="AF46" i="6"/>
  <c r="P48" i="3"/>
  <c r="AF48" i="3"/>
  <c r="P46" i="6"/>
  <c r="BA46" i="6"/>
  <c r="M48" i="3"/>
  <c r="Z48" i="3"/>
  <c r="AO48" i="3"/>
  <c r="V48" i="3"/>
  <c r="AU48" i="3"/>
  <c r="BA48" i="3"/>
  <c r="AR48" i="3"/>
  <c r="AO46" i="6"/>
  <c r="J48" i="3"/>
  <c r="AI46" i="6"/>
  <c r="AL48" i="3"/>
</calcChain>
</file>

<file path=xl/sharedStrings.xml><?xml version="1.0" encoding="utf-8"?>
<sst xmlns="http://schemas.openxmlformats.org/spreadsheetml/2006/main" count="863" uniqueCount="295">
  <si>
    <t>Detergent LS  Local.</t>
  </si>
  <si>
    <t>Detergent HS  Local.</t>
  </si>
  <si>
    <t xml:space="preserve">Detergent Products Export. </t>
  </si>
  <si>
    <t xml:space="preserve">Mavue </t>
  </si>
  <si>
    <t>Assay</t>
  </si>
  <si>
    <t>Oxi LS (Spring brezze and tinowhite) %</t>
  </si>
  <si>
    <t>Oxi LS (Spring brezze and tinowhite) Kg/Ton</t>
  </si>
  <si>
    <t>Oxi LS (Oreintal brezze) %</t>
  </si>
  <si>
    <t>Oxi LS (Oreintal brezze) Kg/Ton</t>
  </si>
  <si>
    <t>Oxi LS (Lavender) %</t>
  </si>
  <si>
    <t>Oxi LS (Lavender) Kg/Ton</t>
  </si>
  <si>
    <t>Bahi LS  %</t>
  </si>
  <si>
    <t>Bahi LS  Kg/Ton</t>
  </si>
  <si>
    <t>Wafer LS  %</t>
  </si>
  <si>
    <t>Wafer LS  Kg/Ton</t>
  </si>
  <si>
    <t>Wafer LS (Blue)  %</t>
  </si>
  <si>
    <t>Wafer LS  (blue) Kg/Ton</t>
  </si>
  <si>
    <t>Oxi HS  Kg/Ton</t>
  </si>
  <si>
    <t>Oxi HS Lavender  %</t>
  </si>
  <si>
    <t>Oxi HS Lavender  Kg/Ton</t>
  </si>
  <si>
    <t>Bahi HS %</t>
  </si>
  <si>
    <t>Bahi HS Kg/Ton</t>
  </si>
  <si>
    <t>Wafer HS Bulk  %</t>
  </si>
  <si>
    <t>Wafer HS Bulk  Kg/Ton</t>
  </si>
  <si>
    <t>Wafer HS Bulk (Blue)  %</t>
  </si>
  <si>
    <t>Wafer HS Bulk (Blue) Kg/Ton</t>
  </si>
  <si>
    <t>Oxi HS Export (Lybia and Ethiopia) %</t>
  </si>
  <si>
    <t>Oxi HS Export (Lybia and Ethiopia) Kg/Ton</t>
  </si>
  <si>
    <t>Oxi HS Export (Madagascar , Mauritania) %</t>
  </si>
  <si>
    <t>Oxi HS Export (Madagascar , Mauritania) Kg/Ton</t>
  </si>
  <si>
    <t>Oxi HS Export (cote d'ivoire) %</t>
  </si>
  <si>
    <t>Oxi HS Export (cote d'ivoire) Kg/Ton</t>
  </si>
  <si>
    <t>Oxi HS Export (Djibouti and Somalia and Seychelles) %</t>
  </si>
  <si>
    <t>Mavue base Powder %</t>
  </si>
  <si>
    <t>Mavue base Powder Kg/Ton</t>
  </si>
  <si>
    <t xml:space="preserve">Water </t>
  </si>
  <si>
    <t>Sodium hydroxide</t>
  </si>
  <si>
    <t>Sodium Silicate.</t>
  </si>
  <si>
    <t xml:space="preserve">Polycarboxylate </t>
  </si>
  <si>
    <t>Sodium Carbonate light</t>
  </si>
  <si>
    <t>Sodium sulphate</t>
  </si>
  <si>
    <t>Tinopal CBS-X</t>
  </si>
  <si>
    <t>Non-ionic (E.O 7)</t>
  </si>
  <si>
    <t xml:space="preserve"> NTA</t>
  </si>
  <si>
    <t>`</t>
  </si>
  <si>
    <t>Sokalan®HP 56 K</t>
  </si>
  <si>
    <t>Sodium tripoly phosphate</t>
  </si>
  <si>
    <t>Sodium Carbonate Dense.</t>
  </si>
  <si>
    <t>Enzyme Medley Armor  Plus 100 T</t>
  </si>
  <si>
    <t>Blue speckles.</t>
  </si>
  <si>
    <t>Sodium per carbonate</t>
  </si>
  <si>
    <t>TAED White</t>
  </si>
  <si>
    <t xml:space="preserve">Antifoam </t>
  </si>
  <si>
    <t>Perfume Pine</t>
  </si>
  <si>
    <t>Perfume Jasmin foll 2006</t>
  </si>
  <si>
    <t>Perfume Floriade 4714.</t>
  </si>
  <si>
    <t xml:space="preserve">Perfume Sandal sky Boast </t>
  </si>
  <si>
    <t>Perfume Dixi Lavender STAB 1</t>
  </si>
  <si>
    <t>Perfume Lavender 2541</t>
  </si>
  <si>
    <t>Red speckles.</t>
  </si>
  <si>
    <t>Green speckles</t>
  </si>
  <si>
    <t>Perfume Bouquet Extra 11060/4</t>
  </si>
  <si>
    <t>Perfume Fruit Fleurs</t>
  </si>
  <si>
    <t>V1101</t>
  </si>
  <si>
    <t>F1110</t>
  </si>
  <si>
    <t>V1102</t>
  </si>
  <si>
    <t>F1111</t>
  </si>
  <si>
    <t>EDTA</t>
  </si>
  <si>
    <t>F1112</t>
  </si>
  <si>
    <t>F1113</t>
  </si>
  <si>
    <t>V1105</t>
  </si>
  <si>
    <t>F1114</t>
  </si>
  <si>
    <t>LABSA</t>
  </si>
  <si>
    <t>V1107</t>
  </si>
  <si>
    <t>V1108</t>
  </si>
  <si>
    <t>F1117</t>
  </si>
  <si>
    <t>V1110</t>
  </si>
  <si>
    <t>X1102</t>
  </si>
  <si>
    <t>V1111</t>
  </si>
  <si>
    <t>X1103</t>
  </si>
  <si>
    <t>V1112</t>
  </si>
  <si>
    <t>V1113</t>
  </si>
  <si>
    <t>X1105</t>
  </si>
  <si>
    <t>V1401</t>
  </si>
  <si>
    <t>W1401</t>
  </si>
  <si>
    <t>V1402</t>
  </si>
  <si>
    <t>W1402</t>
  </si>
  <si>
    <t>V1403</t>
  </si>
  <si>
    <t>W1403</t>
  </si>
  <si>
    <t>V1404</t>
  </si>
  <si>
    <t>W1404</t>
  </si>
  <si>
    <t>V1405</t>
  </si>
  <si>
    <t>W1405</t>
  </si>
  <si>
    <t>TEAD</t>
  </si>
  <si>
    <t>V1406</t>
  </si>
  <si>
    <t>W1406</t>
  </si>
  <si>
    <t>W1407</t>
  </si>
  <si>
    <t>V1408</t>
  </si>
  <si>
    <t>W1408</t>
  </si>
  <si>
    <t>V1409</t>
  </si>
  <si>
    <t>W1409</t>
  </si>
  <si>
    <t>Violet (Pink) speckles.</t>
  </si>
  <si>
    <t>Silo / Tank</t>
  </si>
  <si>
    <t>V1206</t>
  </si>
  <si>
    <t>V1207</t>
  </si>
  <si>
    <t>V1407</t>
  </si>
  <si>
    <t>Mauve base powder (Enzyme II)</t>
  </si>
  <si>
    <t>V1411-1</t>
  </si>
  <si>
    <t>V1411-4</t>
  </si>
  <si>
    <t>V1411-3</t>
  </si>
  <si>
    <t>V1411-2</t>
  </si>
  <si>
    <t>Oxi HS  (Local) %</t>
  </si>
  <si>
    <t xml:space="preserve">Total </t>
  </si>
  <si>
    <t>n</t>
  </si>
  <si>
    <t>W1103</t>
  </si>
  <si>
    <t>W1101</t>
  </si>
  <si>
    <t>V1114</t>
  </si>
  <si>
    <t>W1102</t>
  </si>
  <si>
    <t>EQ6012</t>
  </si>
  <si>
    <t>EQ6013</t>
  </si>
  <si>
    <t>Online dosing</t>
  </si>
  <si>
    <t>A</t>
  </si>
  <si>
    <t>FE6012</t>
  </si>
  <si>
    <t>FE6013</t>
  </si>
  <si>
    <t>Flow control device</t>
  </si>
  <si>
    <t>Quantity measuring Sys.</t>
  </si>
  <si>
    <t>Flow Sequence</t>
  </si>
  <si>
    <t>Adding sequence to Crutcher</t>
  </si>
  <si>
    <t>contineous online</t>
  </si>
  <si>
    <t xml:space="preserve">Batch prepration </t>
  </si>
  <si>
    <t>Slurry Ingredients</t>
  </si>
  <si>
    <t>Raw Material Code</t>
  </si>
  <si>
    <t>Fatty Acid (Soap Powder OR liquid)</t>
  </si>
  <si>
    <t>WICQ 1302</t>
  </si>
  <si>
    <t>BELT CONV.</t>
  </si>
  <si>
    <t>WICQ 1301</t>
  </si>
  <si>
    <t>P1402A</t>
  </si>
  <si>
    <t>FQM 1402A</t>
  </si>
  <si>
    <t>P1402B</t>
  </si>
  <si>
    <t>FQM 1402B</t>
  </si>
  <si>
    <t>Post Dosing Recipe code</t>
  </si>
  <si>
    <t>Raw Material Specification</t>
  </si>
  <si>
    <t>Product Recipe code</t>
  </si>
  <si>
    <t>Post dosing Ingredients</t>
  </si>
  <si>
    <t>Base Powder (From Slurry production)</t>
  </si>
  <si>
    <t>Adding sequence to Drum Mixture</t>
  </si>
  <si>
    <t>Online contineous powder and liquids.</t>
  </si>
  <si>
    <t>Mixing Time in second</t>
  </si>
  <si>
    <t>NA</t>
  </si>
  <si>
    <t xml:space="preserve">Code </t>
  </si>
  <si>
    <t>Raw Material Description</t>
  </si>
  <si>
    <t>MW</t>
  </si>
  <si>
    <t>Acid value</t>
  </si>
  <si>
    <t>Assy.  %</t>
  </si>
  <si>
    <t>Unit</t>
  </si>
  <si>
    <t>Usage Totalizer (PLC Data)</t>
  </si>
  <si>
    <t>RESET</t>
  </si>
  <si>
    <t>BASE POWDER BAHI H.S</t>
  </si>
  <si>
    <t>KG</t>
  </si>
  <si>
    <t>READ Totalizer</t>
  </si>
  <si>
    <t>Base powder Bahi L.S</t>
  </si>
  <si>
    <t>BASE POWDER OXI H.S</t>
  </si>
  <si>
    <t>RESET Totalizer</t>
  </si>
  <si>
    <t>BASE POWDER OXI H.S (EXP)</t>
  </si>
  <si>
    <t>BASE POWDER OXI H.S (KSA)</t>
  </si>
  <si>
    <t>READ PLC</t>
  </si>
  <si>
    <t>BASE POWDER OXI H.S (Seychelles)</t>
  </si>
  <si>
    <t>BASE POWDER OXI H.S Mudghascar</t>
  </si>
  <si>
    <t>BASE POWDER OXI L.S</t>
  </si>
  <si>
    <t>BASE POWDER OXI L.S (ORIENTAL)</t>
  </si>
  <si>
    <t>BASE POWDER Wafeer Blue H.S</t>
  </si>
  <si>
    <t>BASE POWDER WAFEER BLUE L.S</t>
  </si>
  <si>
    <t>BASE POWDER WAFEER H.S.</t>
  </si>
  <si>
    <t>BASE POWDER Wafeer L.S</t>
  </si>
  <si>
    <t>BLUE PIGMENT 15/3</t>
  </si>
  <si>
    <t>Blue Speckles</t>
  </si>
  <si>
    <t>BOUQUET EXTRA</t>
  </si>
  <si>
    <t>Concentrated Enzyme Powder</t>
  </si>
  <si>
    <t>Detergent Anti Foam</t>
  </si>
  <si>
    <t>Dissolvine GL-38</t>
  </si>
  <si>
    <t>Dixi LAVENDER PERFUME Power Stab 1</t>
  </si>
  <si>
    <t>Enzyme Powder</t>
  </si>
  <si>
    <t>FLORIADE 4714 IFF رائحة</t>
  </si>
  <si>
    <t>FRUITE FLEURS</t>
  </si>
  <si>
    <t>GREEN SPECKLES</t>
  </si>
  <si>
    <t>HEDP</t>
  </si>
  <si>
    <t>JASMOFOLL رائحه منظفات أوكسي</t>
  </si>
  <si>
    <t>LAVENDER PERFUME</t>
  </si>
  <si>
    <t>Mauve BASE POWDER</t>
  </si>
  <si>
    <t>NTA</t>
  </si>
  <si>
    <t>Perfume SANDAL SKY BOOST</t>
  </si>
  <si>
    <t>PINE Perfume</t>
  </si>
  <si>
    <t>PKF - أولين نوى نخيل</t>
  </si>
  <si>
    <t>Polycarboxlate</t>
  </si>
  <si>
    <t>RBD زيت نخيل</t>
  </si>
  <si>
    <t>RED SPECKLES</t>
  </si>
  <si>
    <t>SCMC</t>
  </si>
  <si>
    <t>Sodium carbonate dense</t>
  </si>
  <si>
    <t>Sodium carbonate light</t>
  </si>
  <si>
    <t>Sodium chloride hard</t>
  </si>
  <si>
    <t>Sodium Hydroxide liquid</t>
  </si>
  <si>
    <t>Sodium percarbonate</t>
  </si>
  <si>
    <t>Sodium Sulfate</t>
  </si>
  <si>
    <t>Sodium Tripolyphosphate</t>
  </si>
  <si>
    <t>Sokalan HP 56 K</t>
  </si>
  <si>
    <t>Sulfur</t>
  </si>
  <si>
    <t>SULPHONIC ACID-ARMA</t>
  </si>
  <si>
    <t>Violet 23(SOAP)</t>
  </si>
  <si>
    <t>Violet SPECKLES</t>
  </si>
  <si>
    <t>ألكيل بنزين (Alkyal Benzene)</t>
  </si>
  <si>
    <t>زيت إستيارين (Palm Stearin)</t>
  </si>
  <si>
    <t>سيليكات الصوديوم (Sodium Silicate)</t>
  </si>
  <si>
    <t xml:space="preserve">كيس مكرونة صابونSoap Noodle Jum bag-- </t>
  </si>
  <si>
    <t>EA</t>
  </si>
  <si>
    <t>لا أيوني  Nonionic LT7</t>
  </si>
  <si>
    <t xml:space="preserve">ملح حمض دهني - أرما (Maue Base Powder) </t>
  </si>
  <si>
    <t xml:space="preserve">Raw material for Detergent Powder </t>
  </si>
  <si>
    <t>Post Dosing Process</t>
  </si>
  <si>
    <t>Oxi HS Lavender  Kg/Batch</t>
  </si>
  <si>
    <t>Oxi HS  Kg/Batch</t>
  </si>
  <si>
    <t>Wafer HS Bulk  Kg/Batch</t>
  </si>
  <si>
    <t>Bahi HS Kg/batch</t>
  </si>
  <si>
    <t>Wafer HS Bulk (Blue) Kg/batch</t>
  </si>
  <si>
    <t>Oxi LS (Spring brezze and tinowhite) Kg/Batch</t>
  </si>
  <si>
    <t>Oxi LS (Oreintal brezze) Kg/Batch</t>
  </si>
  <si>
    <t>Oxi LS (Lavender) Kg/batch</t>
  </si>
  <si>
    <t>Bahi LS  Kg/batch</t>
  </si>
  <si>
    <t>Wafer LS  Kg/batch</t>
  </si>
  <si>
    <t>Oxi HS Export (Lybia and Ethiopia) Kg/batch</t>
  </si>
  <si>
    <t>Oxi HS Export (Madagascar , Mauritania) Kg/batch</t>
  </si>
  <si>
    <t>Oxi HS Export (cote d'ivoire) Kg/batch</t>
  </si>
  <si>
    <t>Oxi HS Export (Djibouti and Somalia and Seychelles) Kg/batch</t>
  </si>
  <si>
    <t xml:space="preserve">Slurry Quantity For One Batch 6.5 MT  </t>
  </si>
  <si>
    <t>V11062</t>
  </si>
  <si>
    <t>F1115</t>
  </si>
  <si>
    <t>F1116</t>
  </si>
  <si>
    <t>Finished Powder</t>
  </si>
  <si>
    <t>Base Powder</t>
  </si>
  <si>
    <t xml:space="preserve">Kg/Ton of Base Powder </t>
  </si>
  <si>
    <t>Kg/Ton of Slurry</t>
  </si>
  <si>
    <t>As Solid</t>
  </si>
  <si>
    <t>TOTAL</t>
  </si>
  <si>
    <t xml:space="preserve">Kg/Ton of Slurry </t>
  </si>
  <si>
    <t>70% Solid</t>
  </si>
  <si>
    <t>Base Powder as 100% assay</t>
  </si>
  <si>
    <t>base powder % ingredients</t>
  </si>
  <si>
    <t>65% Solid</t>
  </si>
  <si>
    <t>Post dosing Ingredients.</t>
  </si>
  <si>
    <t>Total % of base powder ingredients</t>
  </si>
  <si>
    <t>Total % of Postdosing ingredients.</t>
  </si>
  <si>
    <t>Y</t>
  </si>
  <si>
    <t>Total formulation %</t>
  </si>
  <si>
    <t>X + Y=100</t>
  </si>
  <si>
    <t>B</t>
  </si>
  <si>
    <t>P</t>
  </si>
  <si>
    <t>Q</t>
  </si>
  <si>
    <t>R</t>
  </si>
  <si>
    <t>S</t>
  </si>
  <si>
    <t>=(100/X)*A</t>
  </si>
  <si>
    <t>Kg/Ton in FP</t>
  </si>
  <si>
    <t>Assay %</t>
  </si>
  <si>
    <t>(B*10)*42%</t>
  </si>
  <si>
    <t>(A*10)*100%</t>
  </si>
  <si>
    <t>(100/X)*A*100%</t>
  </si>
  <si>
    <t>=(100/X)*B</t>
  </si>
  <si>
    <t>(100/X)*B*42%</t>
  </si>
  <si>
    <t>(100/X)*A*100%*10</t>
  </si>
  <si>
    <t>(100/X)*B*42%*10</t>
  </si>
  <si>
    <r>
      <t xml:space="preserve">% in FP </t>
    </r>
    <r>
      <rPr>
        <sz val="20"/>
        <color rgb="FFFF0000"/>
        <rFont val="Verdana"/>
        <family val="2"/>
      </rPr>
      <t>as 100% Active</t>
    </r>
  </si>
  <si>
    <r>
      <t xml:space="preserve">% in base powder </t>
    </r>
    <r>
      <rPr>
        <sz val="20"/>
        <color rgb="FFFF0000"/>
        <rFont val="Verdana"/>
        <family val="2"/>
      </rPr>
      <t>as 100% Active</t>
    </r>
  </si>
  <si>
    <t>% in Base Powder</t>
  </si>
  <si>
    <t>Kg/Ton in base powder</t>
  </si>
  <si>
    <t>X (FP)</t>
  </si>
  <si>
    <t>=A/X%/Assay%*10</t>
  </si>
  <si>
    <t>3 Ton batch</t>
  </si>
  <si>
    <t>5 Ton Batch</t>
  </si>
  <si>
    <t>Batch</t>
  </si>
  <si>
    <t>Items</t>
  </si>
  <si>
    <t>%</t>
  </si>
  <si>
    <t>Kg per batch</t>
  </si>
  <si>
    <t>Water</t>
  </si>
  <si>
    <t>Slurry prepration</t>
  </si>
  <si>
    <t>Sod. Alkyle benzen sulphonate</t>
  </si>
  <si>
    <t>Sulphonic Acid</t>
  </si>
  <si>
    <t>Sod.hydroxide</t>
  </si>
  <si>
    <t>fatty acid salt</t>
  </si>
  <si>
    <t>Non-ionic(EO 7)</t>
  </si>
  <si>
    <t>sod.tripoly phosphate</t>
  </si>
  <si>
    <t>Sod.silicate</t>
  </si>
  <si>
    <t>CMC</t>
  </si>
  <si>
    <t>Sod.carbonate light</t>
  </si>
  <si>
    <t>Polycarboylate</t>
  </si>
  <si>
    <t>Socalan HP 56 K</t>
  </si>
  <si>
    <t>Total without S.LABSA</t>
  </si>
  <si>
    <t>Total with S.LABSA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</si>
</sst>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43">
    <font>
      <sz val="12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48"/>
      <color theme="1"/>
      <name val="Times New Roman"/>
      <family val="2"/>
      <scheme val="major"/>
    </font>
    <font>
      <sz val="48"/>
      <color theme="1"/>
      <name val="Times New Roman"/>
      <family val="1"/>
      <scheme val="major"/>
    </font>
    <font>
      <b/>
      <sz val="24"/>
      <color theme="1"/>
      <name val="Times New Roman"/>
      <family val="2"/>
      <scheme val="major"/>
    </font>
    <font>
      <b/>
      <sz val="24"/>
      <color theme="1"/>
      <name val="Times New Roman"/>
      <family val="1"/>
      <scheme val="major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sz val="20"/>
      <color theme="1"/>
      <name val="Verdana"/>
      <family val="2"/>
    </font>
    <font>
      <sz val="20"/>
      <name val="Verdana"/>
      <family val="2"/>
    </font>
    <font>
      <sz val="20"/>
      <name val="Arial"/>
      <family val="2"/>
    </font>
    <font>
      <sz val="20"/>
      <color rgb="FF000000"/>
      <name val="Arial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sz val="16"/>
      <color theme="1"/>
      <name val="Verdana"/>
      <family val="2"/>
    </font>
    <font>
      <sz val="22"/>
      <color theme="1"/>
      <name val="Verdana"/>
      <family val="2"/>
    </font>
    <font>
      <sz val="18"/>
      <color theme="1"/>
      <name val="Verdana"/>
      <family val="2"/>
    </font>
    <font>
      <b/>
      <sz val="24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24"/>
      <color theme="1"/>
      <name val="Arial Nova"/>
      <family val="2"/>
    </font>
    <font>
      <b/>
      <sz val="48"/>
      <color theme="1"/>
      <name val="Times New Roman"/>
      <family val="2"/>
      <scheme val="major"/>
    </font>
    <font>
      <b/>
      <sz val="48"/>
      <color theme="1"/>
      <name val="Times New Roman"/>
      <family val="1"/>
      <scheme val="major"/>
    </font>
    <font>
      <b/>
      <sz val="48"/>
      <name val="Times New Roman"/>
      <family val="2"/>
      <scheme val="major"/>
    </font>
    <font>
      <sz val="18"/>
      <color theme="1"/>
      <name val="Arial"/>
      <family val="2"/>
      <scheme val="minor"/>
    </font>
    <font>
      <sz val="28"/>
      <color theme="1"/>
      <name val="Verdana"/>
      <family val="2"/>
    </font>
    <font>
      <sz val="28"/>
      <name val="Arial"/>
      <family val="2"/>
    </font>
    <font>
      <b/>
      <sz val="48"/>
      <color theme="1" tint="4.9989318521683403E-2"/>
      <name val="Times New Roman"/>
      <family val="2"/>
      <scheme val="major"/>
    </font>
    <font>
      <b/>
      <sz val="28"/>
      <color theme="1"/>
      <name val="Verdana"/>
      <family val="2"/>
    </font>
    <font>
      <b/>
      <sz val="72"/>
      <color theme="1"/>
      <name val="Arial Black"/>
      <family val="2"/>
    </font>
    <font>
      <sz val="20"/>
      <color rgb="FFFF0000"/>
      <name val="Verdana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Verdana"/>
      <family val="2"/>
    </font>
    <font>
      <sz val="14"/>
      <name val="Verdana"/>
      <family val="2"/>
    </font>
    <font>
      <sz val="14"/>
      <color theme="1"/>
      <name val="Verdana"/>
      <family val="2"/>
      <charset val="178"/>
    </font>
    <font>
      <sz val="14"/>
      <name val="Arial"/>
      <family val="2"/>
    </font>
    <font>
      <sz val="14"/>
      <color rgb="FF000000"/>
      <name val="Arial"/>
      <family val="2"/>
    </font>
    <font>
      <sz val="2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26"/>
      <color theme="1"/>
      <name val="Times New Roman"/>
      <family val="1"/>
      <scheme val="major"/>
    </font>
    <font>
      <b/>
      <sz val="20"/>
      <color theme="1"/>
      <name val="Times New Roman"/>
      <family val="1"/>
      <scheme val="major"/>
    </font>
    <font>
      <sz val="14"/>
      <color theme="9" tint="-0.499984740745262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125">
        <bgColor theme="9" tint="0.79998168889431442"/>
      </patternFill>
    </fill>
    <fill>
      <patternFill patternType="solid">
        <fgColor theme="7" tint="0.59999389629810485"/>
        <bgColor indexed="64"/>
      </patternFill>
    </fill>
    <fill>
      <patternFill patternType="gray125">
        <bgColor theme="7" tint="0.59999389629810485"/>
      </patternFill>
    </fill>
    <fill>
      <patternFill patternType="solid">
        <fgColor theme="7" tint="0.79998168889431442"/>
        <bgColor indexed="64"/>
      </patternFill>
    </fill>
    <fill>
      <patternFill patternType="gray125">
        <bgColor theme="7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31" fillId="0" borderId="0" applyFont="0" applyFill="0" applyBorder="0" applyAlignment="0" applyProtection="0"/>
  </cellStyleXfs>
  <cellXfs count="720">
    <xf numFmtId="0" fontId="0" fillId="0" borderId="0" xfId="0"/>
    <xf numFmtId="0" fontId="2" fillId="0" borderId="0" xfId="2" applyFont="1"/>
    <xf numFmtId="0" fontId="2" fillId="2" borderId="0" xfId="2" applyFont="1" applyFill="1"/>
    <xf numFmtId="0" fontId="2" fillId="2" borderId="0" xfId="2" applyFont="1" applyFill="1" applyAlignment="1">
      <alignment vertical="center"/>
    </xf>
    <xf numFmtId="0" fontId="6" fillId="2" borderId="12" xfId="2" applyFont="1" applyFill="1" applyBorder="1" applyAlignment="1">
      <alignment vertical="center" wrapText="1"/>
    </xf>
    <xf numFmtId="0" fontId="6" fillId="0" borderId="13" xfId="2" applyFont="1" applyBorder="1" applyAlignment="1">
      <alignment vertical="center" wrapText="1"/>
    </xf>
    <xf numFmtId="0" fontId="7" fillId="2" borderId="0" xfId="2" applyFont="1" applyFill="1"/>
    <xf numFmtId="0" fontId="8" fillId="3" borderId="14" xfId="2" applyFont="1" applyFill="1" applyBorder="1" applyAlignment="1">
      <alignment vertical="center"/>
    </xf>
    <xf numFmtId="2" fontId="11" fillId="4" borderId="14" xfId="2" applyNumberFormat="1" applyFont="1" applyFill="1" applyBorder="1" applyAlignment="1">
      <alignment horizontal="center" vertical="center"/>
    </xf>
    <xf numFmtId="0" fontId="11" fillId="5" borderId="16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2" fontId="11" fillId="5" borderId="16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5" borderId="15" xfId="2" applyFont="1" applyFill="1" applyBorder="1" applyAlignment="1">
      <alignment horizontal="center" vertical="center"/>
    </xf>
    <xf numFmtId="0" fontId="13" fillId="2" borderId="0" xfId="2" applyFont="1" applyFill="1"/>
    <xf numFmtId="1" fontId="11" fillId="4" borderId="14" xfId="2" applyNumberFormat="1" applyFont="1" applyFill="1" applyBorder="1" applyAlignment="1">
      <alignment horizontal="center" vertical="center"/>
    </xf>
    <xf numFmtId="2" fontId="9" fillId="3" borderId="17" xfId="2" applyNumberFormat="1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3" fillId="3" borderId="17" xfId="2" applyFont="1" applyFill="1" applyBorder="1"/>
    <xf numFmtId="0" fontId="8" fillId="6" borderId="14" xfId="2" applyFont="1" applyFill="1" applyBorder="1" applyAlignment="1">
      <alignment vertical="center"/>
    </xf>
    <xf numFmtId="0" fontId="9" fillId="6" borderId="15" xfId="2" applyFont="1" applyFill="1" applyBorder="1" applyAlignment="1">
      <alignment horizontal="center" vertical="center"/>
    </xf>
    <xf numFmtId="0" fontId="10" fillId="6" borderId="16" xfId="2" applyFont="1" applyFill="1" applyBorder="1" applyAlignment="1">
      <alignment horizontal="center" vertical="center"/>
    </xf>
    <xf numFmtId="0" fontId="10" fillId="6" borderId="17" xfId="2" applyFont="1" applyFill="1" applyBorder="1" applyAlignment="1">
      <alignment horizontal="center" vertical="center"/>
    </xf>
    <xf numFmtId="0" fontId="13" fillId="6" borderId="17" xfId="2" applyFont="1" applyFill="1" applyBorder="1"/>
    <xf numFmtId="0" fontId="8" fillId="6" borderId="14" xfId="2" applyFont="1" applyFill="1" applyBorder="1" applyAlignment="1">
      <alignment horizontal="justify" vertical="center"/>
    </xf>
    <xf numFmtId="164" fontId="9" fillId="7" borderId="16" xfId="2" applyNumberFormat="1" applyFont="1" applyFill="1" applyBorder="1" applyAlignment="1">
      <alignment horizontal="center" vertical="center"/>
    </xf>
    <xf numFmtId="0" fontId="2" fillId="6" borderId="17" xfId="2" applyFont="1" applyFill="1" applyBorder="1"/>
    <xf numFmtId="0" fontId="10" fillId="7" borderId="16" xfId="2" applyFont="1" applyFill="1" applyBorder="1" applyAlignment="1">
      <alignment horizontal="center" vertical="center"/>
    </xf>
    <xf numFmtId="0" fontId="10" fillId="7" borderId="17" xfId="2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vertical="center"/>
    </xf>
    <xf numFmtId="0" fontId="10" fillId="6" borderId="20" xfId="2" applyFont="1" applyFill="1" applyBorder="1" applyAlignment="1">
      <alignment horizontal="center" vertical="center"/>
    </xf>
    <xf numFmtId="0" fontId="10" fillId="6" borderId="21" xfId="2" applyFont="1" applyFill="1" applyBorder="1" applyAlignment="1">
      <alignment horizontal="center" vertical="center"/>
    </xf>
    <xf numFmtId="0" fontId="14" fillId="2" borderId="0" xfId="2" applyFont="1" applyFill="1"/>
    <xf numFmtId="0" fontId="15" fillId="2" borderId="0" xfId="2" applyFont="1" applyFill="1"/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15" fillId="2" borderId="5" xfId="2" applyFont="1" applyFill="1" applyBorder="1"/>
    <xf numFmtId="0" fontId="15" fillId="2" borderId="0" xfId="2" applyFont="1" applyFill="1" applyBorder="1"/>
    <xf numFmtId="0" fontId="2" fillId="2" borderId="0" xfId="2" applyFont="1" applyFill="1" applyBorder="1"/>
    <xf numFmtId="0" fontId="2" fillId="2" borderId="5" xfId="2" applyFont="1" applyFill="1" applyBorder="1"/>
    <xf numFmtId="0" fontId="6" fillId="0" borderId="36" xfId="2" applyFont="1" applyBorder="1" applyAlignment="1">
      <alignment vertical="center" wrapText="1"/>
    </xf>
    <xf numFmtId="0" fontId="11" fillId="4" borderId="22" xfId="2" applyFont="1" applyFill="1" applyBorder="1" applyAlignment="1">
      <alignment horizontal="center" vertical="center"/>
    </xf>
    <xf numFmtId="0" fontId="11" fillId="5" borderId="22" xfId="2" applyFont="1" applyFill="1" applyBorder="1" applyAlignment="1">
      <alignment horizontal="center" vertical="center"/>
    </xf>
    <xf numFmtId="2" fontId="11" fillId="5" borderId="22" xfId="2" applyNumberFormat="1" applyFont="1" applyFill="1" applyBorder="1" applyAlignment="1">
      <alignment horizontal="center" vertical="center"/>
    </xf>
    <xf numFmtId="0" fontId="11" fillId="5" borderId="17" xfId="2" applyFont="1" applyFill="1" applyBorder="1" applyAlignment="1">
      <alignment horizontal="center" vertical="center"/>
    </xf>
    <xf numFmtId="165" fontId="11" fillId="4" borderId="17" xfId="2" applyNumberFormat="1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164" fontId="11" fillId="4" borderId="17" xfId="2" applyNumberFormat="1" applyFont="1" applyFill="1" applyBorder="1" applyAlignment="1">
      <alignment horizontal="center" vertical="center"/>
    </xf>
    <xf numFmtId="2" fontId="11" fillId="4" borderId="17" xfId="2" applyNumberFormat="1" applyFont="1" applyFill="1" applyBorder="1" applyAlignment="1">
      <alignment horizontal="center" vertical="center"/>
    </xf>
    <xf numFmtId="0" fontId="11" fillId="5" borderId="23" xfId="2" applyFont="1" applyFill="1" applyBorder="1" applyAlignment="1">
      <alignment horizontal="center" vertical="center"/>
    </xf>
    <xf numFmtId="2" fontId="11" fillId="4" borderId="21" xfId="2" applyNumberFormat="1" applyFont="1" applyFill="1" applyBorder="1" applyAlignment="1">
      <alignment horizontal="center" vertical="center"/>
    </xf>
    <xf numFmtId="0" fontId="12" fillId="4" borderId="22" xfId="2" applyFont="1" applyFill="1" applyBorder="1" applyAlignment="1">
      <alignment horizontal="center" vertical="center"/>
    </xf>
    <xf numFmtId="2" fontId="11" fillId="5" borderId="17" xfId="2" applyNumberFormat="1" applyFont="1" applyFill="1" applyBorder="1" applyAlignment="1">
      <alignment horizontal="center" vertical="center"/>
    </xf>
    <xf numFmtId="0" fontId="12" fillId="4" borderId="17" xfId="2" applyFont="1" applyFill="1" applyBorder="1" applyAlignment="1">
      <alignment horizontal="center" vertical="center"/>
    </xf>
    <xf numFmtId="0" fontId="12" fillId="4" borderId="21" xfId="2" applyFont="1" applyFill="1" applyBorder="1" applyAlignment="1">
      <alignment horizontal="center" vertical="center"/>
    </xf>
    <xf numFmtId="0" fontId="6" fillId="3" borderId="22" xfId="2" applyFont="1" applyFill="1" applyBorder="1" applyAlignment="1">
      <alignment vertical="center" wrapText="1"/>
    </xf>
    <xf numFmtId="2" fontId="9" fillId="3" borderId="24" xfId="2" applyNumberFormat="1" applyFont="1" applyFill="1" applyBorder="1" applyAlignment="1">
      <alignment horizontal="center" vertical="center"/>
    </xf>
    <xf numFmtId="0" fontId="13" fillId="3" borderId="22" xfId="2" applyFont="1" applyFill="1" applyBorder="1"/>
    <xf numFmtId="0" fontId="6" fillId="4" borderId="34" xfId="2" applyFont="1" applyFill="1" applyBorder="1" applyAlignment="1">
      <alignment vertical="center" wrapText="1"/>
    </xf>
    <xf numFmtId="0" fontId="9" fillId="4" borderId="17" xfId="2" applyFont="1" applyFill="1" applyBorder="1" applyAlignment="1">
      <alignment horizontal="center" vertical="center"/>
    </xf>
    <xf numFmtId="164" fontId="9" fillId="4" borderId="17" xfId="2" applyNumberFormat="1" applyFont="1" applyFill="1" applyBorder="1" applyAlignment="1">
      <alignment horizontal="center" vertical="center"/>
    </xf>
    <xf numFmtId="1" fontId="9" fillId="4" borderId="17" xfId="2" applyNumberFormat="1" applyFont="1" applyFill="1" applyBorder="1" applyAlignment="1">
      <alignment horizontal="center" vertical="center"/>
    </xf>
    <xf numFmtId="2" fontId="9" fillId="4" borderId="17" xfId="2" applyNumberFormat="1" applyFont="1" applyFill="1" applyBorder="1" applyAlignment="1">
      <alignment horizontal="center" vertical="center"/>
    </xf>
    <xf numFmtId="0" fontId="2" fillId="4" borderId="17" xfId="2" applyFont="1" applyFill="1" applyBorder="1"/>
    <xf numFmtId="166" fontId="9" fillId="4" borderId="17" xfId="2" applyNumberFormat="1" applyFont="1" applyFill="1" applyBorder="1" applyAlignment="1">
      <alignment horizontal="center" vertical="center"/>
    </xf>
    <xf numFmtId="0" fontId="6" fillId="8" borderId="23" xfId="2" applyFont="1" applyFill="1" applyBorder="1" applyAlignment="1">
      <alignment vertical="center" wrapText="1"/>
    </xf>
    <xf numFmtId="0" fontId="6" fillId="8" borderId="21" xfId="2" applyFont="1" applyFill="1" applyBorder="1" applyAlignment="1">
      <alignment vertical="center" wrapText="1"/>
    </xf>
    <xf numFmtId="2" fontId="9" fillId="8" borderId="22" xfId="2" applyNumberFormat="1" applyFont="1" applyFill="1" applyBorder="1" applyAlignment="1">
      <alignment horizontal="center" vertical="center"/>
    </xf>
    <xf numFmtId="0" fontId="9" fillId="8" borderId="17" xfId="2" applyFont="1" applyFill="1" applyBorder="1" applyAlignment="1">
      <alignment horizontal="center" vertical="center"/>
    </xf>
    <xf numFmtId="0" fontId="9" fillId="8" borderId="22" xfId="2" applyFont="1" applyFill="1" applyBorder="1" applyAlignment="1">
      <alignment horizontal="center" vertical="center"/>
    </xf>
    <xf numFmtId="164" fontId="9" fillId="8" borderId="17" xfId="2" applyNumberFormat="1" applyFont="1" applyFill="1" applyBorder="1" applyAlignment="1">
      <alignment horizontal="center" vertical="center"/>
    </xf>
    <xf numFmtId="1" fontId="9" fillId="8" borderId="17" xfId="2" applyNumberFormat="1" applyFont="1" applyFill="1" applyBorder="1" applyAlignment="1">
      <alignment horizontal="center" vertical="center"/>
    </xf>
    <xf numFmtId="2" fontId="9" fillId="8" borderId="17" xfId="2" applyNumberFormat="1" applyFont="1" applyFill="1" applyBorder="1" applyAlignment="1">
      <alignment horizontal="center" vertical="center"/>
    </xf>
    <xf numFmtId="0" fontId="2" fillId="8" borderId="22" xfId="2" applyFont="1" applyFill="1" applyBorder="1"/>
    <xf numFmtId="0" fontId="2" fillId="8" borderId="17" xfId="2" applyFont="1" applyFill="1" applyBorder="1"/>
    <xf numFmtId="0" fontId="9" fillId="8" borderId="23" xfId="2" applyFont="1" applyFill="1" applyBorder="1" applyAlignment="1">
      <alignment horizontal="center" vertical="center"/>
    </xf>
    <xf numFmtId="2" fontId="11" fillId="8" borderId="21" xfId="2" applyNumberFormat="1" applyFont="1" applyFill="1" applyBorder="1" applyAlignment="1">
      <alignment horizontal="center" vertical="center"/>
    </xf>
    <xf numFmtId="0" fontId="9" fillId="8" borderId="22" xfId="2" applyFont="1" applyFill="1" applyBorder="1" applyAlignment="1">
      <alignment vertical="center"/>
    </xf>
    <xf numFmtId="0" fontId="9" fillId="8" borderId="17" xfId="2" applyFont="1" applyFill="1" applyBorder="1" applyAlignment="1">
      <alignment vertical="center"/>
    </xf>
    <xf numFmtId="2" fontId="9" fillId="8" borderId="21" xfId="2" applyNumberFormat="1" applyFont="1" applyFill="1" applyBorder="1" applyAlignment="1">
      <alignment horizontal="center" vertical="center"/>
    </xf>
    <xf numFmtId="0" fontId="6" fillId="8" borderId="36" xfId="2" applyFont="1" applyFill="1" applyBorder="1" applyAlignment="1">
      <alignment vertical="center" wrapText="1"/>
    </xf>
    <xf numFmtId="0" fontId="6" fillId="8" borderId="13" xfId="2" applyFont="1" applyFill="1" applyBorder="1" applyAlignment="1">
      <alignment vertical="center" wrapText="1"/>
    </xf>
    <xf numFmtId="0" fontId="9" fillId="9" borderId="23" xfId="2" applyFont="1" applyFill="1" applyBorder="1" applyAlignment="1">
      <alignment horizontal="center" vertical="center"/>
    </xf>
    <xf numFmtId="164" fontId="9" fillId="8" borderId="22" xfId="2" applyNumberFormat="1" applyFont="1" applyFill="1" applyBorder="1" applyAlignment="1">
      <alignment horizontal="center" vertical="center"/>
    </xf>
    <xf numFmtId="0" fontId="10" fillId="9" borderId="22" xfId="2" applyFont="1" applyFill="1" applyBorder="1" applyAlignment="1">
      <alignment vertical="center"/>
    </xf>
    <xf numFmtId="0" fontId="10" fillId="9" borderId="17" xfId="2" applyFont="1" applyFill="1" applyBorder="1" applyAlignment="1">
      <alignment vertical="center"/>
    </xf>
    <xf numFmtId="0" fontId="9" fillId="8" borderId="21" xfId="2" applyFont="1" applyFill="1" applyBorder="1" applyAlignment="1">
      <alignment horizontal="center" vertical="center"/>
    </xf>
    <xf numFmtId="164" fontId="10" fillId="8" borderId="22" xfId="2" applyNumberFormat="1" applyFont="1" applyFill="1" applyBorder="1" applyAlignment="1">
      <alignment horizontal="center" vertical="center"/>
    </xf>
    <xf numFmtId="0" fontId="10" fillId="8" borderId="22" xfId="2" applyFont="1" applyFill="1" applyBorder="1" applyAlignment="1">
      <alignment horizontal="center" vertical="center"/>
    </xf>
    <xf numFmtId="2" fontId="10" fillId="8" borderId="17" xfId="2" applyNumberFormat="1" applyFont="1" applyFill="1" applyBorder="1" applyAlignment="1">
      <alignment horizontal="center" vertical="center"/>
    </xf>
    <xf numFmtId="0" fontId="10" fillId="9" borderId="22" xfId="2" applyFont="1" applyFill="1" applyBorder="1" applyAlignment="1">
      <alignment horizontal="center" vertical="center"/>
    </xf>
    <xf numFmtId="0" fontId="10" fillId="9" borderId="17" xfId="2" applyFont="1" applyFill="1" applyBorder="1" applyAlignment="1">
      <alignment horizontal="center" vertical="center"/>
    </xf>
    <xf numFmtId="2" fontId="10" fillId="8" borderId="22" xfId="2" applyNumberFormat="1" applyFont="1" applyFill="1" applyBorder="1" applyAlignment="1">
      <alignment horizontal="center" vertical="center"/>
    </xf>
    <xf numFmtId="165" fontId="10" fillId="8" borderId="22" xfId="2" applyNumberFormat="1" applyFont="1" applyFill="1" applyBorder="1" applyAlignment="1">
      <alignment horizontal="center" vertical="center"/>
    </xf>
    <xf numFmtId="0" fontId="11" fillId="8" borderId="22" xfId="2" applyFont="1" applyFill="1" applyBorder="1" applyAlignment="1">
      <alignment horizontal="center" vertical="center"/>
    </xf>
    <xf numFmtId="0" fontId="6" fillId="4" borderId="23" xfId="2" applyFont="1" applyFill="1" applyBorder="1" applyAlignment="1">
      <alignment vertical="center" wrapText="1"/>
    </xf>
    <xf numFmtId="0" fontId="6" fillId="4" borderId="21" xfId="2" applyFont="1" applyFill="1" applyBorder="1" applyAlignment="1">
      <alignment vertical="center" wrapText="1"/>
    </xf>
    <xf numFmtId="2" fontId="9" fillId="4" borderId="22" xfId="2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center" vertical="center"/>
    </xf>
    <xf numFmtId="0" fontId="2" fillId="4" borderId="22" xfId="2" applyFont="1" applyFill="1" applyBorder="1"/>
    <xf numFmtId="0" fontId="9" fillId="4" borderId="23" xfId="2" applyFont="1" applyFill="1" applyBorder="1" applyAlignment="1">
      <alignment horizontal="center" vertical="center"/>
    </xf>
    <xf numFmtId="164" fontId="9" fillId="4" borderId="21" xfId="2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vertical="center"/>
    </xf>
    <xf numFmtId="0" fontId="9" fillId="4" borderId="17" xfId="2" applyFont="1" applyFill="1" applyBorder="1" applyAlignment="1">
      <alignment vertical="center"/>
    </xf>
    <xf numFmtId="0" fontId="6" fillId="4" borderId="36" xfId="2" applyFont="1" applyFill="1" applyBorder="1" applyAlignment="1">
      <alignment vertical="center" wrapText="1"/>
    </xf>
    <xf numFmtId="0" fontId="6" fillId="4" borderId="13" xfId="2" applyFont="1" applyFill="1" applyBorder="1" applyAlignment="1">
      <alignment vertical="center" wrapText="1"/>
    </xf>
    <xf numFmtId="0" fontId="9" fillId="5" borderId="23" xfId="2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9" fillId="4" borderId="21" xfId="2" applyFont="1" applyFill="1" applyBorder="1" applyAlignment="1">
      <alignment horizontal="center" vertical="center"/>
    </xf>
    <xf numFmtId="2" fontId="10" fillId="4" borderId="22" xfId="2" applyNumberFormat="1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2" fontId="10" fillId="4" borderId="17" xfId="2" applyNumberFormat="1" applyFont="1" applyFill="1" applyBorder="1" applyAlignment="1">
      <alignment horizontal="center" vertical="center"/>
    </xf>
    <xf numFmtId="0" fontId="10" fillId="5" borderId="22" xfId="2" applyFont="1" applyFill="1" applyBorder="1" applyAlignment="1">
      <alignment horizontal="center" vertical="center"/>
    </xf>
    <xf numFmtId="0" fontId="10" fillId="5" borderId="17" xfId="2" applyFont="1" applyFill="1" applyBorder="1" applyAlignment="1">
      <alignment horizontal="center" vertical="center"/>
    </xf>
    <xf numFmtId="165" fontId="10" fillId="4" borderId="22" xfId="2" applyNumberFormat="1" applyFont="1" applyFill="1" applyBorder="1" applyAlignment="1">
      <alignment horizontal="center" vertical="center"/>
    </xf>
    <xf numFmtId="0" fontId="10" fillId="5" borderId="22" xfId="2" applyFont="1" applyFill="1" applyBorder="1" applyAlignment="1">
      <alignment vertical="center"/>
    </xf>
    <xf numFmtId="0" fontId="10" fillId="5" borderId="17" xfId="2" applyFont="1" applyFill="1" applyBorder="1" applyAlignment="1">
      <alignment vertical="center"/>
    </xf>
    <xf numFmtId="2" fontId="11" fillId="5" borderId="17" xfId="2" applyNumberFormat="1" applyFont="1" applyFill="1" applyBorder="1" applyAlignment="1">
      <alignment vertical="center"/>
    </xf>
    <xf numFmtId="2" fontId="11" fillId="5" borderId="22" xfId="2" applyNumberFormat="1" applyFont="1" applyFill="1" applyBorder="1" applyAlignment="1">
      <alignment vertical="center"/>
    </xf>
    <xf numFmtId="0" fontId="6" fillId="4" borderId="6" xfId="2" applyFont="1" applyFill="1" applyBorder="1" applyAlignment="1">
      <alignment vertical="center" wrapText="1"/>
    </xf>
    <xf numFmtId="0" fontId="9" fillId="4" borderId="24" xfId="2" applyFont="1" applyFill="1" applyBorder="1" applyAlignment="1">
      <alignment horizontal="center" vertical="center"/>
    </xf>
    <xf numFmtId="2" fontId="9" fillId="4" borderId="24" xfId="2" applyNumberFormat="1" applyFont="1" applyFill="1" applyBorder="1" applyAlignment="1">
      <alignment horizontal="center" vertical="center"/>
    </xf>
    <xf numFmtId="0" fontId="2" fillId="4" borderId="24" xfId="2" applyFont="1" applyFill="1" applyBorder="1"/>
    <xf numFmtId="0" fontId="13" fillId="6" borderId="22" xfId="2" applyFont="1" applyFill="1" applyBorder="1"/>
    <xf numFmtId="0" fontId="2" fillId="6" borderId="22" xfId="2" applyFont="1" applyFill="1" applyBorder="1"/>
    <xf numFmtId="0" fontId="4" fillId="0" borderId="0" xfId="1" applyFont="1" applyFill="1" applyBorder="1" applyAlignment="1">
      <alignment horizontal="center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9" fillId="0" borderId="0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vertical="center" wrapText="1"/>
    </xf>
    <xf numFmtId="0" fontId="11" fillId="5" borderId="14" xfId="2" applyFont="1" applyFill="1" applyBorder="1" applyAlignment="1">
      <alignment vertical="center"/>
    </xf>
    <xf numFmtId="0" fontId="11" fillId="5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center"/>
    </xf>
    <xf numFmtId="0" fontId="9" fillId="8" borderId="1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 wrapText="1"/>
    </xf>
    <xf numFmtId="2" fontId="10" fillId="0" borderId="0" xfId="2" applyNumberFormat="1" applyFont="1" applyFill="1" applyBorder="1" applyAlignment="1">
      <alignment horizontal="center" vertical="center"/>
    </xf>
    <xf numFmtId="0" fontId="9" fillId="4" borderId="15" xfId="2" applyFont="1" applyFill="1" applyBorder="1" applyAlignment="1">
      <alignment horizontal="center" vertical="center"/>
    </xf>
    <xf numFmtId="164" fontId="9" fillId="4" borderId="15" xfId="2" applyNumberFormat="1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2" fontId="16" fillId="0" borderId="0" xfId="2" applyNumberFormat="1" applyFont="1"/>
    <xf numFmtId="0" fontId="17" fillId="2" borderId="0" xfId="2" applyFont="1" applyFill="1"/>
    <xf numFmtId="0" fontId="5" fillId="2" borderId="16" xfId="2" applyFont="1" applyFill="1" applyBorder="1" applyAlignment="1">
      <alignment vertical="center"/>
    </xf>
    <xf numFmtId="0" fontId="5" fillId="2" borderId="26" xfId="2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2" borderId="45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vertical="center" wrapText="1"/>
    </xf>
    <xf numFmtId="0" fontId="14" fillId="2" borderId="4" xfId="2" applyFont="1" applyFill="1" applyBorder="1"/>
    <xf numFmtId="0" fontId="8" fillId="3" borderId="18" xfId="2" applyFont="1" applyFill="1" applyBorder="1" applyAlignment="1">
      <alignment vertical="center"/>
    </xf>
    <xf numFmtId="0" fontId="9" fillId="4" borderId="25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vertical="center"/>
    </xf>
    <xf numFmtId="1" fontId="9" fillId="4" borderId="16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center" vertical="center"/>
    </xf>
    <xf numFmtId="0" fontId="13" fillId="4" borderId="16" xfId="2" applyFont="1" applyFill="1" applyBorder="1"/>
    <xf numFmtId="0" fontId="2" fillId="4" borderId="16" xfId="2" applyFont="1" applyFill="1" applyBorder="1"/>
    <xf numFmtId="2" fontId="9" fillId="4" borderId="16" xfId="2" applyNumberFormat="1" applyFont="1" applyFill="1" applyBorder="1" applyAlignment="1">
      <alignment horizontal="center" vertical="center"/>
    </xf>
    <xf numFmtId="164" fontId="9" fillId="4" borderId="16" xfId="2" applyNumberFormat="1" applyFont="1" applyFill="1" applyBorder="1" applyAlignment="1">
      <alignment horizontal="center" vertical="center"/>
    </xf>
    <xf numFmtId="0" fontId="9" fillId="5" borderId="22" xfId="2" applyFont="1" applyFill="1" applyBorder="1" applyAlignment="1">
      <alignment horizontal="center" vertical="center"/>
    </xf>
    <xf numFmtId="0" fontId="9" fillId="5" borderId="16" xfId="2" applyFont="1" applyFill="1" applyBorder="1" applyAlignment="1">
      <alignment horizontal="center" vertical="center"/>
    </xf>
    <xf numFmtId="2" fontId="9" fillId="5" borderId="39" xfId="2" applyNumberFormat="1" applyFont="1" applyFill="1" applyBorder="1" applyAlignment="1">
      <alignment horizontal="center" vertical="center"/>
    </xf>
    <xf numFmtId="2" fontId="9" fillId="5" borderId="40" xfId="2" applyNumberFormat="1" applyFont="1" applyFill="1" applyBorder="1" applyAlignment="1">
      <alignment horizontal="center" vertical="center"/>
    </xf>
    <xf numFmtId="2" fontId="9" fillId="5" borderId="22" xfId="2" applyNumberFormat="1" applyFont="1" applyFill="1" applyBorder="1" applyAlignment="1">
      <alignment horizontal="center" vertical="center"/>
    </xf>
    <xf numFmtId="2" fontId="9" fillId="5" borderId="16" xfId="2" applyNumberFormat="1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2" fontId="10" fillId="4" borderId="16" xfId="2" applyNumberFormat="1" applyFont="1" applyFill="1" applyBorder="1" applyAlignment="1">
      <alignment horizontal="center" vertical="center"/>
    </xf>
    <xf numFmtId="164" fontId="9" fillId="5" borderId="16" xfId="2" applyNumberFormat="1" applyFont="1" applyFill="1" applyBorder="1" applyAlignment="1">
      <alignment horizontal="center" vertical="center"/>
    </xf>
    <xf numFmtId="164" fontId="10" fillId="4" borderId="16" xfId="2" applyNumberFormat="1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horizontal="center" vertical="center"/>
    </xf>
    <xf numFmtId="0" fontId="10" fillId="5" borderId="40" xfId="2" applyFont="1" applyFill="1" applyBorder="1" applyAlignment="1">
      <alignment horizontal="center" vertical="center"/>
    </xf>
    <xf numFmtId="0" fontId="12" fillId="4" borderId="15" xfId="2" applyFont="1" applyFill="1" applyBorder="1" applyAlignment="1">
      <alignment horizontal="center" vertical="center"/>
    </xf>
    <xf numFmtId="2" fontId="11" fillId="5" borderId="15" xfId="2" applyNumberFormat="1" applyFont="1" applyFill="1" applyBorder="1" applyAlignment="1">
      <alignment horizontal="center" vertical="center"/>
    </xf>
    <xf numFmtId="0" fontId="9" fillId="8" borderId="16" xfId="2" applyFont="1" applyFill="1" applyBorder="1" applyAlignment="1">
      <alignment horizontal="center" vertical="center"/>
    </xf>
    <xf numFmtId="0" fontId="11" fillId="8" borderId="16" xfId="2" applyFont="1" applyFill="1" applyBorder="1" applyAlignment="1">
      <alignment horizontal="center" vertical="center"/>
    </xf>
    <xf numFmtId="0" fontId="11" fillId="9" borderId="16" xfId="2" applyFont="1" applyFill="1" applyBorder="1" applyAlignment="1">
      <alignment horizontal="center" vertical="center"/>
    </xf>
    <xf numFmtId="2" fontId="11" fillId="9" borderId="16" xfId="2" applyNumberFormat="1" applyFont="1" applyFill="1" applyBorder="1" applyAlignment="1">
      <alignment horizontal="center" vertical="center"/>
    </xf>
    <xf numFmtId="164" fontId="11" fillId="8" borderId="16" xfId="2" applyNumberFormat="1" applyFont="1" applyFill="1" applyBorder="1" applyAlignment="1">
      <alignment horizontal="center" vertical="center"/>
    </xf>
    <xf numFmtId="0" fontId="10" fillId="8" borderId="16" xfId="2" applyFont="1" applyFill="1" applyBorder="1" applyAlignment="1">
      <alignment horizontal="center" vertical="center"/>
    </xf>
    <xf numFmtId="0" fontId="9" fillId="9" borderId="16" xfId="2" applyFont="1" applyFill="1" applyBorder="1" applyAlignment="1">
      <alignment horizontal="center" vertical="center"/>
    </xf>
    <xf numFmtId="0" fontId="10" fillId="9" borderId="16" xfId="2" applyFont="1" applyFill="1" applyBorder="1" applyAlignment="1">
      <alignment horizontal="center" vertical="center"/>
    </xf>
    <xf numFmtId="0" fontId="9" fillId="8" borderId="40" xfId="2" applyFont="1" applyFill="1" applyBorder="1" applyAlignment="1">
      <alignment horizontal="center" vertical="center"/>
    </xf>
    <xf numFmtId="164" fontId="9" fillId="8" borderId="16" xfId="2" applyNumberFormat="1" applyFont="1" applyFill="1" applyBorder="1" applyAlignment="1">
      <alignment horizontal="center" vertical="center"/>
    </xf>
    <xf numFmtId="2" fontId="9" fillId="8" borderId="16" xfId="2" applyNumberFormat="1" applyFont="1" applyFill="1" applyBorder="1" applyAlignment="1">
      <alignment horizontal="center" vertical="center"/>
    </xf>
    <xf numFmtId="2" fontId="9" fillId="9" borderId="40" xfId="2" applyNumberFormat="1" applyFont="1" applyFill="1" applyBorder="1" applyAlignment="1">
      <alignment horizontal="center" vertical="center"/>
    </xf>
    <xf numFmtId="2" fontId="9" fillId="9" borderId="16" xfId="2" applyNumberFormat="1" applyFont="1" applyFill="1" applyBorder="1" applyAlignment="1">
      <alignment horizontal="center" vertical="center"/>
    </xf>
    <xf numFmtId="0" fontId="13" fillId="8" borderId="16" xfId="2" applyFont="1" applyFill="1" applyBorder="1"/>
    <xf numFmtId="0" fontId="2" fillId="8" borderId="16" xfId="2" applyFont="1" applyFill="1" applyBorder="1"/>
    <xf numFmtId="1" fontId="9" fillId="8" borderId="16" xfId="2" applyNumberFormat="1" applyFont="1" applyFill="1" applyBorder="1" applyAlignment="1">
      <alignment horizontal="center" vertical="center"/>
    </xf>
    <xf numFmtId="0" fontId="20" fillId="2" borderId="26" xfId="2" applyFont="1" applyFill="1" applyBorder="1" applyAlignment="1">
      <alignment horizontal="center" vertical="center" wrapText="1"/>
    </xf>
    <xf numFmtId="0" fontId="18" fillId="3" borderId="15" xfId="2" applyFont="1" applyFill="1" applyBorder="1" applyAlignment="1">
      <alignment horizontal="center" vertical="center"/>
    </xf>
    <xf numFmtId="0" fontId="18" fillId="2" borderId="16" xfId="2" applyFont="1" applyFill="1" applyBorder="1" applyAlignment="1">
      <alignment horizontal="center" vertical="center"/>
    </xf>
    <xf numFmtId="0" fontId="19" fillId="6" borderId="16" xfId="2" applyFont="1" applyFill="1" applyBorder="1" applyAlignment="1">
      <alignment horizontal="center" vertical="center"/>
    </xf>
    <xf numFmtId="0" fontId="14" fillId="2" borderId="0" xfId="2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2" fontId="0" fillId="0" borderId="16" xfId="0" applyNumberFormat="1" applyBorder="1" applyAlignment="1">
      <alignment horizontal="left" vertical="center"/>
    </xf>
    <xf numFmtId="164" fontId="0" fillId="0" borderId="16" xfId="0" applyNumberFormat="1" applyBorder="1" applyAlignment="1">
      <alignment horizontal="left" vertical="center"/>
    </xf>
    <xf numFmtId="0" fontId="21" fillId="2" borderId="42" xfId="2" applyFont="1" applyFill="1" applyBorder="1" applyAlignment="1">
      <alignment vertical="center"/>
    </xf>
    <xf numFmtId="0" fontId="25" fillId="2" borderId="0" xfId="2" applyFont="1" applyFill="1"/>
    <xf numFmtId="0" fontId="5" fillId="2" borderId="12" xfId="2" applyFont="1" applyFill="1" applyBorder="1" applyAlignment="1">
      <alignment vertical="center" wrapText="1"/>
    </xf>
    <xf numFmtId="0" fontId="5" fillId="2" borderId="17" xfId="2" applyFont="1" applyFill="1" applyBorder="1" applyAlignment="1">
      <alignment vertical="center" wrapText="1"/>
    </xf>
    <xf numFmtId="0" fontId="13" fillId="3" borderId="37" xfId="2" applyFont="1" applyFill="1" applyBorder="1"/>
    <xf numFmtId="0" fontId="13" fillId="3" borderId="47" xfId="2" applyFont="1" applyFill="1" applyBorder="1"/>
    <xf numFmtId="2" fontId="9" fillId="3" borderId="30" xfId="2" applyNumberFormat="1" applyFont="1" applyFill="1" applyBorder="1" applyAlignment="1">
      <alignment horizontal="center" vertical="center"/>
    </xf>
    <xf numFmtId="2" fontId="9" fillId="3" borderId="46" xfId="2" applyNumberFormat="1" applyFont="1" applyFill="1" applyBorder="1" applyAlignment="1">
      <alignment horizontal="center" vertical="center"/>
    </xf>
    <xf numFmtId="0" fontId="14" fillId="2" borderId="0" xfId="2" applyFont="1" applyFill="1" applyBorder="1"/>
    <xf numFmtId="0" fontId="18" fillId="3" borderId="24" xfId="2" applyFont="1" applyFill="1" applyBorder="1" applyAlignment="1">
      <alignment horizontal="center" vertical="center"/>
    </xf>
    <xf numFmtId="0" fontId="18" fillId="3" borderId="17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8" fillId="3" borderId="21" xfId="2" applyFont="1" applyFill="1" applyBorder="1" applyAlignment="1">
      <alignment horizontal="center" vertical="center"/>
    </xf>
    <xf numFmtId="0" fontId="14" fillId="2" borderId="5" xfId="2" applyFont="1" applyFill="1" applyBorder="1"/>
    <xf numFmtId="0" fontId="18" fillId="3" borderId="25" xfId="2" applyFont="1" applyFill="1" applyBorder="1" applyAlignment="1">
      <alignment horizontal="center" vertical="center"/>
    </xf>
    <xf numFmtId="0" fontId="22" fillId="0" borderId="3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6" fillId="0" borderId="5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horizontal="center" vertical="center"/>
    </xf>
    <xf numFmtId="2" fontId="9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/>
    <xf numFmtId="0" fontId="9" fillId="0" borderId="5" xfId="2" applyFont="1" applyFill="1" applyBorder="1" applyAlignment="1">
      <alignment vertical="center"/>
    </xf>
    <xf numFmtId="164" fontId="9" fillId="0" borderId="5" xfId="2" applyNumberFormat="1" applyFont="1" applyFill="1" applyBorder="1" applyAlignment="1">
      <alignment horizontal="center" vertical="center"/>
    </xf>
    <xf numFmtId="0" fontId="15" fillId="0" borderId="5" xfId="2" applyFont="1" applyFill="1" applyBorder="1"/>
    <xf numFmtId="164" fontId="9" fillId="0" borderId="7" xfId="2" applyNumberFormat="1" applyFont="1" applyFill="1" applyBorder="1" applyAlignment="1">
      <alignment horizontal="center" vertical="center"/>
    </xf>
    <xf numFmtId="0" fontId="22" fillId="0" borderId="2" xfId="1" applyFont="1" applyFill="1" applyBorder="1" applyAlignment="1">
      <alignment horizontal="center" vertical="center"/>
    </xf>
    <xf numFmtId="2" fontId="9" fillId="0" borderId="6" xfId="2" applyNumberFormat="1" applyFont="1" applyFill="1" applyBorder="1" applyAlignment="1">
      <alignment horizontal="center" vertical="center"/>
    </xf>
    <xf numFmtId="2" fontId="9" fillId="0" borderId="43" xfId="2" applyNumberFormat="1" applyFont="1" applyFill="1" applyBorder="1" applyAlignment="1">
      <alignment horizontal="center" vertical="center"/>
    </xf>
    <xf numFmtId="164" fontId="9" fillId="0" borderId="38" xfId="2" applyNumberFormat="1" applyFont="1" applyFill="1" applyBorder="1" applyAlignment="1">
      <alignment horizontal="center" vertical="center"/>
    </xf>
    <xf numFmtId="0" fontId="2" fillId="0" borderId="48" xfId="2" applyFont="1" applyFill="1" applyBorder="1"/>
    <xf numFmtId="2" fontId="10" fillId="0" borderId="30" xfId="2" applyNumberFormat="1" applyFont="1" applyFill="1" applyBorder="1" applyAlignment="1">
      <alignment horizontal="center" vertical="center"/>
    </xf>
    <xf numFmtId="0" fontId="18" fillId="2" borderId="22" xfId="2" applyFont="1" applyFill="1" applyBorder="1" applyAlignment="1">
      <alignment horizontal="center" vertical="center"/>
    </xf>
    <xf numFmtId="0" fontId="19" fillId="6" borderId="17" xfId="2" applyFont="1" applyFill="1" applyBorder="1" applyAlignment="1">
      <alignment horizontal="center" vertical="center"/>
    </xf>
    <xf numFmtId="0" fontId="19" fillId="6" borderId="20" xfId="2" applyFont="1" applyFill="1" applyBorder="1" applyAlignment="1">
      <alignment horizontal="center" vertical="center"/>
    </xf>
    <xf numFmtId="0" fontId="19" fillId="6" borderId="21" xfId="2" applyFont="1" applyFill="1" applyBorder="1" applyAlignment="1">
      <alignment horizontal="center" vertical="center"/>
    </xf>
    <xf numFmtId="0" fontId="13" fillId="4" borderId="24" xfId="2" applyFont="1" applyFill="1" applyBorder="1"/>
    <xf numFmtId="0" fontId="5" fillId="2" borderId="49" xfId="2" applyFont="1" applyFill="1" applyBorder="1" applyAlignment="1">
      <alignment horizontal="center" vertical="center" wrapText="1"/>
    </xf>
    <xf numFmtId="0" fontId="18" fillId="2" borderId="23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13" fillId="4" borderId="17" xfId="2" applyFont="1" applyFill="1" applyBorder="1"/>
    <xf numFmtId="0" fontId="9" fillId="4" borderId="20" xfId="2" applyFont="1" applyFill="1" applyBorder="1" applyAlignment="1">
      <alignment horizontal="center" vertical="center"/>
    </xf>
    <xf numFmtId="0" fontId="9" fillId="8" borderId="20" xfId="2" applyFont="1" applyFill="1" applyBorder="1" applyAlignment="1">
      <alignment horizontal="center" vertical="center"/>
    </xf>
    <xf numFmtId="2" fontId="9" fillId="8" borderId="20" xfId="2" applyNumberFormat="1" applyFont="1" applyFill="1" applyBorder="1" applyAlignment="1">
      <alignment horizontal="center" vertical="center"/>
    </xf>
    <xf numFmtId="2" fontId="9" fillId="4" borderId="20" xfId="2" applyNumberFormat="1" applyFont="1" applyFill="1" applyBorder="1" applyAlignment="1">
      <alignment horizontal="center" vertical="center"/>
    </xf>
    <xf numFmtId="0" fontId="22" fillId="0" borderId="5" xfId="1" applyFont="1" applyFill="1" applyBorder="1" applyAlignment="1">
      <alignment horizontal="center" vertical="center"/>
    </xf>
    <xf numFmtId="0" fontId="13" fillId="0" borderId="5" xfId="2" applyFont="1" applyFill="1" applyBorder="1"/>
    <xf numFmtId="2" fontId="9" fillId="0" borderId="7" xfId="2" applyNumberFormat="1" applyFont="1" applyFill="1" applyBorder="1" applyAlignment="1">
      <alignment horizontal="center" vertical="center"/>
    </xf>
    <xf numFmtId="0" fontId="9" fillId="6" borderId="17" xfId="2" applyFont="1" applyFill="1" applyBorder="1" applyAlignment="1">
      <alignment horizontal="center" vertical="center"/>
    </xf>
    <xf numFmtId="164" fontId="9" fillId="7" borderId="17" xfId="2" applyNumberFormat="1" applyFont="1" applyFill="1" applyBorder="1" applyAlignment="1">
      <alignment horizontal="center" vertical="center"/>
    </xf>
    <xf numFmtId="2" fontId="9" fillId="5" borderId="23" xfId="2" applyNumberFormat="1" applyFont="1" applyFill="1" applyBorder="1" applyAlignment="1">
      <alignment horizontal="center" vertical="center"/>
    </xf>
    <xf numFmtId="2" fontId="9" fillId="5" borderId="20" xfId="2" applyNumberFormat="1" applyFont="1" applyFill="1" applyBorder="1" applyAlignment="1">
      <alignment horizontal="center" vertical="center"/>
    </xf>
    <xf numFmtId="2" fontId="9" fillId="9" borderId="20" xfId="2" applyNumberFormat="1" applyFont="1" applyFill="1" applyBorder="1" applyAlignment="1">
      <alignment horizontal="center" vertical="center"/>
    </xf>
    <xf numFmtId="0" fontId="9" fillId="9" borderId="20" xfId="2" applyFont="1" applyFill="1" applyBorder="1" applyAlignment="1">
      <alignment horizontal="center" vertical="center"/>
    </xf>
    <xf numFmtId="0" fontId="9" fillId="5" borderId="20" xfId="2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horizontal="center" vertical="center"/>
    </xf>
    <xf numFmtId="0" fontId="10" fillId="7" borderId="20" xfId="2" applyFont="1" applyFill="1" applyBorder="1" applyAlignment="1">
      <alignment horizontal="center" vertical="center"/>
    </xf>
    <xf numFmtId="0" fontId="10" fillId="7" borderId="21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4" borderId="23" xfId="2" applyFont="1" applyFill="1" applyBorder="1" applyAlignment="1">
      <alignment horizontal="center" vertical="center"/>
    </xf>
    <xf numFmtId="0" fontId="11" fillId="4" borderId="20" xfId="2" applyFont="1" applyFill="1" applyBorder="1" applyAlignment="1">
      <alignment horizontal="center" vertical="center"/>
    </xf>
    <xf numFmtId="0" fontId="11" fillId="8" borderId="20" xfId="2" applyFont="1" applyFill="1" applyBorder="1" applyAlignment="1">
      <alignment horizontal="center" vertical="center"/>
    </xf>
    <xf numFmtId="0" fontId="12" fillId="4" borderId="20" xfId="2" applyFont="1" applyFill="1" applyBorder="1" applyAlignment="1">
      <alignment horizontal="center" vertical="center"/>
    </xf>
    <xf numFmtId="0" fontId="12" fillId="4" borderId="19" xfId="2" applyFont="1" applyFill="1" applyBorder="1" applyAlignment="1">
      <alignment horizontal="center" vertical="center"/>
    </xf>
    <xf numFmtId="0" fontId="28" fillId="2" borderId="0" xfId="2" applyFont="1" applyFill="1"/>
    <xf numFmtId="2" fontId="25" fillId="2" borderId="0" xfId="2" applyNumberFormat="1" applyFont="1" applyFill="1" applyAlignment="1">
      <alignment horizontal="center"/>
    </xf>
    <xf numFmtId="2" fontId="25" fillId="0" borderId="0" xfId="2" applyNumberFormat="1" applyFont="1"/>
    <xf numFmtId="0" fontId="25" fillId="0" borderId="0" xfId="2" applyFont="1"/>
    <xf numFmtId="0" fontId="25" fillId="0" borderId="0" xfId="2" applyFont="1" applyFill="1" applyBorder="1"/>
    <xf numFmtId="165" fontId="25" fillId="2" borderId="0" xfId="2" applyNumberFormat="1" applyFont="1" applyFill="1" applyAlignment="1">
      <alignment horizontal="center"/>
    </xf>
    <xf numFmtId="2" fontId="25" fillId="2" borderId="0" xfId="2" applyNumberFormat="1" applyFont="1" applyFill="1"/>
    <xf numFmtId="2" fontId="25" fillId="0" borderId="0" xfId="2" applyNumberFormat="1" applyFont="1" applyFill="1" applyBorder="1"/>
    <xf numFmtId="2" fontId="26" fillId="2" borderId="0" xfId="2" applyNumberFormat="1" applyFont="1" applyFill="1"/>
    <xf numFmtId="2" fontId="26" fillId="2" borderId="0" xfId="2" applyNumberFormat="1" applyFont="1" applyFill="1" applyAlignment="1">
      <alignment horizontal="center"/>
    </xf>
    <xf numFmtId="0" fontId="5" fillId="2" borderId="16" xfId="2" applyFont="1" applyFill="1" applyBorder="1" applyAlignment="1">
      <alignment horizontal="center" vertical="center"/>
    </xf>
    <xf numFmtId="0" fontId="6" fillId="8" borderId="25" xfId="2" applyFont="1" applyFill="1" applyBorder="1" applyAlignment="1">
      <alignment vertical="center" wrapText="1"/>
    </xf>
    <xf numFmtId="0" fontId="6" fillId="4" borderId="25" xfId="2" applyFont="1" applyFill="1" applyBorder="1" applyAlignment="1">
      <alignment vertical="center" wrapText="1"/>
    </xf>
    <xf numFmtId="2" fontId="9" fillId="4" borderId="15" xfId="2" applyNumberFormat="1" applyFont="1" applyFill="1" applyBorder="1" applyAlignment="1">
      <alignment horizontal="center" vertical="center"/>
    </xf>
    <xf numFmtId="0" fontId="13" fillId="4" borderId="15" xfId="2" applyFont="1" applyFill="1" applyBorder="1"/>
    <xf numFmtId="0" fontId="2" fillId="4" borderId="15" xfId="2" applyFont="1" applyFill="1" applyBorder="1"/>
    <xf numFmtId="2" fontId="9" fillId="4" borderId="19" xfId="2" applyNumberFormat="1" applyFont="1" applyFill="1" applyBorder="1" applyAlignment="1">
      <alignment horizontal="center" vertical="center"/>
    </xf>
    <xf numFmtId="165" fontId="9" fillId="4" borderId="17" xfId="2" applyNumberFormat="1" applyFont="1" applyFill="1" applyBorder="1" applyAlignment="1">
      <alignment horizontal="center" vertical="center"/>
    </xf>
    <xf numFmtId="165" fontId="9" fillId="8" borderId="17" xfId="2" applyNumberFormat="1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vertical="center" wrapText="1"/>
    </xf>
    <xf numFmtId="0" fontId="6" fillId="8" borderId="10" xfId="2" applyFont="1" applyFill="1" applyBorder="1" applyAlignment="1">
      <alignment vertical="center" wrapText="1"/>
    </xf>
    <xf numFmtId="165" fontId="15" fillId="2" borderId="0" xfId="2" applyNumberFormat="1" applyFont="1" applyFill="1" applyBorder="1"/>
    <xf numFmtId="165" fontId="2" fillId="4" borderId="17" xfId="2" applyNumberFormat="1" applyFont="1" applyFill="1" applyBorder="1"/>
    <xf numFmtId="165" fontId="9" fillId="4" borderId="17" xfId="2" applyNumberFormat="1" applyFont="1" applyFill="1" applyBorder="1" applyAlignment="1">
      <alignment vertical="center"/>
    </xf>
    <xf numFmtId="165" fontId="15" fillId="2" borderId="5" xfId="2" applyNumberFormat="1" applyFont="1" applyFill="1" applyBorder="1"/>
    <xf numFmtId="165" fontId="9" fillId="4" borderId="21" xfId="2" applyNumberFormat="1" applyFont="1" applyFill="1" applyBorder="1" applyAlignment="1">
      <alignment horizontal="center" vertical="center"/>
    </xf>
    <xf numFmtId="0" fontId="11" fillId="8" borderId="15" xfId="2" applyFont="1" applyFill="1" applyBorder="1" applyAlignment="1">
      <alignment horizontal="center" vertical="center"/>
    </xf>
    <xf numFmtId="0" fontId="11" fillId="9" borderId="15" xfId="2" applyFont="1" applyFill="1" applyBorder="1" applyAlignment="1">
      <alignment horizontal="center" vertical="center"/>
    </xf>
    <xf numFmtId="0" fontId="11" fillId="8" borderId="19" xfId="2" applyFont="1" applyFill="1" applyBorder="1" applyAlignment="1">
      <alignment horizontal="center" vertical="center"/>
    </xf>
    <xf numFmtId="0" fontId="11" fillId="8" borderId="49" xfId="2" applyFont="1" applyFill="1" applyBorder="1" applyAlignment="1">
      <alignment horizontal="center" vertical="center"/>
    </xf>
    <xf numFmtId="0" fontId="2" fillId="2" borderId="4" xfId="2" applyFont="1" applyFill="1" applyBorder="1"/>
    <xf numFmtId="0" fontId="11" fillId="8" borderId="23" xfId="2" applyFont="1" applyFill="1" applyBorder="1" applyAlignment="1">
      <alignment horizontal="center" vertical="center"/>
    </xf>
    <xf numFmtId="0" fontId="11" fillId="8" borderId="53" xfId="2" applyFont="1" applyFill="1" applyBorder="1" applyAlignment="1">
      <alignment horizontal="center" vertical="center"/>
    </xf>
    <xf numFmtId="0" fontId="5" fillId="2" borderId="28" xfId="2" applyFont="1" applyFill="1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0" fontId="18" fillId="3" borderId="16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55" xfId="2" applyFont="1" applyFill="1" applyBorder="1" applyAlignment="1">
      <alignment horizontal="center" vertical="center"/>
    </xf>
    <xf numFmtId="0" fontId="5" fillId="2" borderId="41" xfId="2" applyFont="1" applyFill="1" applyBorder="1" applyAlignment="1">
      <alignment horizontal="center" vertical="center"/>
    </xf>
    <xf numFmtId="0" fontId="2" fillId="4" borderId="32" xfId="2" applyFont="1" applyFill="1" applyBorder="1"/>
    <xf numFmtId="166" fontId="9" fillId="4" borderId="51" xfId="2" applyNumberFormat="1" applyFont="1" applyFill="1" applyBorder="1" applyAlignment="1">
      <alignment horizontal="center" vertical="center"/>
    </xf>
    <xf numFmtId="165" fontId="9" fillId="4" borderId="51" xfId="2" applyNumberFormat="1" applyFont="1" applyFill="1" applyBorder="1" applyAlignment="1">
      <alignment horizontal="center" vertical="center"/>
    </xf>
    <xf numFmtId="0" fontId="2" fillId="8" borderId="50" xfId="2" applyFont="1" applyFill="1" applyBorder="1"/>
    <xf numFmtId="0" fontId="2" fillId="8" borderId="51" xfId="2" applyFont="1" applyFill="1" applyBorder="1"/>
    <xf numFmtId="0" fontId="2" fillId="4" borderId="50" xfId="2" applyFont="1" applyFill="1" applyBorder="1"/>
    <xf numFmtId="0" fontId="18" fillId="3" borderId="14" xfId="2" applyFont="1" applyFill="1" applyBorder="1" applyAlignment="1">
      <alignment horizontal="center" vertical="center"/>
    </xf>
    <xf numFmtId="0" fontId="2" fillId="4" borderId="56" xfId="2" applyFont="1" applyFill="1" applyBorder="1"/>
    <xf numFmtId="166" fontId="9" fillId="4" borderId="46" xfId="2" applyNumberFormat="1" applyFont="1" applyFill="1" applyBorder="1" applyAlignment="1">
      <alignment horizontal="center" vertical="center"/>
    </xf>
    <xf numFmtId="165" fontId="9" fillId="4" borderId="46" xfId="2" applyNumberFormat="1" applyFont="1" applyFill="1" applyBorder="1" applyAlignment="1">
      <alignment horizontal="center" vertical="center"/>
    </xf>
    <xf numFmtId="0" fontId="2" fillId="8" borderId="39" xfId="2" applyFont="1" applyFill="1" applyBorder="1"/>
    <xf numFmtId="0" fontId="2" fillId="8" borderId="46" xfId="2" applyFont="1" applyFill="1" applyBorder="1"/>
    <xf numFmtId="0" fontId="2" fillId="4" borderId="39" xfId="2" applyFont="1" applyFill="1" applyBorder="1"/>
    <xf numFmtId="0" fontId="8" fillId="3" borderId="4" xfId="2" applyFont="1" applyFill="1" applyBorder="1" applyAlignment="1">
      <alignment vertical="center"/>
    </xf>
    <xf numFmtId="0" fontId="18" fillId="3" borderId="28" xfId="2" applyFont="1" applyFill="1" applyBorder="1" applyAlignment="1">
      <alignment horizontal="center" vertical="center"/>
    </xf>
    <xf numFmtId="0" fontId="18" fillId="3" borderId="5" xfId="2" applyFont="1" applyFill="1" applyBorder="1" applyAlignment="1">
      <alignment horizontal="center" vertical="center"/>
    </xf>
    <xf numFmtId="0" fontId="18" fillId="3" borderId="0" xfId="2" applyFont="1" applyFill="1" applyAlignment="1">
      <alignment horizontal="center" vertical="center"/>
    </xf>
    <xf numFmtId="0" fontId="5" fillId="2" borderId="57" xfId="2" applyFont="1" applyFill="1" applyBorder="1" applyAlignment="1">
      <alignment horizontal="center" vertical="center"/>
    </xf>
    <xf numFmtId="0" fontId="2" fillId="4" borderId="0" xfId="2" applyFont="1" applyFill="1"/>
    <xf numFmtId="0" fontId="2" fillId="4" borderId="29" xfId="2" applyFont="1" applyFill="1" applyBorder="1"/>
    <xf numFmtId="165" fontId="9" fillId="4" borderId="29" xfId="2" applyNumberFormat="1" applyFont="1" applyFill="1" applyBorder="1" applyAlignment="1">
      <alignment horizontal="center" vertical="center"/>
    </xf>
    <xf numFmtId="0" fontId="2" fillId="8" borderId="26" xfId="2" applyFont="1" applyFill="1" applyBorder="1"/>
    <xf numFmtId="0" fontId="2" fillId="8" borderId="29" xfId="2" applyFont="1" applyFill="1" applyBorder="1"/>
    <xf numFmtId="165" fontId="9" fillId="8" borderId="29" xfId="2" applyNumberFormat="1" applyFont="1" applyFill="1" applyBorder="1" applyAlignment="1">
      <alignment horizontal="center" vertical="center"/>
    </xf>
    <xf numFmtId="0" fontId="2" fillId="4" borderId="26" xfId="2" applyFont="1" applyFill="1" applyBorder="1"/>
    <xf numFmtId="0" fontId="2" fillId="4" borderId="51" xfId="2" applyFont="1" applyFill="1" applyBorder="1"/>
    <xf numFmtId="0" fontId="2" fillId="4" borderId="46" xfId="2" applyFont="1" applyFill="1" applyBorder="1"/>
    <xf numFmtId="0" fontId="9" fillId="4" borderId="26" xfId="2" applyFont="1" applyFill="1" applyBorder="1" applyAlignment="1">
      <alignment horizontal="center" vertical="center"/>
    </xf>
    <xf numFmtId="2" fontId="9" fillId="4" borderId="29" xfId="2" applyNumberFormat="1" applyFont="1" applyFill="1" applyBorder="1" applyAlignment="1">
      <alignment horizontal="center" vertical="center"/>
    </xf>
    <xf numFmtId="165" fontId="9" fillId="10" borderId="29" xfId="2" applyNumberFormat="1" applyFont="1" applyFill="1" applyBorder="1" applyAlignment="1">
      <alignment horizontal="center" vertical="center"/>
    </xf>
    <xf numFmtId="0" fontId="9" fillId="8" borderId="26" xfId="2" applyFont="1" applyFill="1" applyBorder="1" applyAlignment="1">
      <alignment horizontal="center" vertical="center"/>
    </xf>
    <xf numFmtId="2" fontId="9" fillId="8" borderId="29" xfId="2" applyNumberFormat="1" applyFont="1" applyFill="1" applyBorder="1" applyAlignment="1">
      <alignment horizontal="center" vertical="center"/>
    </xf>
    <xf numFmtId="0" fontId="9" fillId="4" borderId="29" xfId="2" applyFont="1" applyFill="1" applyBorder="1" applyAlignment="1">
      <alignment horizontal="center" vertical="center"/>
    </xf>
    <xf numFmtId="0" fontId="9" fillId="8" borderId="29" xfId="2" applyFont="1" applyFill="1" applyBorder="1" applyAlignment="1">
      <alignment horizontal="center" vertical="center"/>
    </xf>
    <xf numFmtId="0" fontId="10" fillId="4" borderId="26" xfId="2" applyFont="1" applyFill="1" applyBorder="1" applyAlignment="1">
      <alignment horizontal="center" vertical="center"/>
    </xf>
    <xf numFmtId="2" fontId="10" fillId="4" borderId="29" xfId="2" applyNumberFormat="1" applyFont="1" applyFill="1" applyBorder="1" applyAlignment="1">
      <alignment horizontal="center" vertical="center"/>
    </xf>
    <xf numFmtId="0" fontId="11" fillId="5" borderId="58" xfId="2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8" borderId="26" xfId="2" applyFont="1" applyFill="1" applyBorder="1" applyAlignment="1">
      <alignment horizontal="center" vertical="center"/>
    </xf>
    <xf numFmtId="0" fontId="11" fillId="5" borderId="26" xfId="2" applyFont="1" applyFill="1" applyBorder="1" applyAlignment="1">
      <alignment horizontal="center" vertical="center"/>
    </xf>
    <xf numFmtId="0" fontId="11" fillId="8" borderId="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2" fontId="9" fillId="0" borderId="22" xfId="2" applyNumberFormat="1" applyFont="1" applyFill="1" applyBorder="1" applyAlignment="1">
      <alignment horizontal="center" vertical="center"/>
    </xf>
    <xf numFmtId="0" fontId="6" fillId="0" borderId="22" xfId="2" applyFont="1" applyFill="1" applyBorder="1" applyAlignment="1">
      <alignment vertical="center" wrapText="1"/>
    </xf>
    <xf numFmtId="0" fontId="11" fillId="0" borderId="16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center" vertical="center"/>
    </xf>
    <xf numFmtId="0" fontId="2" fillId="0" borderId="22" xfId="2" applyFont="1" applyFill="1" applyBorder="1"/>
    <xf numFmtId="0" fontId="18" fillId="0" borderId="16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vertical="center"/>
    </xf>
    <xf numFmtId="0" fontId="14" fillId="0" borderId="16" xfId="2" applyFont="1" applyFill="1" applyBorder="1"/>
    <xf numFmtId="0" fontId="15" fillId="0" borderId="16" xfId="2" applyFont="1" applyFill="1" applyBorder="1"/>
    <xf numFmtId="0" fontId="2" fillId="0" borderId="16" xfId="2" applyFont="1" applyFill="1" applyBorder="1"/>
    <xf numFmtId="0" fontId="25" fillId="0" borderId="16" xfId="2" applyFont="1" applyFill="1" applyBorder="1"/>
    <xf numFmtId="0" fontId="22" fillId="0" borderId="16" xfId="1" applyFont="1" applyFill="1" applyBorder="1" applyAlignment="1">
      <alignment vertical="center"/>
    </xf>
    <xf numFmtId="0" fontId="22" fillId="0" borderId="16" xfId="1" applyFont="1" applyFill="1" applyBorder="1" applyAlignment="1">
      <alignment horizontal="center" vertical="center"/>
    </xf>
    <xf numFmtId="0" fontId="23" fillId="0" borderId="16" xfId="1" applyFont="1" applyFill="1" applyBorder="1" applyAlignment="1">
      <alignment vertical="center"/>
    </xf>
    <xf numFmtId="0" fontId="14" fillId="0" borderId="16" xfId="2" applyFont="1" applyFill="1" applyBorder="1" applyAlignment="1">
      <alignment vertical="center"/>
    </xf>
    <xf numFmtId="0" fontId="4" fillId="0" borderId="16" xfId="1" applyFont="1" applyFill="1" applyBorder="1" applyAlignment="1">
      <alignment vertical="center"/>
    </xf>
    <xf numFmtId="0" fontId="4" fillId="0" borderId="16" xfId="1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2" fillId="0" borderId="16" xfId="2" applyFont="1" applyFill="1" applyBorder="1" applyAlignment="1">
      <alignment vertical="center"/>
    </xf>
    <xf numFmtId="0" fontId="21" fillId="0" borderId="16" xfId="2" applyFont="1" applyFill="1" applyBorder="1" applyAlignment="1">
      <alignment vertical="center"/>
    </xf>
    <xf numFmtId="0" fontId="6" fillId="0" borderId="16" xfId="2" applyFont="1" applyFill="1" applyBorder="1" applyAlignment="1">
      <alignment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7" fillId="0" borderId="16" xfId="2" applyFont="1" applyFill="1" applyBorder="1"/>
    <xf numFmtId="0" fontId="8" fillId="0" borderId="16" xfId="2" applyFont="1" applyFill="1" applyBorder="1" applyAlignment="1">
      <alignment vertical="center"/>
    </xf>
    <xf numFmtId="2" fontId="9" fillId="0" borderId="16" xfId="2" applyNumberFormat="1" applyFont="1" applyFill="1" applyBorder="1" applyAlignment="1">
      <alignment horizontal="center" vertical="center"/>
    </xf>
    <xf numFmtId="165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164" fontId="9" fillId="0" borderId="16" xfId="2" applyNumberFormat="1" applyFont="1" applyFill="1" applyBorder="1" applyAlignment="1">
      <alignment horizontal="center" vertical="center"/>
    </xf>
    <xf numFmtId="164" fontId="10" fillId="0" borderId="16" xfId="2" applyNumberFormat="1" applyFont="1" applyFill="1" applyBorder="1" applyAlignment="1">
      <alignment horizontal="center" vertical="center"/>
    </xf>
    <xf numFmtId="0" fontId="13" fillId="0" borderId="16" xfId="2" applyFont="1" applyFill="1" applyBorder="1"/>
    <xf numFmtId="2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165" fontId="11" fillId="0" borderId="16" xfId="2" applyNumberFormat="1" applyFont="1" applyFill="1" applyBorder="1" applyAlignment="1">
      <alignment horizontal="center" vertical="center"/>
    </xf>
    <xf numFmtId="0" fontId="12" fillId="0" borderId="16" xfId="2" applyFont="1" applyFill="1" applyBorder="1" applyAlignment="1">
      <alignment horizontal="center" vertical="center"/>
    </xf>
    <xf numFmtId="2" fontId="2" fillId="0" borderId="16" xfId="2" applyNumberFormat="1" applyFont="1" applyFill="1" applyBorder="1"/>
    <xf numFmtId="2" fontId="11" fillId="0" borderId="16" xfId="2" applyNumberFormat="1" applyFont="1" applyFill="1" applyBorder="1" applyAlignment="1">
      <alignment horizontal="center" vertical="center"/>
    </xf>
    <xf numFmtId="166" fontId="9" fillId="0" borderId="16" xfId="2" applyNumberFormat="1" applyFont="1" applyFill="1" applyBorder="1" applyAlignment="1">
      <alignment horizontal="center" vertical="center"/>
    </xf>
    <xf numFmtId="165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vertical="center"/>
    </xf>
    <xf numFmtId="2" fontId="11" fillId="0" borderId="16" xfId="2" applyNumberFormat="1" applyFont="1" applyFill="1" applyBorder="1" applyAlignment="1">
      <alignment vertical="center"/>
    </xf>
    <xf numFmtId="0" fontId="9" fillId="0" borderId="16" xfId="2" applyFont="1" applyFill="1" applyBorder="1" applyAlignment="1">
      <alignment vertical="center"/>
    </xf>
    <xf numFmtId="1" fontId="9" fillId="0" borderId="16" xfId="2" applyNumberFormat="1" applyFont="1" applyFill="1" applyBorder="1" applyAlignment="1">
      <alignment horizontal="center" vertical="center"/>
    </xf>
    <xf numFmtId="164" fontId="11" fillId="0" borderId="16" xfId="2" applyNumberFormat="1" applyFont="1" applyFill="1" applyBorder="1" applyAlignment="1">
      <alignment horizontal="center" vertical="center"/>
    </xf>
    <xf numFmtId="2" fontId="15" fillId="0" borderId="16" xfId="2" applyNumberFormat="1" applyFont="1" applyFill="1" applyBorder="1"/>
    <xf numFmtId="0" fontId="8" fillId="0" borderId="16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4" borderId="16" xfId="2" applyFont="1" applyFill="1" applyBorder="1" applyAlignment="1">
      <alignment vertical="center" wrapText="1"/>
    </xf>
    <xf numFmtId="165" fontId="9" fillId="4" borderId="16" xfId="2" applyNumberFormat="1" applyFont="1" applyFill="1" applyBorder="1" applyAlignment="1">
      <alignment horizontal="center" vertical="center"/>
    </xf>
    <xf numFmtId="2" fontId="2" fillId="4" borderId="16" xfId="2" applyNumberFormat="1" applyFont="1" applyFill="1" applyBorder="1"/>
    <xf numFmtId="2" fontId="15" fillId="4" borderId="16" xfId="2" applyNumberFormat="1" applyFont="1" applyFill="1" applyBorder="1"/>
    <xf numFmtId="0" fontId="5" fillId="0" borderId="15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/>
    </xf>
    <xf numFmtId="0" fontId="2" fillId="0" borderId="15" xfId="2" applyFont="1" applyFill="1" applyBorder="1"/>
    <xf numFmtId="0" fontId="4" fillId="0" borderId="22" xfId="1" applyFont="1" applyFill="1" applyBorder="1" applyAlignment="1">
      <alignment vertical="center"/>
    </xf>
    <xf numFmtId="0" fontId="15" fillId="0" borderId="22" xfId="2" applyFont="1" applyFill="1" applyBorder="1"/>
    <xf numFmtId="0" fontId="15" fillId="0" borderId="40" xfId="2" applyFont="1" applyFill="1" applyBorder="1"/>
    <xf numFmtId="0" fontId="6" fillId="0" borderId="14" xfId="2" applyFont="1" applyFill="1" applyBorder="1" applyAlignment="1">
      <alignment vertical="center" wrapText="1"/>
    </xf>
    <xf numFmtId="0" fontId="6" fillId="4" borderId="17" xfId="2" applyFont="1" applyFill="1" applyBorder="1" applyAlignment="1">
      <alignment vertical="center" wrapText="1"/>
    </xf>
    <xf numFmtId="2" fontId="9" fillId="0" borderId="14" xfId="2" applyNumberFormat="1" applyFont="1" applyFill="1" applyBorder="1" applyAlignment="1">
      <alignment horizontal="center" vertical="center"/>
    </xf>
    <xf numFmtId="0" fontId="9" fillId="0" borderId="14" xfId="2" applyFont="1" applyFill="1" applyBorder="1" applyAlignment="1">
      <alignment horizontal="center" vertical="center"/>
    </xf>
    <xf numFmtId="0" fontId="2" fillId="0" borderId="14" xfId="2" applyFont="1" applyFill="1" applyBorder="1"/>
    <xf numFmtId="0" fontId="15" fillId="0" borderId="14" xfId="2" applyFont="1" applyFill="1" applyBorder="1"/>
    <xf numFmtId="0" fontId="9" fillId="0" borderId="18" xfId="2" applyFont="1" applyFill="1" applyBorder="1" applyAlignment="1">
      <alignment horizontal="center" vertical="center"/>
    </xf>
    <xf numFmtId="0" fontId="15" fillId="0" borderId="20" xfId="2" applyFont="1" applyFill="1" applyBorder="1"/>
    <xf numFmtId="2" fontId="9" fillId="0" borderId="20" xfId="2" applyNumberFormat="1" applyFont="1" applyFill="1" applyBorder="1" applyAlignment="1">
      <alignment horizontal="center" vertical="center"/>
    </xf>
    <xf numFmtId="167" fontId="9" fillId="11" borderId="16" xfId="2" applyNumberFormat="1" applyFont="1" applyFill="1" applyBorder="1" applyAlignment="1">
      <alignment horizontal="center" vertical="center"/>
    </xf>
    <xf numFmtId="0" fontId="9" fillId="11" borderId="14" xfId="2" applyFont="1" applyFill="1" applyBorder="1" applyAlignment="1">
      <alignment horizontal="center" vertical="center"/>
    </xf>
    <xf numFmtId="2" fontId="9" fillId="0" borderId="23" xfId="2" applyNumberFormat="1" applyFont="1" applyFill="1" applyBorder="1" applyAlignment="1">
      <alignment horizontal="center" vertical="center"/>
    </xf>
    <xf numFmtId="2" fontId="9" fillId="0" borderId="27" xfId="2" applyNumberFormat="1" applyFont="1" applyFill="1" applyBorder="1" applyAlignment="1">
      <alignment horizontal="center" vertical="center"/>
    </xf>
    <xf numFmtId="2" fontId="9" fillId="0" borderId="40" xfId="2" applyNumberFormat="1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vertical="center" wrapText="1"/>
    </xf>
    <xf numFmtId="0" fontId="9" fillId="0" borderId="16" xfId="2" applyFont="1" applyFill="1" applyBorder="1"/>
    <xf numFmtId="0" fontId="6" fillId="4" borderId="15" xfId="2" applyFont="1" applyFill="1" applyBorder="1" applyAlignment="1">
      <alignment vertical="center" wrapText="1"/>
    </xf>
    <xf numFmtId="0" fontId="8" fillId="0" borderId="16" xfId="2" applyFont="1" applyFill="1" applyBorder="1"/>
    <xf numFmtId="0" fontId="9" fillId="0" borderId="16" xfId="2" applyFont="1" applyFill="1" applyBorder="1" applyAlignment="1">
      <alignment wrapText="1"/>
    </xf>
    <xf numFmtId="165" fontId="9" fillId="0" borderId="16" xfId="2" applyNumberFormat="1" applyFont="1" applyFill="1" applyBorder="1" applyAlignment="1">
      <alignment horizontal="center" vertical="center" wrapText="1"/>
    </xf>
    <xf numFmtId="0" fontId="15" fillId="0" borderId="16" xfId="2" quotePrefix="1" applyFont="1" applyFill="1" applyBorder="1"/>
    <xf numFmtId="0" fontId="9" fillId="0" borderId="15" xfId="2" applyFont="1" applyFill="1" applyBorder="1" applyAlignment="1">
      <alignment wrapText="1"/>
    </xf>
    <xf numFmtId="0" fontId="9" fillId="0" borderId="22" xfId="2" applyFont="1" applyFill="1" applyBorder="1" applyAlignment="1">
      <alignment wrapText="1"/>
    </xf>
    <xf numFmtId="0" fontId="2" fillId="0" borderId="27" xfId="2" applyFont="1" applyFill="1" applyBorder="1"/>
    <xf numFmtId="0" fontId="15" fillId="0" borderId="40" xfId="2" quotePrefix="1" applyFont="1" applyFill="1" applyBorder="1"/>
    <xf numFmtId="0" fontId="9" fillId="0" borderId="40" xfId="2" applyFont="1" applyFill="1" applyBorder="1"/>
    <xf numFmtId="0" fontId="9" fillId="10" borderId="11" xfId="2" applyFont="1" applyFill="1" applyBorder="1" applyAlignment="1">
      <alignment wrapText="1"/>
    </xf>
    <xf numFmtId="0" fontId="9" fillId="10" borderId="13" xfId="2" applyFont="1" applyFill="1" applyBorder="1" applyAlignment="1">
      <alignment wrapText="1"/>
    </xf>
    <xf numFmtId="0" fontId="9" fillId="8" borderId="11" xfId="2" applyFont="1" applyFill="1" applyBorder="1" applyAlignment="1">
      <alignment wrapText="1"/>
    </xf>
    <xf numFmtId="0" fontId="9" fillId="8" borderId="59" xfId="2" applyFont="1" applyFill="1" applyBorder="1" applyAlignment="1">
      <alignment wrapText="1"/>
    </xf>
    <xf numFmtId="0" fontId="9" fillId="8" borderId="13" xfId="2" applyFont="1" applyFill="1" applyBorder="1" applyAlignment="1">
      <alignment wrapText="1"/>
    </xf>
    <xf numFmtId="0" fontId="6" fillId="4" borderId="24" xfId="2" applyFont="1" applyFill="1" applyBorder="1" applyAlignment="1">
      <alignment vertical="center" wrapText="1"/>
    </xf>
    <xf numFmtId="165" fontId="9" fillId="4" borderId="15" xfId="2" applyNumberFormat="1" applyFont="1" applyFill="1" applyBorder="1" applyAlignment="1">
      <alignment horizontal="center" vertical="center"/>
    </xf>
    <xf numFmtId="2" fontId="2" fillId="4" borderId="15" xfId="2" applyNumberFormat="1" applyFont="1" applyFill="1" applyBorder="1"/>
    <xf numFmtId="2" fontId="15" fillId="4" borderId="15" xfId="2" applyNumberFormat="1" applyFont="1" applyFill="1" applyBorder="1"/>
    <xf numFmtId="0" fontId="15" fillId="0" borderId="44" xfId="2" applyFont="1" applyFill="1" applyBorder="1"/>
    <xf numFmtId="0" fontId="6" fillId="6" borderId="16" xfId="2" applyFont="1" applyFill="1" applyBorder="1" applyAlignment="1">
      <alignment vertical="center" wrapText="1"/>
    </xf>
    <xf numFmtId="0" fontId="7" fillId="6" borderId="16" xfId="2" applyFont="1" applyFill="1" applyBorder="1"/>
    <xf numFmtId="165" fontId="9" fillId="6" borderId="16" xfId="2" applyNumberFormat="1" applyFont="1" applyFill="1" applyBorder="1" applyAlignment="1">
      <alignment horizontal="center" vertical="center"/>
    </xf>
    <xf numFmtId="2" fontId="9" fillId="6" borderId="16" xfId="2" applyNumberFormat="1" applyFont="1" applyFill="1" applyBorder="1" applyAlignment="1">
      <alignment horizontal="center" vertical="center"/>
    </xf>
    <xf numFmtId="2" fontId="2" fillId="6" borderId="16" xfId="2" applyNumberFormat="1" applyFont="1" applyFill="1" applyBorder="1"/>
    <xf numFmtId="0" fontId="2" fillId="6" borderId="16" xfId="2" applyFont="1" applyFill="1" applyBorder="1"/>
    <xf numFmtId="2" fontId="15" fillId="6" borderId="16" xfId="2" applyNumberFormat="1" applyFont="1" applyFill="1" applyBorder="1"/>
    <xf numFmtId="0" fontId="15" fillId="6" borderId="16" xfId="2" applyFont="1" applyFill="1" applyBorder="1"/>
    <xf numFmtId="0" fontId="6" fillId="12" borderId="16" xfId="2" applyFont="1" applyFill="1" applyBorder="1" applyAlignment="1">
      <alignment vertical="center" wrapText="1"/>
    </xf>
    <xf numFmtId="2" fontId="9" fillId="12" borderId="16" xfId="2" applyNumberFormat="1" applyFont="1" applyFill="1" applyBorder="1" applyAlignment="1">
      <alignment horizontal="center" vertical="center"/>
    </xf>
    <xf numFmtId="2" fontId="2" fillId="12" borderId="16" xfId="2" applyNumberFormat="1" applyFont="1" applyFill="1" applyBorder="1"/>
    <xf numFmtId="2" fontId="15" fillId="12" borderId="16" xfId="2" applyNumberFormat="1" applyFont="1" applyFill="1" applyBorder="1"/>
    <xf numFmtId="165" fontId="9" fillId="12" borderId="20" xfId="2" applyNumberFormat="1" applyFont="1" applyFill="1" applyBorder="1" applyAlignment="1">
      <alignment horizontal="center" vertical="center"/>
    </xf>
    <xf numFmtId="0" fontId="15" fillId="12" borderId="40" xfId="2" applyFont="1" applyFill="1" applyBorder="1"/>
    <xf numFmtId="0" fontId="27" fillId="0" borderId="16" xfId="2" applyFont="1" applyFill="1" applyBorder="1" applyAlignment="1">
      <alignment vertical="center"/>
    </xf>
    <xf numFmtId="0" fontId="5" fillId="2" borderId="28" xfId="2" applyFont="1" applyFill="1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24" fillId="0" borderId="30" xfId="0" applyFont="1" applyBorder="1" applyAlignment="1">
      <alignment horizontal="left" vertical="center"/>
    </xf>
    <xf numFmtId="0" fontId="23" fillId="2" borderId="50" xfId="1" applyFont="1" applyFill="1" applyBorder="1" applyAlignment="1">
      <alignment horizontal="center" vertical="center"/>
    </xf>
    <xf numFmtId="0" fontId="23" fillId="2" borderId="41" xfId="1" applyFont="1" applyFill="1" applyBorder="1" applyAlignment="1">
      <alignment horizontal="center" vertical="center"/>
    </xf>
    <xf numFmtId="0" fontId="23" fillId="2" borderId="52" xfId="1" applyFont="1" applyFill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3" fillId="2" borderId="8" xfId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/>
    </xf>
    <xf numFmtId="0" fontId="23" fillId="2" borderId="9" xfId="1" applyFont="1" applyFill="1" applyBorder="1" applyAlignment="1">
      <alignment horizontal="center" vertical="center"/>
    </xf>
    <xf numFmtId="0" fontId="4" fillId="8" borderId="10" xfId="1" applyFont="1" applyFill="1" applyBorder="1" applyAlignment="1">
      <alignment horizontal="center" vertical="center"/>
    </xf>
    <xf numFmtId="0" fontId="4" fillId="8" borderId="9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8" borderId="35" xfId="1" applyFont="1" applyFill="1" applyBorder="1" applyAlignment="1">
      <alignment horizontal="center" vertical="center"/>
    </xf>
    <xf numFmtId="0" fontId="4" fillId="8" borderId="33" xfId="1" applyFont="1" applyFill="1" applyBorder="1" applyAlignment="1">
      <alignment horizontal="center" vertical="center"/>
    </xf>
    <xf numFmtId="0" fontId="22" fillId="4" borderId="24" xfId="1" applyFont="1" applyFill="1" applyBorder="1" applyAlignment="1">
      <alignment horizontal="center" vertical="center"/>
    </xf>
    <xf numFmtId="0" fontId="22" fillId="4" borderId="22" xfId="1" applyFont="1" applyFill="1" applyBorder="1" applyAlignment="1">
      <alignment horizontal="center" vertical="center"/>
    </xf>
    <xf numFmtId="0" fontId="22" fillId="0" borderId="50" xfId="1" applyFont="1" applyBorder="1" applyAlignment="1">
      <alignment horizontal="center" vertical="center"/>
    </xf>
    <xf numFmtId="0" fontId="22" fillId="0" borderId="41" xfId="1" applyFont="1" applyBorder="1" applyAlignment="1">
      <alignment horizontal="center" vertical="center"/>
    </xf>
    <xf numFmtId="0" fontId="22" fillId="0" borderId="52" xfId="1" applyFont="1" applyBorder="1" applyAlignment="1">
      <alignment horizontal="center" vertical="center"/>
    </xf>
    <xf numFmtId="0" fontId="22" fillId="0" borderId="51" xfId="1" applyFont="1" applyBorder="1" applyAlignment="1">
      <alignment horizontal="center" vertical="center"/>
    </xf>
    <xf numFmtId="0" fontId="22" fillId="2" borderId="50" xfId="1" applyFont="1" applyFill="1" applyBorder="1" applyAlignment="1">
      <alignment horizontal="center" vertical="center"/>
    </xf>
    <xf numFmtId="0" fontId="22" fillId="2" borderId="41" xfId="1" applyFont="1" applyFill="1" applyBorder="1" applyAlignment="1">
      <alignment horizontal="center" vertical="center"/>
    </xf>
    <xf numFmtId="0" fontId="22" fillId="2" borderId="51" xfId="1" applyFont="1" applyFill="1" applyBorder="1" applyAlignment="1">
      <alignment horizontal="center" vertical="center"/>
    </xf>
    <xf numFmtId="0" fontId="22" fillId="8" borderId="15" xfId="1" applyFont="1" applyFill="1" applyBorder="1" applyAlignment="1">
      <alignment horizontal="center" vertical="center"/>
    </xf>
    <xf numFmtId="0" fontId="22" fillId="8" borderId="24" xfId="1" applyFont="1" applyFill="1" applyBorder="1" applyAlignment="1">
      <alignment horizontal="center" vertical="center"/>
    </xf>
    <xf numFmtId="0" fontId="22" fillId="8" borderId="22" xfId="1" applyFont="1" applyFill="1" applyBorder="1" applyAlignment="1">
      <alignment horizontal="center" vertical="center"/>
    </xf>
    <xf numFmtId="0" fontId="22" fillId="4" borderId="15" xfId="1" applyFont="1" applyFill="1" applyBorder="1" applyAlignment="1">
      <alignment horizontal="center" vertical="center"/>
    </xf>
    <xf numFmtId="0" fontId="22" fillId="4" borderId="49" xfId="1" applyFont="1" applyFill="1" applyBorder="1" applyAlignment="1">
      <alignment horizontal="center" vertical="center"/>
    </xf>
    <xf numFmtId="0" fontId="22" fillId="4" borderId="30" xfId="1" applyFont="1" applyFill="1" applyBorder="1" applyAlignment="1">
      <alignment horizontal="center" vertical="center"/>
    </xf>
    <xf numFmtId="0" fontId="22" fillId="4" borderId="39" xfId="1" applyFont="1" applyFill="1" applyBorder="1" applyAlignment="1">
      <alignment horizontal="center" vertical="center"/>
    </xf>
    <xf numFmtId="0" fontId="22" fillId="8" borderId="44" xfId="1" applyFont="1" applyFill="1" applyBorder="1" applyAlignment="1">
      <alignment horizontal="center" vertical="center"/>
    </xf>
    <xf numFmtId="0" fontId="22" fillId="8" borderId="30" xfId="1" applyFont="1" applyFill="1" applyBorder="1" applyAlignment="1">
      <alignment horizontal="center" vertical="center"/>
    </xf>
    <xf numFmtId="0" fontId="22" fillId="8" borderId="39" xfId="1" applyFont="1" applyFill="1" applyBorder="1" applyAlignment="1">
      <alignment horizontal="center" vertical="center"/>
    </xf>
    <xf numFmtId="0" fontId="22" fillId="4" borderId="44" xfId="1" applyFont="1" applyFill="1" applyBorder="1" applyAlignment="1">
      <alignment horizontal="center" vertical="center"/>
    </xf>
    <xf numFmtId="0" fontId="22" fillId="0" borderId="44" xfId="1" applyFont="1" applyBorder="1" applyAlignment="1">
      <alignment horizontal="center" vertical="center"/>
    </xf>
    <xf numFmtId="0" fontId="22" fillId="0" borderId="48" xfId="1" applyFont="1" applyBorder="1" applyAlignment="1">
      <alignment horizontal="center" vertical="center"/>
    </xf>
    <xf numFmtId="0" fontId="18" fillId="2" borderId="27" xfId="2" applyFont="1" applyFill="1" applyBorder="1" applyAlignment="1">
      <alignment horizontal="center" vertical="center"/>
    </xf>
    <xf numFmtId="0" fontId="18" fillId="2" borderId="28" xfId="2" applyFont="1" applyFill="1" applyBorder="1" applyAlignment="1">
      <alignment horizontal="center" vertical="center"/>
    </xf>
    <xf numFmtId="0" fontId="18" fillId="2" borderId="40" xfId="2" applyFont="1" applyFill="1" applyBorder="1" applyAlignment="1">
      <alignment horizontal="center" vertical="center"/>
    </xf>
    <xf numFmtId="0" fontId="5" fillId="2" borderId="27" xfId="2" applyFont="1" applyFill="1" applyBorder="1" applyAlignment="1">
      <alignment horizontal="center" vertical="center"/>
    </xf>
    <xf numFmtId="0" fontId="5" fillId="2" borderId="28" xfId="2" applyFont="1" applyFill="1" applyBorder="1" applyAlignment="1">
      <alignment horizontal="center" vertical="center"/>
    </xf>
    <xf numFmtId="0" fontId="5" fillId="2" borderId="31" xfId="2" applyFont="1" applyFill="1" applyBorder="1" applyAlignment="1">
      <alignment horizontal="center" vertical="center"/>
    </xf>
    <xf numFmtId="0" fontId="5" fillId="2" borderId="47" xfId="2" applyFont="1" applyFill="1" applyBorder="1" applyAlignment="1">
      <alignment horizontal="center" vertical="center" wrapText="1"/>
    </xf>
    <xf numFmtId="0" fontId="5" fillId="2" borderId="29" xfId="2" applyFont="1" applyFill="1" applyBorder="1" applyAlignment="1">
      <alignment horizontal="center" vertical="center" wrapText="1"/>
    </xf>
    <xf numFmtId="0" fontId="5" fillId="2" borderId="34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center" vertical="center" wrapText="1"/>
    </xf>
    <xf numFmtId="0" fontId="5" fillId="2" borderId="28" xfId="2" applyFont="1" applyFill="1" applyBorder="1" applyAlignment="1">
      <alignment horizontal="center" vertical="center" wrapText="1"/>
    </xf>
    <xf numFmtId="0" fontId="5" fillId="2" borderId="31" xfId="2" applyFont="1" applyFill="1" applyBorder="1" applyAlignment="1">
      <alignment horizontal="center" vertical="center" wrapText="1"/>
    </xf>
    <xf numFmtId="0" fontId="29" fillId="2" borderId="6" xfId="2" applyFont="1" applyFill="1" applyBorder="1" applyAlignment="1">
      <alignment horizontal="left"/>
    </xf>
    <xf numFmtId="0" fontId="21" fillId="2" borderId="35" xfId="2" applyFont="1" applyFill="1" applyBorder="1" applyAlignment="1">
      <alignment horizontal="center" vertical="center"/>
    </xf>
    <xf numFmtId="0" fontId="21" fillId="2" borderId="33" xfId="2" applyFont="1" applyFill="1" applyBorder="1" applyAlignment="1">
      <alignment horizontal="center" vertical="center"/>
    </xf>
    <xf numFmtId="0" fontId="21" fillId="2" borderId="22" xfId="2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/>
    </xf>
    <xf numFmtId="0" fontId="21" fillId="2" borderId="1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center" vertical="center"/>
    </xf>
    <xf numFmtId="0" fontId="4" fillId="4" borderId="33" xfId="1" applyFont="1" applyFill="1" applyBorder="1" applyAlignment="1">
      <alignment horizontal="center" vertical="center"/>
    </xf>
    <xf numFmtId="0" fontId="5" fillId="2" borderId="40" xfId="2" applyFont="1" applyFill="1" applyBorder="1" applyAlignment="1">
      <alignment horizontal="center" vertical="center"/>
    </xf>
    <xf numFmtId="0" fontId="5" fillId="2" borderId="47" xfId="2" applyFont="1" applyFill="1" applyBorder="1" applyAlignment="1">
      <alignment horizontal="center" vertical="center"/>
    </xf>
    <xf numFmtId="0" fontId="5" fillId="2" borderId="29" xfId="2" applyFont="1" applyFill="1" applyBorder="1" applyAlignment="1">
      <alignment horizontal="center" vertical="center"/>
    </xf>
    <xf numFmtId="0" fontId="5" fillId="2" borderId="46" xfId="2" applyFont="1" applyFill="1" applyBorder="1" applyAlignment="1">
      <alignment horizontal="center" vertical="center"/>
    </xf>
    <xf numFmtId="0" fontId="27" fillId="2" borderId="1" xfId="2" applyFont="1" applyFill="1" applyBorder="1" applyAlignment="1">
      <alignment horizontal="center" vertical="center"/>
    </xf>
    <xf numFmtId="0" fontId="27" fillId="2" borderId="2" xfId="2" applyFont="1" applyFill="1" applyBorder="1" applyAlignment="1">
      <alignment horizontal="center" vertical="center"/>
    </xf>
    <xf numFmtId="0" fontId="27" fillId="2" borderId="3" xfId="2" applyFont="1" applyFill="1" applyBorder="1" applyAlignment="1">
      <alignment horizontal="center" vertical="center"/>
    </xf>
    <xf numFmtId="0" fontId="27" fillId="2" borderId="4" xfId="2" applyFont="1" applyFill="1" applyBorder="1" applyAlignment="1">
      <alignment horizontal="center" vertical="center"/>
    </xf>
    <xf numFmtId="0" fontId="27" fillId="2" borderId="0" xfId="2" applyFont="1" applyFill="1" applyBorder="1" applyAlignment="1">
      <alignment horizontal="center" vertical="center"/>
    </xf>
    <xf numFmtId="0" fontId="27" fillId="2" borderId="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21" fillId="0" borderId="16" xfId="2" applyFont="1" applyFill="1" applyBorder="1" applyAlignment="1">
      <alignment horizontal="center" vertical="center"/>
    </xf>
    <xf numFmtId="0" fontId="21" fillId="0" borderId="15" xfId="2" applyFont="1" applyFill="1" applyBorder="1" applyAlignment="1">
      <alignment horizontal="center" vertical="center"/>
    </xf>
    <xf numFmtId="0" fontId="29" fillId="0" borderId="16" xfId="2" applyFont="1" applyFill="1" applyBorder="1" applyAlignment="1">
      <alignment horizontal="left"/>
    </xf>
    <xf numFmtId="0" fontId="4" fillId="0" borderId="56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22" fillId="0" borderId="60" xfId="1" applyFont="1" applyFill="1" applyBorder="1" applyAlignment="1">
      <alignment horizontal="center" vertical="center"/>
    </xf>
    <xf numFmtId="0" fontId="22" fillId="0" borderId="38" xfId="1" applyFont="1" applyFill="1" applyBorder="1" applyAlignment="1">
      <alignment horizontal="center" vertical="center"/>
    </xf>
    <xf numFmtId="0" fontId="22" fillId="0" borderId="37" xfId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2" xfId="2" applyFont="1" applyFill="1" applyBorder="1" applyAlignment="1">
      <alignment horizontal="center" vertical="center" wrapText="1"/>
    </xf>
    <xf numFmtId="2" fontId="9" fillId="0" borderId="27" xfId="2" applyNumberFormat="1" applyFont="1" applyFill="1" applyBorder="1" applyAlignment="1">
      <alignment horizontal="center" vertical="center"/>
    </xf>
    <xf numFmtId="2" fontId="9" fillId="0" borderId="40" xfId="2" applyNumberFormat="1" applyFont="1" applyFill="1" applyBorder="1" applyAlignment="1">
      <alignment horizontal="center" vertical="center"/>
    </xf>
    <xf numFmtId="0" fontId="6" fillId="0" borderId="14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4" borderId="49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2" fontId="25" fillId="2" borderId="0" xfId="2" applyNumberFormat="1" applyFont="1" applyFill="1" applyAlignment="1">
      <alignment horizontal="center" vertical="center"/>
    </xf>
    <xf numFmtId="165" fontId="25" fillId="2" borderId="0" xfId="2" applyNumberFormat="1" applyFont="1" applyFill="1" applyAlignment="1">
      <alignment horizontal="center" vertical="center"/>
    </xf>
    <xf numFmtId="2" fontId="26" fillId="2" borderId="0" xfId="2" applyNumberFormat="1" applyFont="1" applyFill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1" fillId="2" borderId="42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34" xfId="2" applyFont="1" applyFill="1" applyBorder="1" applyAlignment="1">
      <alignment horizontal="center" vertical="center" wrapText="1"/>
    </xf>
    <xf numFmtId="0" fontId="6" fillId="8" borderId="23" xfId="2" applyFont="1" applyFill="1" applyBorder="1" applyAlignment="1">
      <alignment horizontal="center" vertical="center" wrapText="1"/>
    </xf>
    <xf numFmtId="0" fontId="6" fillId="8" borderId="21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21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8" borderId="36" xfId="2" applyFont="1" applyFill="1" applyBorder="1" applyAlignment="1">
      <alignment horizontal="center" vertical="center" wrapText="1"/>
    </xf>
    <xf numFmtId="0" fontId="6" fillId="8" borderId="13" xfId="2" applyFont="1" applyFill="1" applyBorder="1" applyAlignment="1">
      <alignment horizontal="center" vertical="center" wrapText="1"/>
    </xf>
    <xf numFmtId="0" fontId="6" fillId="4" borderId="11" xfId="2" applyFont="1" applyFill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/>
    </xf>
    <xf numFmtId="0" fontId="2" fillId="4" borderId="24" xfId="2" applyFont="1" applyFill="1" applyBorder="1" applyAlignment="1">
      <alignment horizontal="center" vertical="center"/>
    </xf>
    <xf numFmtId="0" fontId="2" fillId="4" borderId="17" xfId="2" applyFont="1" applyFill="1" applyBorder="1" applyAlignment="1">
      <alignment horizontal="center" vertical="center"/>
    </xf>
    <xf numFmtId="0" fontId="2" fillId="8" borderId="22" xfId="2" applyFont="1" applyFill="1" applyBorder="1" applyAlignment="1">
      <alignment horizontal="center" vertical="center"/>
    </xf>
    <xf numFmtId="0" fontId="2" fillId="8" borderId="17" xfId="2" applyFont="1" applyFill="1" applyBorder="1" applyAlignment="1">
      <alignment horizontal="center" vertical="center"/>
    </xf>
    <xf numFmtId="0" fontId="2" fillId="4" borderId="22" xfId="2" applyFont="1" applyFill="1" applyBorder="1" applyAlignment="1">
      <alignment horizontal="center" vertical="center"/>
    </xf>
    <xf numFmtId="165" fontId="2" fillId="4" borderId="17" xfId="2" applyNumberFormat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horizontal="center" vertical="center"/>
    </xf>
    <xf numFmtId="0" fontId="2" fillId="4" borderId="32" xfId="2" applyFont="1" applyFill="1" applyBorder="1" applyAlignment="1">
      <alignment horizontal="center" vertical="center"/>
    </xf>
    <xf numFmtId="0" fontId="2" fillId="8" borderId="50" xfId="2" applyFont="1" applyFill="1" applyBorder="1" applyAlignment="1">
      <alignment horizontal="center" vertical="center"/>
    </xf>
    <xf numFmtId="0" fontId="2" fillId="8" borderId="51" xfId="2" applyFont="1" applyFill="1" applyBorder="1" applyAlignment="1">
      <alignment horizontal="center" vertical="center"/>
    </xf>
    <xf numFmtId="0" fontId="2" fillId="4" borderId="50" xfId="2" applyFont="1" applyFill="1" applyBorder="1" applyAlignment="1">
      <alignment horizontal="center" vertical="center"/>
    </xf>
    <xf numFmtId="0" fontId="2" fillId="4" borderId="51" xfId="2" applyFont="1" applyFill="1" applyBorder="1" applyAlignment="1">
      <alignment horizontal="center" vertical="center"/>
    </xf>
    <xf numFmtId="0" fontId="2" fillId="4" borderId="56" xfId="2" applyFont="1" applyFill="1" applyBorder="1" applyAlignment="1">
      <alignment horizontal="center" vertical="center"/>
    </xf>
    <xf numFmtId="0" fontId="2" fillId="8" borderId="39" xfId="2" applyFont="1" applyFill="1" applyBorder="1" applyAlignment="1">
      <alignment horizontal="center" vertical="center"/>
    </xf>
    <xf numFmtId="0" fontId="2" fillId="8" borderId="46" xfId="2" applyFont="1" applyFill="1" applyBorder="1" applyAlignment="1">
      <alignment horizontal="center" vertical="center"/>
    </xf>
    <xf numFmtId="0" fontId="2" fillId="4" borderId="39" xfId="2" applyFont="1" applyFill="1" applyBorder="1" applyAlignment="1">
      <alignment horizontal="center" vertical="center"/>
    </xf>
    <xf numFmtId="0" fontId="2" fillId="4" borderId="46" xfId="2" applyFont="1" applyFill="1" applyBorder="1" applyAlignment="1">
      <alignment horizontal="center" vertical="center"/>
    </xf>
    <xf numFmtId="0" fontId="8" fillId="3" borderId="4" xfId="2" applyFont="1" applyFill="1" applyBorder="1" applyAlignment="1">
      <alignment horizontal="center" vertical="center"/>
    </xf>
    <xf numFmtId="0" fontId="2" fillId="4" borderId="0" xfId="2" applyFont="1" applyFill="1" applyAlignment="1">
      <alignment horizontal="center" vertical="center"/>
    </xf>
    <xf numFmtId="0" fontId="2" fillId="4" borderId="29" xfId="2" applyFont="1" applyFill="1" applyBorder="1" applyAlignment="1">
      <alignment horizontal="center" vertical="center"/>
    </xf>
    <xf numFmtId="0" fontId="2" fillId="8" borderId="26" xfId="2" applyFont="1" applyFill="1" applyBorder="1" applyAlignment="1">
      <alignment horizontal="center" vertical="center"/>
    </xf>
    <xf numFmtId="0" fontId="2" fillId="8" borderId="29" xfId="2" applyFont="1" applyFill="1" applyBorder="1" applyAlignment="1">
      <alignment horizontal="center" vertical="center"/>
    </xf>
    <xf numFmtId="0" fontId="2" fillId="4" borderId="26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165" fontId="15" fillId="2" borderId="0" xfId="2" applyNumberFormat="1" applyFont="1" applyFill="1" applyBorder="1" applyAlignment="1">
      <alignment horizontal="center" vertical="center"/>
    </xf>
    <xf numFmtId="0" fontId="15" fillId="2" borderId="5" xfId="2" applyFont="1" applyFill="1" applyBorder="1" applyAlignment="1">
      <alignment horizontal="center" vertical="center"/>
    </xf>
    <xf numFmtId="165" fontId="15" fillId="2" borderId="5" xfId="2" applyNumberFormat="1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8" fillId="3" borderId="18" xfId="2" applyFont="1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6" fillId="8" borderId="25" xfId="2" applyFont="1" applyFill="1" applyBorder="1" applyAlignment="1">
      <alignment horizontal="center" vertical="center" wrapText="1"/>
    </xf>
    <xf numFmtId="0" fontId="6" fillId="4" borderId="25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8" borderId="10" xfId="2" applyFont="1" applyFill="1" applyBorder="1" applyAlignment="1">
      <alignment horizontal="center" vertical="center" wrapText="1"/>
    </xf>
    <xf numFmtId="0" fontId="8" fillId="6" borderId="14" xfId="2" applyFont="1" applyFill="1" applyBorder="1" applyAlignment="1">
      <alignment horizontal="center" vertical="center"/>
    </xf>
    <xf numFmtId="0" fontId="13" fillId="4" borderId="24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0" fontId="13" fillId="8" borderId="16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2" fillId="4" borderId="16" xfId="2" applyFont="1" applyFill="1" applyBorder="1" applyAlignment="1">
      <alignment horizontal="center" vertical="center"/>
    </xf>
    <xf numFmtId="0" fontId="2" fillId="8" borderId="16" xfId="2" applyFont="1" applyFill="1" applyBorder="1" applyAlignment="1">
      <alignment horizontal="center" vertical="center"/>
    </xf>
    <xf numFmtId="0" fontId="2" fillId="4" borderId="15" xfId="2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28" fillId="2" borderId="0" xfId="2" applyFont="1" applyFill="1" applyAlignment="1">
      <alignment horizontal="center" vertical="center"/>
    </xf>
    <xf numFmtId="0" fontId="25" fillId="2" borderId="0" xfId="2" applyFont="1" applyFill="1" applyAlignment="1">
      <alignment horizontal="center" vertical="center"/>
    </xf>
    <xf numFmtId="2" fontId="25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2" fontId="25" fillId="0" borderId="0" xfId="2" applyNumberFormat="1" applyFont="1" applyFill="1" applyBorder="1" applyAlignment="1">
      <alignment horizontal="center" vertical="center"/>
    </xf>
    <xf numFmtId="0" fontId="29" fillId="13" borderId="0" xfId="2" applyFont="1" applyFill="1" applyBorder="1" applyAlignment="1">
      <alignment horizontal="center" vertical="center"/>
    </xf>
    <xf numFmtId="0" fontId="29" fillId="13" borderId="6" xfId="2" applyFont="1" applyFill="1" applyBorder="1" applyAlignment="1">
      <alignment horizontal="center" vertical="center"/>
    </xf>
    <xf numFmtId="0" fontId="22" fillId="14" borderId="2" xfId="1" applyFont="1" applyFill="1" applyBorder="1" applyAlignment="1">
      <alignment horizontal="center" vertical="center"/>
    </xf>
    <xf numFmtId="0" fontId="22" fillId="14" borderId="3" xfId="1" applyFont="1" applyFill="1" applyBorder="1" applyAlignment="1">
      <alignment horizontal="center" vertical="center"/>
    </xf>
    <xf numFmtId="0" fontId="22" fillId="14" borderId="10" xfId="1" applyFont="1" applyFill="1" applyBorder="1" applyAlignment="1">
      <alignment horizontal="center" vertical="center"/>
    </xf>
    <xf numFmtId="0" fontId="22" fillId="14" borderId="9" xfId="1" applyFont="1" applyFill="1" applyBorder="1" applyAlignment="1">
      <alignment horizontal="center" vertical="center"/>
    </xf>
    <xf numFmtId="0" fontId="23" fillId="14" borderId="8" xfId="1" applyFont="1" applyFill="1" applyBorder="1" applyAlignment="1">
      <alignment horizontal="center" vertical="center"/>
    </xf>
    <xf numFmtId="0" fontId="23" fillId="14" borderId="10" xfId="1" applyFont="1" applyFill="1" applyBorder="1" applyAlignment="1">
      <alignment horizontal="center" vertical="center"/>
    </xf>
    <xf numFmtId="0" fontId="23" fillId="14" borderId="9" xfId="1" applyFont="1" applyFill="1" applyBorder="1" applyAlignment="1">
      <alignment horizontal="center" vertical="center"/>
    </xf>
    <xf numFmtId="0" fontId="22" fillId="15" borderId="2" xfId="1" applyFont="1" applyFill="1" applyBorder="1" applyAlignment="1">
      <alignment horizontal="center" vertical="center"/>
    </xf>
    <xf numFmtId="0" fontId="22" fillId="15" borderId="0" xfId="1" applyFont="1" applyFill="1" applyBorder="1" applyAlignment="1">
      <alignment horizontal="center" vertical="center"/>
    </xf>
    <xf numFmtId="0" fontId="22" fillId="15" borderId="6" xfId="1" applyFont="1" applyFill="1" applyBorder="1" applyAlignment="1">
      <alignment horizontal="center" vertical="center"/>
    </xf>
    <xf numFmtId="0" fontId="22" fillId="15" borderId="2" xfId="1" applyFont="1" applyFill="1" applyBorder="1" applyAlignment="1">
      <alignment vertical="center"/>
    </xf>
    <xf numFmtId="0" fontId="32" fillId="16" borderId="16" xfId="0" applyFont="1" applyFill="1" applyBorder="1" applyAlignment="1">
      <alignment horizontal="center" vertical="center"/>
    </xf>
    <xf numFmtId="0" fontId="32" fillId="12" borderId="16" xfId="0" applyFont="1" applyFill="1" applyBorder="1" applyAlignment="1">
      <alignment horizontal="center" vertical="center"/>
    </xf>
    <xf numFmtId="0" fontId="33" fillId="8" borderId="15" xfId="2" applyFont="1" applyFill="1" applyBorder="1" applyAlignment="1">
      <alignment horizontal="center" vertical="center"/>
    </xf>
    <xf numFmtId="0" fontId="33" fillId="8" borderId="16" xfId="2" applyFont="1" applyFill="1" applyBorder="1" applyAlignment="1">
      <alignment horizontal="center" vertical="center"/>
    </xf>
    <xf numFmtId="0" fontId="33" fillId="4" borderId="16" xfId="2" applyFont="1" applyFill="1" applyBorder="1" applyAlignment="1">
      <alignment horizontal="center" vertical="center"/>
    </xf>
    <xf numFmtId="0" fontId="34" fillId="4" borderId="16" xfId="2" applyFont="1" applyFill="1" applyBorder="1" applyAlignment="1">
      <alignment horizontal="center" vertical="center"/>
    </xf>
    <xf numFmtId="164" fontId="36" fillId="8" borderId="16" xfId="2" applyNumberFormat="1" applyFont="1" applyFill="1" applyBorder="1" applyAlignment="1">
      <alignment horizontal="center" vertical="center"/>
    </xf>
    <xf numFmtId="0" fontId="37" fillId="4" borderId="16" xfId="2" applyFont="1" applyFill="1" applyBorder="1" applyAlignment="1">
      <alignment horizontal="center" vertical="center"/>
    </xf>
    <xf numFmtId="2" fontId="33" fillId="8" borderId="16" xfId="2" applyNumberFormat="1" applyFont="1" applyFill="1" applyBorder="1" applyAlignment="1">
      <alignment horizontal="center" vertical="center"/>
    </xf>
    <xf numFmtId="2" fontId="33" fillId="4" borderId="16" xfId="2" applyNumberFormat="1" applyFont="1" applyFill="1" applyBorder="1" applyAlignment="1">
      <alignment horizontal="center" vertical="center"/>
    </xf>
    <xf numFmtId="2" fontId="36" fillId="5" borderId="16" xfId="2" applyNumberFormat="1" applyFont="1" applyFill="1" applyBorder="1" applyAlignment="1">
      <alignment horizontal="center" vertical="center"/>
    </xf>
    <xf numFmtId="0" fontId="34" fillId="8" borderId="16" xfId="2" applyFont="1" applyFill="1" applyBorder="1" applyAlignment="1">
      <alignment horizontal="center" vertical="center"/>
    </xf>
    <xf numFmtId="0" fontId="36" fillId="5" borderId="16" xfId="2" applyFont="1" applyFill="1" applyBorder="1" applyAlignment="1">
      <alignment horizontal="center" vertical="center"/>
    </xf>
    <xf numFmtId="0" fontId="32" fillId="16" borderId="16" xfId="0" applyFont="1" applyFill="1" applyBorder="1" applyAlignment="1">
      <alignment horizontal="center" vertical="center" wrapText="1"/>
    </xf>
    <xf numFmtId="0" fontId="35" fillId="6" borderId="16" xfId="2" applyFont="1" applyFill="1" applyBorder="1" applyAlignment="1">
      <alignment horizontal="center" vertical="center"/>
    </xf>
    <xf numFmtId="2" fontId="33" fillId="2" borderId="16" xfId="2" applyNumberFormat="1" applyFont="1" applyFill="1" applyBorder="1" applyAlignment="1">
      <alignment horizontal="center" vertical="center"/>
    </xf>
    <xf numFmtId="2" fontId="33" fillId="2" borderId="15" xfId="2" applyNumberFormat="1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8" fillId="17" borderId="60" xfId="0" applyFont="1" applyFill="1" applyBorder="1" applyAlignment="1">
      <alignment horizontal="center" vertical="center"/>
    </xf>
    <xf numFmtId="0" fontId="38" fillId="17" borderId="38" xfId="0" applyFont="1" applyFill="1" applyBorder="1" applyAlignment="1">
      <alignment horizontal="center" vertical="center"/>
    </xf>
    <xf numFmtId="0" fontId="38" fillId="17" borderId="37" xfId="0" applyFont="1" applyFill="1" applyBorder="1" applyAlignment="1">
      <alignment horizontal="center" vertical="center"/>
    </xf>
    <xf numFmtId="0" fontId="38" fillId="17" borderId="44" xfId="0" applyFont="1" applyFill="1" applyBorder="1" applyAlignment="1">
      <alignment horizontal="center" vertical="center"/>
    </xf>
    <xf numFmtId="0" fontId="38" fillId="17" borderId="30" xfId="0" applyFont="1" applyFill="1" applyBorder="1" applyAlignment="1">
      <alignment horizontal="center" vertical="center"/>
    </xf>
    <xf numFmtId="0" fontId="38" fillId="17" borderId="39" xfId="0" applyFont="1" applyFill="1" applyBorder="1" applyAlignment="1">
      <alignment horizontal="center" vertical="center"/>
    </xf>
    <xf numFmtId="0" fontId="38" fillId="18" borderId="60" xfId="0" applyFont="1" applyFill="1" applyBorder="1" applyAlignment="1">
      <alignment horizontal="center" vertical="center"/>
    </xf>
    <xf numFmtId="0" fontId="38" fillId="18" borderId="38" xfId="0" applyFont="1" applyFill="1" applyBorder="1" applyAlignment="1">
      <alignment horizontal="center" vertical="center"/>
    </xf>
    <xf numFmtId="0" fontId="38" fillId="18" borderId="37" xfId="0" applyFont="1" applyFill="1" applyBorder="1" applyAlignment="1">
      <alignment horizontal="center" vertical="center"/>
    </xf>
    <xf numFmtId="0" fontId="38" fillId="18" borderId="44" xfId="0" applyFont="1" applyFill="1" applyBorder="1" applyAlignment="1">
      <alignment horizontal="center" vertical="center"/>
    </xf>
    <xf numFmtId="0" fontId="38" fillId="18" borderId="30" xfId="0" applyFont="1" applyFill="1" applyBorder="1" applyAlignment="1">
      <alignment horizontal="center" vertical="center"/>
    </xf>
    <xf numFmtId="0" fontId="38" fillId="18" borderId="39" xfId="0" applyFont="1" applyFill="1" applyBorder="1" applyAlignment="1">
      <alignment horizontal="center" vertical="center"/>
    </xf>
    <xf numFmtId="0" fontId="33" fillId="4" borderId="16" xfId="2" applyFont="1" applyFill="1" applyBorder="1" applyAlignment="1">
      <alignment horizontal="center" vertical="center"/>
    </xf>
    <xf numFmtId="0" fontId="33" fillId="8" borderId="16" xfId="2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32" fillId="12" borderId="15" xfId="0" applyFont="1" applyFill="1" applyBorder="1" applyAlignment="1">
      <alignment horizontal="center" vertical="center"/>
    </xf>
    <xf numFmtId="0" fontId="33" fillId="8" borderId="15" xfId="2" applyFont="1" applyFill="1" applyBorder="1" applyAlignment="1">
      <alignment horizontal="center" vertical="center"/>
    </xf>
    <xf numFmtId="0" fontId="0" fillId="14" borderId="38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39" fillId="19" borderId="27" xfId="0" applyFont="1" applyFill="1" applyBorder="1" applyAlignment="1">
      <alignment horizontal="center" vertical="center"/>
    </xf>
    <xf numFmtId="0" fontId="39" fillId="19" borderId="40" xfId="0" applyFont="1" applyFill="1" applyBorder="1" applyAlignment="1">
      <alignment horizontal="center" vertical="center"/>
    </xf>
    <xf numFmtId="0" fontId="40" fillId="19" borderId="38" xfId="2" applyFont="1" applyFill="1" applyBorder="1" applyAlignment="1">
      <alignment horizontal="center" vertical="center"/>
    </xf>
    <xf numFmtId="0" fontId="40" fillId="19" borderId="0" xfId="2" applyFont="1" applyFill="1" applyBorder="1" applyAlignment="1">
      <alignment horizontal="center" vertical="center"/>
    </xf>
    <xf numFmtId="0" fontId="40" fillId="19" borderId="30" xfId="2" applyFont="1" applyFill="1" applyBorder="1" applyAlignment="1">
      <alignment horizontal="center" vertical="center"/>
    </xf>
    <xf numFmtId="0" fontId="32" fillId="16" borderId="27" xfId="0" applyFont="1" applyFill="1" applyBorder="1" applyAlignment="1">
      <alignment horizontal="center" vertical="center"/>
    </xf>
    <xf numFmtId="0" fontId="32" fillId="16" borderId="28" xfId="0" applyFont="1" applyFill="1" applyBorder="1" applyAlignment="1">
      <alignment horizontal="center" vertical="center"/>
    </xf>
    <xf numFmtId="0" fontId="32" fillId="16" borderId="40" xfId="0" applyFont="1" applyFill="1" applyBorder="1" applyAlignment="1">
      <alignment horizontal="center" vertical="center"/>
    </xf>
    <xf numFmtId="0" fontId="32" fillId="13" borderId="16" xfId="0" applyFont="1" applyFill="1" applyBorder="1" applyAlignment="1">
      <alignment horizontal="center" vertical="center" wrapText="1"/>
    </xf>
    <xf numFmtId="0" fontId="32" fillId="13" borderId="15" xfId="0" applyFont="1" applyFill="1" applyBorder="1" applyAlignment="1">
      <alignment horizontal="center" vertical="center" wrapText="1"/>
    </xf>
    <xf numFmtId="0" fontId="41" fillId="14" borderId="16" xfId="1" applyFont="1" applyFill="1" applyBorder="1" applyAlignment="1">
      <alignment horizontal="center" vertical="center"/>
    </xf>
    <xf numFmtId="0" fontId="41" fillId="14" borderId="15" xfId="1" applyFont="1" applyFill="1" applyBorder="1" applyAlignment="1">
      <alignment horizontal="center" vertical="center"/>
    </xf>
    <xf numFmtId="0" fontId="32" fillId="14" borderId="27" xfId="0" applyFont="1" applyFill="1" applyBorder="1" applyAlignment="1">
      <alignment vertical="center"/>
    </xf>
    <xf numFmtId="0" fontId="32" fillId="14" borderId="28" xfId="0" applyFont="1" applyFill="1" applyBorder="1" applyAlignment="1">
      <alignment vertical="center"/>
    </xf>
    <xf numFmtId="0" fontId="32" fillId="14" borderId="40" xfId="0" applyFont="1" applyFill="1" applyBorder="1" applyAlignment="1">
      <alignment vertical="center"/>
    </xf>
    <xf numFmtId="0" fontId="0" fillId="14" borderId="27" xfId="0" applyFill="1" applyBorder="1" applyAlignment="1"/>
    <xf numFmtId="0" fontId="0" fillId="14" borderId="28" xfId="0" applyFill="1" applyBorder="1" applyAlignment="1"/>
    <xf numFmtId="0" fontId="0" fillId="14" borderId="40" xfId="0" applyFill="1" applyBorder="1" applyAlignment="1"/>
    <xf numFmtId="0" fontId="42" fillId="14" borderId="16" xfId="0" applyFont="1" applyFill="1" applyBorder="1" applyAlignment="1" applyProtection="1">
      <alignment horizontal="center" vertical="center" wrapText="1"/>
      <protection hidden="1"/>
    </xf>
    <xf numFmtId="2" fontId="33" fillId="18" borderId="16" xfId="2" applyNumberFormat="1" applyFont="1" applyFill="1" applyBorder="1" applyAlignment="1">
      <alignment horizontal="center" vertical="center"/>
    </xf>
    <xf numFmtId="2" fontId="32" fillId="18" borderId="16" xfId="3" applyNumberFormat="1" applyFont="1" applyFill="1" applyBorder="1" applyAlignment="1" applyProtection="1">
      <alignment horizontal="center" vertical="center" wrapText="1"/>
      <protection locked="0"/>
    </xf>
    <xf numFmtId="2" fontId="32" fillId="18" borderId="16" xfId="0" applyNumberFormat="1" applyFont="1" applyFill="1" applyBorder="1" applyAlignment="1" applyProtection="1">
      <alignment horizontal="center" vertical="center" wrapText="1"/>
      <protection locked="0"/>
    </xf>
    <xf numFmtId="0" fontId="33" fillId="18" borderId="16" xfId="2" applyFont="1" applyFill="1" applyBorder="1" applyAlignment="1">
      <alignment horizontal="center" vertical="center"/>
    </xf>
    <xf numFmtId="0" fontId="32" fillId="4" borderId="16" xfId="0" applyFont="1" applyFill="1" applyBorder="1" applyAlignment="1">
      <alignment horizontal="center" vertical="center" wrapText="1"/>
    </xf>
    <xf numFmtId="0" fontId="32" fillId="8" borderId="16" xfId="0" applyFont="1" applyFill="1" applyBorder="1" applyAlignment="1">
      <alignment horizontal="center" vertical="center" wrapText="1"/>
    </xf>
    <xf numFmtId="164" fontId="33" fillId="18" borderId="16" xfId="2" applyNumberFormat="1" applyFont="1" applyFill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165" fontId="32" fillId="18" borderId="16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 xr:uid="{00000000-0005-0000-0000-000001000000}"/>
    <cellStyle name="Normal 4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" sqref="B1:H1"/>
    </sheetView>
  </sheetViews>
  <sheetFormatPr defaultColWidth="9" defaultRowHeight="15"/>
  <cols>
    <col min="1" max="1" width="9" style="197"/>
    <col min="2" max="2" width="8.109375" style="197" customWidth="1"/>
    <col min="3" max="3" width="31.109375" style="198" bestFit="1" customWidth="1"/>
    <col min="4" max="5" width="9.21875" style="198" customWidth="1"/>
    <col min="6" max="6" width="6.33203125" style="198" customWidth="1"/>
    <col min="7" max="7" width="8.44140625" style="197" customWidth="1"/>
    <col min="8" max="8" width="20.44140625" style="197" customWidth="1"/>
    <col min="9" max="9" width="10.6640625" customWidth="1"/>
    <col min="10" max="16384" width="9" style="197"/>
  </cols>
  <sheetData>
    <row r="1" spans="2:10" ht="24.75" customHeight="1">
      <c r="B1" s="461" t="s">
        <v>216</v>
      </c>
      <c r="C1" s="461"/>
      <c r="D1" s="461"/>
      <c r="E1" s="461"/>
      <c r="F1" s="461"/>
      <c r="G1" s="461"/>
      <c r="H1" s="461"/>
    </row>
    <row r="2" spans="2:10" ht="25.5" customHeight="1">
      <c r="B2" s="199" t="s">
        <v>149</v>
      </c>
      <c r="C2" s="200" t="s">
        <v>150</v>
      </c>
      <c r="D2" s="200" t="s">
        <v>151</v>
      </c>
      <c r="E2" s="200" t="s">
        <v>152</v>
      </c>
      <c r="F2" s="200" t="s">
        <v>153</v>
      </c>
      <c r="G2" s="199" t="s">
        <v>154</v>
      </c>
      <c r="H2" s="199" t="s">
        <v>155</v>
      </c>
      <c r="I2" s="201" t="s">
        <v>156</v>
      </c>
    </row>
    <row r="3" spans="2:10">
      <c r="B3" s="199">
        <v>40400</v>
      </c>
      <c r="C3" s="200" t="s">
        <v>157</v>
      </c>
      <c r="D3" s="202">
        <v>0</v>
      </c>
      <c r="E3" s="203">
        <v>0</v>
      </c>
      <c r="F3" s="200">
        <v>100</v>
      </c>
      <c r="G3" s="199" t="s">
        <v>158</v>
      </c>
      <c r="H3" s="199"/>
      <c r="J3" s="198" t="s">
        <v>159</v>
      </c>
    </row>
    <row r="4" spans="2:10">
      <c r="B4" s="199">
        <v>40715</v>
      </c>
      <c r="C4" s="200" t="s">
        <v>160</v>
      </c>
      <c r="D4" s="202">
        <v>0</v>
      </c>
      <c r="E4" s="203">
        <v>0</v>
      </c>
      <c r="F4" s="200">
        <v>100</v>
      </c>
      <c r="G4" s="199" t="s">
        <v>158</v>
      </c>
      <c r="H4" s="199"/>
    </row>
    <row r="5" spans="2:10">
      <c r="B5" s="199">
        <v>40396</v>
      </c>
      <c r="C5" s="200" t="s">
        <v>161</v>
      </c>
      <c r="D5" s="202">
        <v>0</v>
      </c>
      <c r="E5" s="203">
        <v>0</v>
      </c>
      <c r="F5" s="200">
        <v>100</v>
      </c>
      <c r="G5" s="199" t="s">
        <v>158</v>
      </c>
      <c r="H5" s="199"/>
      <c r="J5" s="198" t="s">
        <v>162</v>
      </c>
    </row>
    <row r="6" spans="2:10">
      <c r="B6" s="199">
        <v>40397</v>
      </c>
      <c r="C6" s="200" t="s">
        <v>163</v>
      </c>
      <c r="D6" s="202">
        <v>0</v>
      </c>
      <c r="E6" s="203">
        <v>0</v>
      </c>
      <c r="F6" s="200">
        <v>100</v>
      </c>
      <c r="G6" s="199" t="s">
        <v>158</v>
      </c>
      <c r="H6" s="199"/>
    </row>
    <row r="7" spans="2:10">
      <c r="B7" s="199">
        <v>40837</v>
      </c>
      <c r="C7" s="200" t="s">
        <v>164</v>
      </c>
      <c r="D7" s="202">
        <v>0</v>
      </c>
      <c r="E7" s="203">
        <v>0</v>
      </c>
      <c r="F7" s="200">
        <v>100</v>
      </c>
      <c r="G7" s="199" t="s">
        <v>158</v>
      </c>
      <c r="H7" s="199"/>
      <c r="J7" s="197" t="s">
        <v>165</v>
      </c>
    </row>
    <row r="8" spans="2:10">
      <c r="B8" s="199">
        <v>40866</v>
      </c>
      <c r="C8" s="200" t="s">
        <v>166</v>
      </c>
      <c r="D8" s="202">
        <v>0</v>
      </c>
      <c r="E8" s="203">
        <v>0</v>
      </c>
      <c r="F8" s="200">
        <v>100</v>
      </c>
      <c r="G8" s="199" t="s">
        <v>158</v>
      </c>
      <c r="H8" s="199"/>
    </row>
    <row r="9" spans="2:10">
      <c r="B9" s="199">
        <v>40609</v>
      </c>
      <c r="C9" s="200" t="s">
        <v>167</v>
      </c>
      <c r="D9" s="202">
        <v>0</v>
      </c>
      <c r="E9" s="203">
        <v>0</v>
      </c>
      <c r="F9" s="200">
        <v>100</v>
      </c>
      <c r="G9" s="199" t="s">
        <v>158</v>
      </c>
      <c r="H9" s="199"/>
    </row>
    <row r="10" spans="2:10">
      <c r="B10" s="199">
        <v>40395</v>
      </c>
      <c r="C10" s="200" t="s">
        <v>168</v>
      </c>
      <c r="D10" s="202">
        <v>0</v>
      </c>
      <c r="E10" s="203">
        <v>0</v>
      </c>
      <c r="F10" s="200">
        <v>100</v>
      </c>
      <c r="G10" s="199" t="s">
        <v>158</v>
      </c>
      <c r="H10" s="199"/>
    </row>
    <row r="11" spans="2:10">
      <c r="B11" s="199">
        <v>40402</v>
      </c>
      <c r="C11" s="200" t="s">
        <v>169</v>
      </c>
      <c r="D11" s="202">
        <v>0</v>
      </c>
      <c r="E11" s="203">
        <v>0</v>
      </c>
      <c r="F11" s="200">
        <v>100</v>
      </c>
      <c r="G11" s="199" t="s">
        <v>158</v>
      </c>
      <c r="H11" s="199"/>
    </row>
    <row r="12" spans="2:10">
      <c r="B12" s="199">
        <v>40727</v>
      </c>
      <c r="C12" s="200" t="s">
        <v>170</v>
      </c>
      <c r="D12" s="202">
        <v>0</v>
      </c>
      <c r="E12" s="203">
        <v>0</v>
      </c>
      <c r="F12" s="200">
        <v>100</v>
      </c>
      <c r="G12" s="199" t="s">
        <v>158</v>
      </c>
      <c r="H12" s="199"/>
    </row>
    <row r="13" spans="2:10">
      <c r="B13" s="199">
        <v>40774</v>
      </c>
      <c r="C13" s="200" t="s">
        <v>171</v>
      </c>
      <c r="D13" s="202">
        <v>0</v>
      </c>
      <c r="E13" s="203">
        <v>0</v>
      </c>
      <c r="F13" s="200">
        <v>100</v>
      </c>
      <c r="G13" s="199" t="s">
        <v>158</v>
      </c>
      <c r="H13" s="199"/>
    </row>
    <row r="14" spans="2:10">
      <c r="B14" s="199">
        <v>40401</v>
      </c>
      <c r="C14" s="200" t="s">
        <v>172</v>
      </c>
      <c r="D14" s="202">
        <v>0</v>
      </c>
      <c r="E14" s="203">
        <v>0</v>
      </c>
      <c r="F14" s="200">
        <v>100</v>
      </c>
      <c r="G14" s="199" t="s">
        <v>158</v>
      </c>
      <c r="H14" s="199"/>
    </row>
    <row r="15" spans="2:10">
      <c r="B15" s="199">
        <v>40399</v>
      </c>
      <c r="C15" s="200" t="s">
        <v>173</v>
      </c>
      <c r="D15" s="202">
        <v>0</v>
      </c>
      <c r="E15" s="203">
        <v>0</v>
      </c>
      <c r="F15" s="200">
        <v>100</v>
      </c>
      <c r="G15" s="199" t="s">
        <v>158</v>
      </c>
      <c r="H15" s="199"/>
    </row>
    <row r="16" spans="2:10">
      <c r="B16" s="199">
        <v>162501</v>
      </c>
      <c r="C16" s="200" t="s">
        <v>174</v>
      </c>
      <c r="D16" s="202">
        <v>0</v>
      </c>
      <c r="E16" s="203">
        <v>0</v>
      </c>
      <c r="F16" s="200">
        <v>100</v>
      </c>
      <c r="G16" s="199" t="s">
        <v>158</v>
      </c>
      <c r="H16" s="199"/>
    </row>
    <row r="17" spans="2:8">
      <c r="B17" s="199">
        <v>160840</v>
      </c>
      <c r="C17" s="200" t="s">
        <v>175</v>
      </c>
      <c r="D17" s="202">
        <v>0</v>
      </c>
      <c r="E17" s="203">
        <v>0</v>
      </c>
      <c r="F17" s="200">
        <v>100</v>
      </c>
      <c r="G17" s="199" t="s">
        <v>158</v>
      </c>
      <c r="H17" s="199"/>
    </row>
    <row r="18" spans="2:8">
      <c r="B18" s="199">
        <v>122017</v>
      </c>
      <c r="C18" s="200" t="s">
        <v>176</v>
      </c>
      <c r="D18" s="202">
        <v>0</v>
      </c>
      <c r="E18" s="203">
        <v>0</v>
      </c>
      <c r="F18" s="200">
        <v>100</v>
      </c>
      <c r="G18" s="199" t="s">
        <v>158</v>
      </c>
      <c r="H18" s="199"/>
    </row>
    <row r="19" spans="2:8">
      <c r="B19" s="199">
        <v>163708</v>
      </c>
      <c r="C19" s="200" t="s">
        <v>177</v>
      </c>
      <c r="D19" s="202">
        <v>0</v>
      </c>
      <c r="E19" s="203">
        <v>0</v>
      </c>
      <c r="F19" s="200">
        <v>100</v>
      </c>
      <c r="G19" s="199" t="s">
        <v>158</v>
      </c>
      <c r="H19" s="199"/>
    </row>
    <row r="20" spans="2:8">
      <c r="B20" s="199">
        <v>122021</v>
      </c>
      <c r="C20" s="200" t="s">
        <v>178</v>
      </c>
      <c r="D20" s="202">
        <v>0</v>
      </c>
      <c r="E20" s="203">
        <v>0</v>
      </c>
      <c r="F20" s="200">
        <v>100</v>
      </c>
      <c r="G20" s="199" t="s">
        <v>158</v>
      </c>
      <c r="H20" s="199"/>
    </row>
    <row r="21" spans="2:8">
      <c r="B21" s="199">
        <v>160850</v>
      </c>
      <c r="C21" s="200" t="s">
        <v>179</v>
      </c>
      <c r="D21" s="202">
        <v>0</v>
      </c>
      <c r="E21" s="203">
        <v>0</v>
      </c>
      <c r="F21" s="200">
        <v>100</v>
      </c>
      <c r="G21" s="199" t="s">
        <v>158</v>
      </c>
      <c r="H21" s="199"/>
    </row>
    <row r="22" spans="2:8">
      <c r="B22" s="199">
        <v>163232</v>
      </c>
      <c r="C22" s="200" t="s">
        <v>180</v>
      </c>
      <c r="D22" s="202">
        <v>0</v>
      </c>
      <c r="E22" s="203">
        <v>0</v>
      </c>
      <c r="F22" s="200">
        <v>100</v>
      </c>
      <c r="G22" s="199" t="s">
        <v>158</v>
      </c>
      <c r="H22" s="199"/>
    </row>
    <row r="23" spans="2:8">
      <c r="B23" s="199">
        <v>121004</v>
      </c>
      <c r="C23" s="200" t="s">
        <v>67</v>
      </c>
      <c r="D23" s="202">
        <v>0</v>
      </c>
      <c r="E23" s="203">
        <v>0</v>
      </c>
      <c r="F23" s="200">
        <v>100</v>
      </c>
      <c r="G23" s="199" t="s">
        <v>158</v>
      </c>
      <c r="H23" s="199"/>
    </row>
    <row r="24" spans="2:8">
      <c r="B24" s="199">
        <v>122003</v>
      </c>
      <c r="C24" s="200" t="s">
        <v>181</v>
      </c>
      <c r="D24" s="202">
        <v>0</v>
      </c>
      <c r="E24" s="203">
        <v>0</v>
      </c>
      <c r="F24" s="200">
        <v>100</v>
      </c>
      <c r="G24" s="199" t="s">
        <v>158</v>
      </c>
      <c r="H24" s="199"/>
    </row>
    <row r="25" spans="2:8">
      <c r="B25" s="199">
        <v>160271</v>
      </c>
      <c r="C25" s="200" t="s">
        <v>182</v>
      </c>
      <c r="D25" s="202">
        <v>0</v>
      </c>
      <c r="E25" s="203">
        <v>0</v>
      </c>
      <c r="F25" s="200">
        <v>100</v>
      </c>
      <c r="G25" s="199" t="s">
        <v>158</v>
      </c>
      <c r="H25" s="199"/>
    </row>
    <row r="26" spans="2:8">
      <c r="B26" s="199">
        <v>122016</v>
      </c>
      <c r="C26" s="200" t="s">
        <v>183</v>
      </c>
      <c r="D26" s="202">
        <v>0</v>
      </c>
      <c r="E26" s="203">
        <v>0</v>
      </c>
      <c r="F26" s="200">
        <v>100</v>
      </c>
      <c r="G26" s="199" t="s">
        <v>158</v>
      </c>
      <c r="H26" s="199"/>
    </row>
    <row r="27" spans="2:8">
      <c r="B27" s="199">
        <v>161461</v>
      </c>
      <c r="C27" s="200" t="s">
        <v>184</v>
      </c>
      <c r="D27" s="202">
        <v>0</v>
      </c>
      <c r="E27" s="203">
        <v>0</v>
      </c>
      <c r="F27" s="200">
        <v>100</v>
      </c>
      <c r="G27" s="199" t="s">
        <v>158</v>
      </c>
      <c r="H27" s="199"/>
    </row>
    <row r="28" spans="2:8">
      <c r="B28" s="199">
        <v>161436</v>
      </c>
      <c r="C28" s="200" t="s">
        <v>185</v>
      </c>
      <c r="D28" s="202">
        <v>0</v>
      </c>
      <c r="E28" s="203">
        <v>0</v>
      </c>
      <c r="F28" s="200">
        <v>100</v>
      </c>
      <c r="G28" s="199" t="s">
        <v>158</v>
      </c>
      <c r="H28" s="199"/>
    </row>
    <row r="29" spans="2:8">
      <c r="B29" s="199">
        <v>160121</v>
      </c>
      <c r="C29" s="200" t="s">
        <v>186</v>
      </c>
      <c r="D29" s="202">
        <v>0</v>
      </c>
      <c r="E29" s="203">
        <v>0</v>
      </c>
      <c r="F29" s="200">
        <v>100</v>
      </c>
      <c r="G29" s="199" t="s">
        <v>158</v>
      </c>
      <c r="H29" s="199"/>
    </row>
    <row r="30" spans="2:8">
      <c r="B30" s="199">
        <v>162719</v>
      </c>
      <c r="C30" s="200" t="s">
        <v>187</v>
      </c>
      <c r="D30" s="202">
        <v>0</v>
      </c>
      <c r="E30" s="203">
        <v>0</v>
      </c>
      <c r="F30" s="200">
        <v>100</v>
      </c>
      <c r="G30" s="199" t="s">
        <v>158</v>
      </c>
      <c r="H30" s="199"/>
    </row>
    <row r="31" spans="2:8">
      <c r="B31" s="199">
        <v>40942</v>
      </c>
      <c r="C31" s="200" t="s">
        <v>188</v>
      </c>
      <c r="D31" s="202">
        <v>0</v>
      </c>
      <c r="E31" s="203">
        <v>0</v>
      </c>
      <c r="F31" s="200">
        <v>100</v>
      </c>
      <c r="G31" s="199" t="s">
        <v>158</v>
      </c>
      <c r="H31" s="199"/>
    </row>
    <row r="32" spans="2:8">
      <c r="B32" s="199">
        <v>163323</v>
      </c>
      <c r="C32" s="200" t="s">
        <v>189</v>
      </c>
      <c r="D32" s="202">
        <v>0</v>
      </c>
      <c r="E32" s="203">
        <v>0</v>
      </c>
      <c r="F32" s="200">
        <v>100</v>
      </c>
      <c r="G32" s="199" t="s">
        <v>158</v>
      </c>
      <c r="H32" s="199"/>
    </row>
    <row r="33" spans="2:8">
      <c r="B33" s="199">
        <v>162573</v>
      </c>
      <c r="C33" s="200" t="s">
        <v>190</v>
      </c>
      <c r="D33" s="202">
        <v>0</v>
      </c>
      <c r="E33" s="203">
        <v>0</v>
      </c>
      <c r="F33" s="200">
        <v>100</v>
      </c>
      <c r="G33" s="199" t="s">
        <v>158</v>
      </c>
      <c r="H33" s="199"/>
    </row>
    <row r="34" spans="2:8">
      <c r="B34" s="199">
        <v>162395</v>
      </c>
      <c r="C34" s="200" t="s">
        <v>191</v>
      </c>
      <c r="D34" s="202">
        <v>0</v>
      </c>
      <c r="E34" s="203">
        <v>0</v>
      </c>
      <c r="F34" s="200">
        <v>100</v>
      </c>
      <c r="G34" s="199" t="s">
        <v>158</v>
      </c>
      <c r="H34" s="199"/>
    </row>
    <row r="35" spans="2:8">
      <c r="B35" s="199">
        <v>160164</v>
      </c>
      <c r="C35" s="200" t="s">
        <v>192</v>
      </c>
      <c r="D35" s="202">
        <v>0</v>
      </c>
      <c r="E35" s="203">
        <v>0</v>
      </c>
      <c r="F35" s="200">
        <v>100</v>
      </c>
      <c r="G35" s="199" t="s">
        <v>158</v>
      </c>
      <c r="H35" s="199"/>
    </row>
    <row r="36" spans="2:8">
      <c r="B36" s="199">
        <v>160061</v>
      </c>
      <c r="C36" s="200" t="s">
        <v>193</v>
      </c>
      <c r="D36" s="202">
        <v>284</v>
      </c>
      <c r="E36" s="203">
        <v>0</v>
      </c>
      <c r="F36" s="200">
        <v>40</v>
      </c>
      <c r="G36" s="199" t="s">
        <v>158</v>
      </c>
      <c r="H36" s="199"/>
    </row>
    <row r="37" spans="2:8">
      <c r="B37" s="199">
        <v>101202</v>
      </c>
      <c r="C37" s="200" t="s">
        <v>194</v>
      </c>
      <c r="D37" s="202">
        <v>0</v>
      </c>
      <c r="E37" s="203">
        <v>0</v>
      </c>
      <c r="F37" s="200">
        <v>100</v>
      </c>
      <c r="G37" s="199" t="s">
        <v>158</v>
      </c>
      <c r="H37" s="199"/>
    </row>
    <row r="38" spans="2:8">
      <c r="B38" s="199">
        <v>161928</v>
      </c>
      <c r="C38" s="200" t="s">
        <v>195</v>
      </c>
      <c r="D38" s="202">
        <v>0</v>
      </c>
      <c r="E38" s="203">
        <v>0</v>
      </c>
      <c r="F38" s="200">
        <v>100</v>
      </c>
      <c r="G38" s="199" t="s">
        <v>158</v>
      </c>
      <c r="H38" s="199"/>
    </row>
    <row r="39" spans="2:8">
      <c r="B39" s="199">
        <v>122002</v>
      </c>
      <c r="C39" s="200" t="s">
        <v>196</v>
      </c>
      <c r="D39" s="202">
        <v>0</v>
      </c>
      <c r="E39" s="203">
        <v>0</v>
      </c>
      <c r="F39" s="200">
        <v>100</v>
      </c>
      <c r="G39" s="199" t="s">
        <v>158</v>
      </c>
      <c r="H39" s="199"/>
    </row>
    <row r="40" spans="2:8">
      <c r="B40" s="199">
        <v>161070</v>
      </c>
      <c r="C40" s="200" t="s">
        <v>197</v>
      </c>
      <c r="D40" s="202">
        <v>0</v>
      </c>
      <c r="E40" s="203">
        <v>0</v>
      </c>
      <c r="F40" s="200">
        <v>100</v>
      </c>
      <c r="G40" s="199" t="s">
        <v>158</v>
      </c>
      <c r="H40" s="199"/>
    </row>
    <row r="41" spans="2:8">
      <c r="B41" s="199">
        <v>112003</v>
      </c>
      <c r="C41" s="200" t="s">
        <v>198</v>
      </c>
      <c r="D41" s="202">
        <v>0</v>
      </c>
      <c r="E41" s="203">
        <v>0</v>
      </c>
      <c r="F41" s="200">
        <v>100</v>
      </c>
      <c r="G41" s="199" t="s">
        <v>158</v>
      </c>
      <c r="H41" s="199"/>
    </row>
    <row r="42" spans="2:8">
      <c r="B42" s="199">
        <v>102161</v>
      </c>
      <c r="C42" s="200" t="s">
        <v>199</v>
      </c>
      <c r="D42" s="202">
        <v>0</v>
      </c>
      <c r="E42" s="203">
        <v>0</v>
      </c>
      <c r="F42" s="200">
        <v>100</v>
      </c>
      <c r="G42" s="199" t="s">
        <v>158</v>
      </c>
      <c r="H42" s="199"/>
    </row>
    <row r="43" spans="2:8">
      <c r="B43" s="199">
        <v>102135</v>
      </c>
      <c r="C43" s="200" t="s">
        <v>200</v>
      </c>
      <c r="D43" s="200">
        <v>40</v>
      </c>
      <c r="E43" s="200">
        <v>0</v>
      </c>
      <c r="F43" s="200">
        <v>48</v>
      </c>
      <c r="G43" s="199" t="s">
        <v>158</v>
      </c>
      <c r="H43" s="199"/>
    </row>
    <row r="44" spans="2:8">
      <c r="B44" s="199">
        <v>112007</v>
      </c>
      <c r="C44" s="200" t="s">
        <v>201</v>
      </c>
      <c r="D44" s="200">
        <v>248</v>
      </c>
      <c r="E44" s="203">
        <v>0</v>
      </c>
      <c r="F44" s="200">
        <v>100</v>
      </c>
      <c r="G44" s="199" t="s">
        <v>158</v>
      </c>
      <c r="H44" s="199"/>
    </row>
    <row r="45" spans="2:8">
      <c r="B45" s="199">
        <v>112006</v>
      </c>
      <c r="C45" s="200" t="s">
        <v>202</v>
      </c>
      <c r="D45" s="202">
        <v>0</v>
      </c>
      <c r="E45" s="203">
        <v>0</v>
      </c>
      <c r="F45" s="200">
        <v>100</v>
      </c>
      <c r="G45" s="199" t="s">
        <v>158</v>
      </c>
      <c r="H45" s="199"/>
    </row>
    <row r="46" spans="2:8">
      <c r="B46" s="199">
        <v>112002</v>
      </c>
      <c r="C46" s="200" t="s">
        <v>203</v>
      </c>
      <c r="D46" s="202">
        <v>0</v>
      </c>
      <c r="E46" s="203">
        <v>0</v>
      </c>
      <c r="F46" s="200">
        <v>96</v>
      </c>
      <c r="G46" s="199" t="s">
        <v>158</v>
      </c>
      <c r="H46" s="199"/>
    </row>
    <row r="47" spans="2:8">
      <c r="B47" s="199">
        <v>122028</v>
      </c>
      <c r="C47" s="200" t="s">
        <v>204</v>
      </c>
      <c r="D47" s="202">
        <v>0</v>
      </c>
      <c r="E47" s="203">
        <v>0</v>
      </c>
      <c r="F47" s="200">
        <v>100</v>
      </c>
      <c r="G47" s="199" t="s">
        <v>158</v>
      </c>
      <c r="H47" s="199"/>
    </row>
    <row r="48" spans="2:8">
      <c r="B48" s="199">
        <v>161254</v>
      </c>
      <c r="C48" s="200" t="s">
        <v>205</v>
      </c>
      <c r="D48" s="202">
        <v>0</v>
      </c>
      <c r="E48" s="203">
        <v>0</v>
      </c>
      <c r="F48" s="200">
        <v>100</v>
      </c>
      <c r="G48" s="199" t="s">
        <v>158</v>
      </c>
      <c r="H48" s="199"/>
    </row>
    <row r="49" spans="2:8">
      <c r="B49" s="199">
        <v>40571</v>
      </c>
      <c r="C49" s="200" t="s">
        <v>206</v>
      </c>
      <c r="D49" s="200">
        <v>323</v>
      </c>
      <c r="E49" s="200">
        <v>186</v>
      </c>
      <c r="F49" s="200">
        <v>96.5</v>
      </c>
      <c r="G49" s="199" t="s">
        <v>158</v>
      </c>
      <c r="H49" s="199"/>
    </row>
    <row r="50" spans="2:8">
      <c r="B50" s="199">
        <v>122020</v>
      </c>
      <c r="C50" s="200" t="s">
        <v>93</v>
      </c>
      <c r="D50" s="200">
        <v>0</v>
      </c>
      <c r="E50" s="200">
        <v>0</v>
      </c>
      <c r="F50" s="200">
        <v>92</v>
      </c>
      <c r="G50" s="199" t="s">
        <v>158</v>
      </c>
      <c r="H50" s="199"/>
    </row>
    <row r="51" spans="2:8">
      <c r="B51" s="199">
        <v>160250</v>
      </c>
      <c r="C51" s="200" t="s">
        <v>41</v>
      </c>
      <c r="D51" s="202">
        <v>0</v>
      </c>
      <c r="E51" s="203">
        <v>0</v>
      </c>
      <c r="F51" s="200">
        <v>100</v>
      </c>
      <c r="G51" s="199" t="s">
        <v>158</v>
      </c>
      <c r="H51" s="199"/>
    </row>
    <row r="52" spans="2:8">
      <c r="B52" s="199">
        <v>162504</v>
      </c>
      <c r="C52" s="200" t="s">
        <v>207</v>
      </c>
      <c r="D52" s="202">
        <v>0</v>
      </c>
      <c r="E52" s="203">
        <v>0</v>
      </c>
      <c r="F52" s="200">
        <v>100</v>
      </c>
      <c r="G52" s="199" t="s">
        <v>158</v>
      </c>
      <c r="H52" s="199"/>
    </row>
    <row r="53" spans="2:8">
      <c r="B53" s="199">
        <v>161927</v>
      </c>
      <c r="C53" s="200" t="s">
        <v>208</v>
      </c>
      <c r="D53" s="202">
        <v>0</v>
      </c>
      <c r="E53" s="203">
        <v>0</v>
      </c>
      <c r="F53" s="200">
        <v>100</v>
      </c>
      <c r="G53" s="199" t="s">
        <v>158</v>
      </c>
      <c r="H53" s="199"/>
    </row>
    <row r="54" spans="2:8">
      <c r="B54" s="199">
        <v>161253</v>
      </c>
      <c r="C54" s="200" t="s">
        <v>209</v>
      </c>
      <c r="D54" s="202">
        <v>0</v>
      </c>
      <c r="E54" s="203">
        <v>0</v>
      </c>
      <c r="F54" s="200">
        <v>100</v>
      </c>
      <c r="G54" s="199" t="s">
        <v>158</v>
      </c>
      <c r="H54" s="199"/>
    </row>
    <row r="55" spans="2:8">
      <c r="B55" s="199">
        <v>101203</v>
      </c>
      <c r="C55" s="200" t="s">
        <v>210</v>
      </c>
      <c r="D55" s="202">
        <v>0</v>
      </c>
      <c r="E55" s="203">
        <v>0</v>
      </c>
      <c r="F55" s="200">
        <v>100</v>
      </c>
      <c r="G55" s="199" t="s">
        <v>158</v>
      </c>
      <c r="H55" s="199"/>
    </row>
    <row r="56" spans="2:8">
      <c r="B56" s="199">
        <v>112001</v>
      </c>
      <c r="C56" s="200" t="s">
        <v>211</v>
      </c>
      <c r="D56" s="200">
        <v>0</v>
      </c>
      <c r="E56" s="200">
        <v>0</v>
      </c>
      <c r="F56" s="200">
        <v>40</v>
      </c>
      <c r="G56" s="199" t="s">
        <v>158</v>
      </c>
      <c r="H56" s="199"/>
    </row>
    <row r="57" spans="2:8">
      <c r="B57" s="199">
        <v>137007</v>
      </c>
      <c r="C57" s="200" t="s">
        <v>212</v>
      </c>
      <c r="D57" s="200">
        <v>284</v>
      </c>
      <c r="E57" s="200">
        <v>197</v>
      </c>
      <c r="F57" s="200">
        <v>100</v>
      </c>
      <c r="G57" s="199" t="s">
        <v>213</v>
      </c>
      <c r="H57" s="199"/>
    </row>
    <row r="58" spans="2:8">
      <c r="B58" s="199">
        <v>161862</v>
      </c>
      <c r="C58" s="200" t="s">
        <v>214</v>
      </c>
      <c r="D58" s="202">
        <v>0</v>
      </c>
      <c r="E58" s="203">
        <v>0</v>
      </c>
      <c r="F58" s="200">
        <v>100</v>
      </c>
      <c r="G58" s="199" t="s">
        <v>158</v>
      </c>
      <c r="H58" s="199"/>
    </row>
    <row r="59" spans="2:8">
      <c r="B59" s="199">
        <v>40597</v>
      </c>
      <c r="C59" s="200" t="s">
        <v>215</v>
      </c>
      <c r="D59" s="202">
        <v>0</v>
      </c>
      <c r="E59" s="203">
        <v>0</v>
      </c>
      <c r="F59" s="200">
        <v>70</v>
      </c>
      <c r="G59" s="199" t="s">
        <v>158</v>
      </c>
      <c r="H59" s="199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59"/>
  <sheetViews>
    <sheetView topLeftCell="A17" zoomScale="40" zoomScaleNormal="40" workbookViewId="0">
      <selection activeCell="K22" sqref="K22"/>
    </sheetView>
  </sheetViews>
  <sheetFormatPr defaultColWidth="8" defaultRowHeight="19.5"/>
  <cols>
    <col min="1" max="1" width="71.88671875" style="33" customWidth="1"/>
    <col min="2" max="2" width="18.88671875" style="34" customWidth="1"/>
    <col min="3" max="3" width="22.77734375" style="34" hidden="1" customWidth="1"/>
    <col min="4" max="4" width="23.33203125" style="2" hidden="1" customWidth="1"/>
    <col min="5" max="5" width="23.6640625" style="2" hidden="1" customWidth="1"/>
    <col min="6" max="6" width="28.33203125" style="2" hidden="1" customWidth="1"/>
    <col min="7" max="8" width="26.77734375" style="2" hidden="1" customWidth="1"/>
    <col min="9" max="9" width="25.6640625" style="2" hidden="1" customWidth="1"/>
    <col min="10" max="11" width="23" style="34" customWidth="1"/>
    <col min="12" max="12" width="20" style="34" customWidth="1"/>
    <col min="13" max="14" width="26.109375" style="34" customWidth="1"/>
    <col min="15" max="15" width="25.109375" style="34" customWidth="1"/>
    <col min="16" max="17" width="20.88671875" style="34" customWidth="1"/>
    <col min="18" max="18" width="23.88671875" style="34" customWidth="1"/>
    <col min="19" max="21" width="25.21875" style="34" customWidth="1"/>
    <col min="22" max="24" width="24.6640625" style="34" customWidth="1"/>
    <col min="25" max="25" width="5.109375" style="127" customWidth="1"/>
    <col min="26" max="27" width="33.6640625" style="2" customWidth="1"/>
    <col min="28" max="28" width="28.88671875" style="2" customWidth="1"/>
    <col min="29" max="31" width="30.33203125" style="2" customWidth="1"/>
    <col min="32" max="33" width="26.6640625" style="2" customWidth="1"/>
    <col min="34" max="34" width="29.6640625" style="2" customWidth="1"/>
    <col min="35" max="36" width="23.21875" style="2" customWidth="1"/>
    <col min="37" max="37" width="26.21875" style="2" customWidth="1"/>
    <col min="38" max="39" width="22" style="2" customWidth="1"/>
    <col min="40" max="40" width="25" style="2" customWidth="1"/>
    <col min="41" max="41" width="19.21875" style="2" hidden="1" customWidth="1"/>
    <col min="42" max="42" width="20.21875" style="2" hidden="1" customWidth="1"/>
    <col min="43" max="43" width="4.21875" style="128" customWidth="1"/>
    <col min="44" max="46" width="25" style="2" customWidth="1"/>
    <col min="47" max="49" width="31" style="2" customWidth="1"/>
    <col min="50" max="50" width="26.109375" style="2" customWidth="1"/>
    <col min="51" max="52" width="28.109375" style="2" customWidth="1"/>
    <col min="53" max="54" width="31.6640625" style="2" customWidth="1"/>
    <col min="55" max="55" width="33.109375" style="2" customWidth="1"/>
    <col min="56" max="57" width="25" style="2" hidden="1" customWidth="1"/>
    <col min="58" max="16384" width="8" style="2"/>
  </cols>
  <sheetData>
    <row r="1" spans="1:57" ht="53.25" customHeight="1">
      <c r="L1" s="205"/>
      <c r="M1" s="205"/>
    </row>
    <row r="2" spans="1:57" ht="90.75" customHeight="1" thickBot="1">
      <c r="A2" s="513" t="s">
        <v>232</v>
      </c>
      <c r="B2" s="513"/>
      <c r="C2" s="513"/>
      <c r="D2" s="513"/>
      <c r="E2" s="513"/>
      <c r="F2" s="513"/>
      <c r="G2" s="513"/>
      <c r="H2" s="513"/>
      <c r="I2" s="513"/>
    </row>
    <row r="3" spans="1:57" s="196" customFormat="1" ht="67.5" customHeight="1" thickBot="1">
      <c r="A3" s="534" t="s">
        <v>141</v>
      </c>
      <c r="B3" s="535"/>
      <c r="C3" s="536"/>
      <c r="D3" s="514" t="s">
        <v>129</v>
      </c>
      <c r="E3" s="514"/>
      <c r="F3" s="514"/>
      <c r="G3" s="514"/>
      <c r="H3" s="514"/>
      <c r="I3" s="515"/>
      <c r="J3" s="465" t="s">
        <v>1</v>
      </c>
      <c r="K3" s="465"/>
      <c r="L3" s="465"/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6"/>
      <c r="Y3" s="219"/>
      <c r="Z3" s="467" t="s">
        <v>0</v>
      </c>
      <c r="AA3" s="467"/>
      <c r="AB3" s="467"/>
      <c r="AC3" s="467"/>
      <c r="AD3" s="467"/>
      <c r="AE3" s="467"/>
      <c r="AF3" s="467"/>
      <c r="AG3" s="467"/>
      <c r="AH3" s="467"/>
      <c r="AI3" s="467"/>
      <c r="AJ3" s="467"/>
      <c r="AK3" s="467"/>
      <c r="AL3" s="467"/>
      <c r="AM3" s="467"/>
      <c r="AN3" s="467"/>
      <c r="AO3" s="467"/>
      <c r="AP3" s="468"/>
      <c r="AQ3" s="229"/>
      <c r="AR3" s="469" t="s">
        <v>2</v>
      </c>
      <c r="AS3" s="470"/>
      <c r="AT3" s="470"/>
      <c r="AU3" s="470"/>
      <c r="AV3" s="470"/>
      <c r="AW3" s="470"/>
      <c r="AX3" s="470"/>
      <c r="AY3" s="470"/>
      <c r="AZ3" s="470"/>
      <c r="BA3" s="470"/>
      <c r="BB3" s="470"/>
      <c r="BC3" s="471"/>
      <c r="BD3" s="525" t="s">
        <v>3</v>
      </c>
      <c r="BE3" s="526"/>
    </row>
    <row r="4" spans="1:57" s="3" customFormat="1" ht="71.25" customHeight="1" thickBot="1">
      <c r="A4" s="537"/>
      <c r="B4" s="538"/>
      <c r="C4" s="539"/>
      <c r="D4" s="516" t="s">
        <v>142</v>
      </c>
      <c r="E4" s="517"/>
      <c r="F4" s="517"/>
      <c r="G4" s="517"/>
      <c r="H4" s="527"/>
      <c r="I4" s="518"/>
      <c r="J4" s="528">
        <v>111</v>
      </c>
      <c r="K4" s="528"/>
      <c r="L4" s="529"/>
      <c r="M4" s="477">
        <v>112</v>
      </c>
      <c r="N4" s="477"/>
      <c r="O4" s="478"/>
      <c r="P4" s="528">
        <v>113</v>
      </c>
      <c r="Q4" s="528"/>
      <c r="R4" s="529"/>
      <c r="S4" s="477">
        <v>114</v>
      </c>
      <c r="T4" s="477"/>
      <c r="U4" s="478"/>
      <c r="V4" s="528">
        <v>115</v>
      </c>
      <c r="W4" s="528"/>
      <c r="X4" s="529"/>
      <c r="Y4" s="220"/>
      <c r="Z4" s="528">
        <v>211</v>
      </c>
      <c r="AA4" s="528"/>
      <c r="AB4" s="529"/>
      <c r="AC4" s="477">
        <v>212</v>
      </c>
      <c r="AD4" s="477"/>
      <c r="AE4" s="478"/>
      <c r="AF4" s="528">
        <v>213</v>
      </c>
      <c r="AG4" s="528"/>
      <c r="AH4" s="529"/>
      <c r="AI4" s="477">
        <v>214</v>
      </c>
      <c r="AJ4" s="477"/>
      <c r="AK4" s="478"/>
      <c r="AL4" s="528">
        <v>215</v>
      </c>
      <c r="AM4" s="528"/>
      <c r="AN4" s="529"/>
      <c r="AO4" s="477">
        <v>216</v>
      </c>
      <c r="AP4" s="478"/>
      <c r="AQ4" s="126"/>
      <c r="AR4" s="474">
        <v>311</v>
      </c>
      <c r="AS4" s="475"/>
      <c r="AT4" s="476"/>
      <c r="AU4" s="472">
        <v>312</v>
      </c>
      <c r="AV4" s="472"/>
      <c r="AW4" s="473"/>
      <c r="AX4" s="475">
        <v>313</v>
      </c>
      <c r="AY4" s="475"/>
      <c r="AZ4" s="476"/>
      <c r="BA4" s="472">
        <v>314</v>
      </c>
      <c r="BB4" s="472"/>
      <c r="BC4" s="473"/>
      <c r="BD4" s="36"/>
      <c r="BE4" s="35"/>
    </row>
    <row r="5" spans="1:57" s="6" customFormat="1" ht="216.75" customHeight="1" thickBot="1">
      <c r="A5" s="204" t="s">
        <v>130</v>
      </c>
      <c r="B5" s="4" t="s">
        <v>4</v>
      </c>
      <c r="C5" s="149" t="s">
        <v>131</v>
      </c>
      <c r="D5" s="148" t="s">
        <v>102</v>
      </c>
      <c r="E5" s="145" t="s">
        <v>124</v>
      </c>
      <c r="F5" s="145" t="s">
        <v>125</v>
      </c>
      <c r="G5" s="145" t="s">
        <v>126</v>
      </c>
      <c r="H5" s="153" t="s">
        <v>127</v>
      </c>
      <c r="I5" s="153" t="s">
        <v>147</v>
      </c>
      <c r="J5" s="120" t="s">
        <v>111</v>
      </c>
      <c r="K5" s="59" t="s">
        <v>17</v>
      </c>
      <c r="L5" s="59" t="s">
        <v>219</v>
      </c>
      <c r="M5" s="66" t="s">
        <v>18</v>
      </c>
      <c r="N5" s="67" t="s">
        <v>19</v>
      </c>
      <c r="O5" s="67" t="s">
        <v>218</v>
      </c>
      <c r="P5" s="96" t="s">
        <v>20</v>
      </c>
      <c r="Q5" s="97" t="s">
        <v>21</v>
      </c>
      <c r="R5" s="97" t="s">
        <v>221</v>
      </c>
      <c r="S5" s="66" t="s">
        <v>22</v>
      </c>
      <c r="T5" s="67" t="s">
        <v>23</v>
      </c>
      <c r="U5" s="67" t="s">
        <v>220</v>
      </c>
      <c r="V5" s="96" t="s">
        <v>24</v>
      </c>
      <c r="W5" s="97" t="s">
        <v>25</v>
      </c>
      <c r="X5" s="97" t="s">
        <v>222</v>
      </c>
      <c r="Y5" s="221"/>
      <c r="Z5" s="105" t="s">
        <v>5</v>
      </c>
      <c r="AA5" s="106" t="s">
        <v>6</v>
      </c>
      <c r="AB5" s="106" t="s">
        <v>223</v>
      </c>
      <c r="AC5" s="81" t="s">
        <v>7</v>
      </c>
      <c r="AD5" s="82" t="s">
        <v>8</v>
      </c>
      <c r="AE5" s="82" t="s">
        <v>224</v>
      </c>
      <c r="AF5" s="105" t="s">
        <v>9</v>
      </c>
      <c r="AG5" s="106" t="s">
        <v>10</v>
      </c>
      <c r="AH5" s="106" t="s">
        <v>225</v>
      </c>
      <c r="AI5" s="81" t="s">
        <v>11</v>
      </c>
      <c r="AJ5" s="82" t="s">
        <v>12</v>
      </c>
      <c r="AK5" s="82" t="s">
        <v>226</v>
      </c>
      <c r="AL5" s="105" t="s">
        <v>13</v>
      </c>
      <c r="AM5" s="106" t="s">
        <v>14</v>
      </c>
      <c r="AN5" s="106" t="s">
        <v>227</v>
      </c>
      <c r="AO5" s="81" t="s">
        <v>15</v>
      </c>
      <c r="AP5" s="82" t="s">
        <v>16</v>
      </c>
      <c r="AQ5" s="136"/>
      <c r="AR5" s="130" t="s">
        <v>26</v>
      </c>
      <c r="AS5" s="106" t="s">
        <v>27</v>
      </c>
      <c r="AT5" s="106" t="s">
        <v>228</v>
      </c>
      <c r="AU5" s="81" t="s">
        <v>28</v>
      </c>
      <c r="AV5" s="82" t="s">
        <v>29</v>
      </c>
      <c r="AW5" s="82" t="s">
        <v>229</v>
      </c>
      <c r="AX5" s="105" t="s">
        <v>30</v>
      </c>
      <c r="AY5" s="106" t="s">
        <v>31</v>
      </c>
      <c r="AZ5" s="106" t="s">
        <v>230</v>
      </c>
      <c r="BA5" s="81" t="s">
        <v>32</v>
      </c>
      <c r="BB5" s="81" t="s">
        <v>32</v>
      </c>
      <c r="BC5" s="82" t="s">
        <v>231</v>
      </c>
      <c r="BD5" s="41" t="s">
        <v>33</v>
      </c>
      <c r="BE5" s="5" t="s">
        <v>34</v>
      </c>
    </row>
    <row r="6" spans="1:57" s="14" customFormat="1" ht="42" customHeight="1">
      <c r="A6" s="7" t="s">
        <v>35</v>
      </c>
      <c r="B6" s="193">
        <v>100</v>
      </c>
      <c r="C6" s="214"/>
      <c r="D6" s="213" t="s">
        <v>63</v>
      </c>
      <c r="E6" s="278" t="s">
        <v>64</v>
      </c>
      <c r="F6" s="504" t="s">
        <v>114</v>
      </c>
      <c r="G6" s="504" t="s">
        <v>121</v>
      </c>
      <c r="H6" s="531">
        <v>1</v>
      </c>
      <c r="I6" s="531">
        <v>60</v>
      </c>
      <c r="J6" s="122">
        <v>3.1712500000000001</v>
      </c>
      <c r="K6" s="285">
        <f>J6*10</f>
        <v>31.712500000000002</v>
      </c>
      <c r="L6" s="285">
        <f>K6*6.5</f>
        <v>206.13125000000002</v>
      </c>
      <c r="M6" s="68">
        <v>3.1712500000000001</v>
      </c>
      <c r="N6" s="69">
        <f>M6*10</f>
        <v>31.712500000000002</v>
      </c>
      <c r="O6" s="286">
        <f>N6*6.5</f>
        <v>206.13125000000002</v>
      </c>
      <c r="P6" s="98">
        <v>4.25</v>
      </c>
      <c r="Q6" s="60">
        <f>P6*10</f>
        <v>42.5</v>
      </c>
      <c r="R6" s="285">
        <f>Q6*6.5</f>
        <v>276.25</v>
      </c>
      <c r="S6" s="68">
        <v>4.96</v>
      </c>
      <c r="T6" s="69">
        <f>S6*10</f>
        <v>49.6</v>
      </c>
      <c r="U6" s="286">
        <f>T6*6.5</f>
        <v>322.40000000000003</v>
      </c>
      <c r="V6" s="98">
        <v>4.96</v>
      </c>
      <c r="W6" s="60">
        <f>V6*10</f>
        <v>49.6</v>
      </c>
      <c r="X6" s="285">
        <f>W6*10</f>
        <v>496</v>
      </c>
      <c r="Y6" s="222"/>
      <c r="Z6" s="98">
        <v>3.86</v>
      </c>
      <c r="AA6" s="60">
        <f>Z6*10</f>
        <v>38.6</v>
      </c>
      <c r="AB6" s="285">
        <f>AA6*6.5</f>
        <v>250.9</v>
      </c>
      <c r="AC6" s="68">
        <v>3.86</v>
      </c>
      <c r="AD6" s="69">
        <f>AC6*10</f>
        <v>38.6</v>
      </c>
      <c r="AE6" s="286">
        <f>AD6*6.5</f>
        <v>250.9</v>
      </c>
      <c r="AF6" s="99">
        <v>3.86</v>
      </c>
      <c r="AG6" s="60">
        <f>AF6*10</f>
        <v>38.6</v>
      </c>
      <c r="AH6" s="285">
        <f>AG6*6.5</f>
        <v>250.9</v>
      </c>
      <c r="AI6" s="84">
        <v>6.8</v>
      </c>
      <c r="AJ6" s="69">
        <f>AI6*10</f>
        <v>68</v>
      </c>
      <c r="AK6" s="286">
        <f>AJ6*6.5</f>
        <v>442</v>
      </c>
      <c r="AL6" s="110">
        <v>5.04</v>
      </c>
      <c r="AM6" s="60">
        <f>AL6*10</f>
        <v>50.4</v>
      </c>
      <c r="AN6" s="285">
        <f>AM6*6.5</f>
        <v>327.59999999999997</v>
      </c>
      <c r="AO6" s="88">
        <v>5</v>
      </c>
      <c r="AP6" s="69">
        <f>AO6*10</f>
        <v>50</v>
      </c>
      <c r="AQ6" s="129"/>
      <c r="AR6" s="8">
        <v>5.08</v>
      </c>
      <c r="AS6" s="45">
        <f>AR6*10</f>
        <v>50.8</v>
      </c>
      <c r="AT6" s="285">
        <f>AS6*6.5</f>
        <v>330.2</v>
      </c>
      <c r="AU6" s="95">
        <v>5.14</v>
      </c>
      <c r="AV6" s="95">
        <f>AU6*10</f>
        <v>51.4</v>
      </c>
      <c r="AW6" s="95">
        <f>AV6*6.5</f>
        <v>334.09999999999997</v>
      </c>
      <c r="AX6" s="52">
        <v>2.63</v>
      </c>
      <c r="AY6" s="45">
        <f>AX6*10</f>
        <v>26.299999999999997</v>
      </c>
      <c r="AZ6" s="285">
        <f>AY6*6.5</f>
        <v>170.95</v>
      </c>
      <c r="BA6" s="95">
        <v>3.87</v>
      </c>
      <c r="BB6" s="95">
        <f>BA6*10</f>
        <v>38.700000000000003</v>
      </c>
      <c r="BC6" s="297">
        <f>BB6*6.5</f>
        <v>251.55</v>
      </c>
      <c r="BD6" s="56">
        <v>3</v>
      </c>
      <c r="BE6" s="9">
        <f>BD6*10</f>
        <v>30</v>
      </c>
    </row>
    <row r="7" spans="1:57" s="14" customFormat="1" ht="42" customHeight="1">
      <c r="A7" s="7" t="s">
        <v>37</v>
      </c>
      <c r="B7" s="193">
        <v>42</v>
      </c>
      <c r="C7" s="214">
        <v>112001</v>
      </c>
      <c r="D7" s="213" t="s">
        <v>65</v>
      </c>
      <c r="E7" s="278" t="s">
        <v>66</v>
      </c>
      <c r="F7" s="530"/>
      <c r="G7" s="530"/>
      <c r="H7" s="533"/>
      <c r="I7" s="533"/>
      <c r="J7" s="121">
        <v>10</v>
      </c>
      <c r="K7" s="61">
        <v>238.095</v>
      </c>
      <c r="L7" s="285">
        <f t="shared" ref="L7:L18" si="0">K7*6.5</f>
        <v>1547.6175000000001</v>
      </c>
      <c r="M7" s="70">
        <v>10</v>
      </c>
      <c r="N7" s="71">
        <v>238.1</v>
      </c>
      <c r="O7" s="286">
        <f t="shared" ref="O7:O18" si="1">N7*6.5</f>
        <v>1547.6499999999999</v>
      </c>
      <c r="P7" s="99">
        <v>15</v>
      </c>
      <c r="Q7" s="63">
        <v>357.1</v>
      </c>
      <c r="R7" s="285">
        <f t="shared" ref="R7:R18" si="2">Q7*6.5</f>
        <v>2321.15</v>
      </c>
      <c r="S7" s="70">
        <v>15</v>
      </c>
      <c r="T7" s="73">
        <v>357.1</v>
      </c>
      <c r="U7" s="286">
        <f t="shared" ref="U7:U18" si="3">T7*6.5</f>
        <v>2321.15</v>
      </c>
      <c r="V7" s="99">
        <v>15</v>
      </c>
      <c r="W7" s="63">
        <v>357.1</v>
      </c>
      <c r="X7" s="285">
        <v>357.1</v>
      </c>
      <c r="Y7" s="223"/>
      <c r="Z7" s="99">
        <v>5</v>
      </c>
      <c r="AA7" s="63">
        <v>119</v>
      </c>
      <c r="AB7" s="285">
        <f t="shared" ref="AB7:AB21" si="4">AA7*6.5</f>
        <v>773.5</v>
      </c>
      <c r="AC7" s="70">
        <v>5</v>
      </c>
      <c r="AD7" s="73">
        <f t="shared" ref="AD7:AD18" si="5">AC7*1000/B7</f>
        <v>119.04761904761905</v>
      </c>
      <c r="AE7" s="286">
        <f t="shared" ref="AE7:AE21" si="6">AD7*6.5</f>
        <v>773.80952380952385</v>
      </c>
      <c r="AF7" s="99">
        <v>5</v>
      </c>
      <c r="AG7" s="60">
        <v>119</v>
      </c>
      <c r="AH7" s="285">
        <f t="shared" ref="AH7:AH21" si="7">AG7*6.5</f>
        <v>773.5</v>
      </c>
      <c r="AI7" s="70">
        <v>10</v>
      </c>
      <c r="AJ7" s="69">
        <v>238.1</v>
      </c>
      <c r="AK7" s="286">
        <f t="shared" ref="AK7:AK21" si="8">AJ7*6.5</f>
        <v>1547.6499999999999</v>
      </c>
      <c r="AL7" s="111">
        <v>8</v>
      </c>
      <c r="AM7" s="112">
        <v>190.47619047619045</v>
      </c>
      <c r="AN7" s="285">
        <f t="shared" ref="AN7:AN21" si="9">AM7*6.5</f>
        <v>1238.0952380952378</v>
      </c>
      <c r="AO7" s="89">
        <v>8</v>
      </c>
      <c r="AP7" s="90">
        <v>190.47619047619045</v>
      </c>
      <c r="AQ7" s="137"/>
      <c r="AR7" s="18">
        <v>12</v>
      </c>
      <c r="AS7" s="46">
        <v>285.7</v>
      </c>
      <c r="AT7" s="285">
        <f t="shared" ref="AT7:AT21" si="10">AS7*6.5</f>
        <v>1857.05</v>
      </c>
      <c r="AU7" s="95">
        <v>10</v>
      </c>
      <c r="AV7" s="95">
        <v>238.1</v>
      </c>
      <c r="AW7" s="95">
        <f t="shared" ref="AW7:AW21" si="11">AV7*6.5</f>
        <v>1547.6499999999999</v>
      </c>
      <c r="AX7" s="52">
        <v>10</v>
      </c>
      <c r="AY7" s="54">
        <v>238.1</v>
      </c>
      <c r="AZ7" s="285">
        <f t="shared" ref="AZ7:AZ21" si="12">AY7*6.5</f>
        <v>1547.6499999999999</v>
      </c>
      <c r="BA7" s="95">
        <v>10.85</v>
      </c>
      <c r="BB7" s="95">
        <f t="shared" ref="BB7:BB21" si="13">BA7*10</f>
        <v>108.5</v>
      </c>
      <c r="BC7" s="297">
        <f t="shared" ref="BC7:BC21" si="14">BB7*6.5</f>
        <v>705.25</v>
      </c>
      <c r="BD7" s="57">
        <v>15</v>
      </c>
      <c r="BE7" s="16">
        <v>357.1</v>
      </c>
    </row>
    <row r="8" spans="1:57" s="14" customFormat="1" ht="42" customHeight="1">
      <c r="A8" s="7" t="s">
        <v>38</v>
      </c>
      <c r="B8" s="193">
        <v>40</v>
      </c>
      <c r="C8" s="214">
        <v>160061</v>
      </c>
      <c r="D8" s="213" t="s">
        <v>70</v>
      </c>
      <c r="E8" s="278" t="s">
        <v>71</v>
      </c>
      <c r="F8" s="504" t="s">
        <v>115</v>
      </c>
      <c r="G8" s="504" t="s">
        <v>121</v>
      </c>
      <c r="H8" s="531">
        <v>2</v>
      </c>
      <c r="I8" s="531">
        <v>60</v>
      </c>
      <c r="J8" s="121">
        <v>3</v>
      </c>
      <c r="K8" s="61">
        <v>75</v>
      </c>
      <c r="L8" s="285">
        <f t="shared" si="0"/>
        <v>487.5</v>
      </c>
      <c r="M8" s="70">
        <v>3</v>
      </c>
      <c r="N8" s="71">
        <v>75</v>
      </c>
      <c r="O8" s="286">
        <f t="shared" si="1"/>
        <v>487.5</v>
      </c>
      <c r="P8" s="99">
        <v>3</v>
      </c>
      <c r="Q8" s="60">
        <v>75</v>
      </c>
      <c r="R8" s="285">
        <f t="shared" si="2"/>
        <v>487.5</v>
      </c>
      <c r="S8" s="70"/>
      <c r="T8" s="69"/>
      <c r="U8" s="286">
        <f t="shared" si="3"/>
        <v>0</v>
      </c>
      <c r="V8" s="99"/>
      <c r="W8" s="60"/>
      <c r="X8" s="285"/>
      <c r="Y8" s="222"/>
      <c r="Z8" s="98">
        <v>2.5</v>
      </c>
      <c r="AA8" s="63">
        <f>Z8*1000/B8</f>
        <v>62.5</v>
      </c>
      <c r="AB8" s="285">
        <f t="shared" si="4"/>
        <v>406.25</v>
      </c>
      <c r="AC8" s="68">
        <v>2.5</v>
      </c>
      <c r="AD8" s="73">
        <f t="shared" si="5"/>
        <v>62.5</v>
      </c>
      <c r="AE8" s="286">
        <f t="shared" si="6"/>
        <v>406.25</v>
      </c>
      <c r="AF8" s="99">
        <v>2.5</v>
      </c>
      <c r="AG8" s="63">
        <f>AF8*1000/B8</f>
        <v>62.5</v>
      </c>
      <c r="AH8" s="285">
        <f t="shared" si="7"/>
        <v>406.25</v>
      </c>
      <c r="AI8" s="70">
        <v>3</v>
      </c>
      <c r="AJ8" s="69">
        <v>75</v>
      </c>
      <c r="AK8" s="286">
        <f t="shared" si="8"/>
        <v>487.5</v>
      </c>
      <c r="AL8" s="111">
        <v>2</v>
      </c>
      <c r="AM8" s="112">
        <f>AL8*100*10/B8</f>
        <v>50</v>
      </c>
      <c r="AN8" s="285">
        <f t="shared" si="9"/>
        <v>325</v>
      </c>
      <c r="AO8" s="89">
        <v>2</v>
      </c>
      <c r="AP8" s="90">
        <f>AO8*1000/B8</f>
        <v>50</v>
      </c>
      <c r="AQ8" s="137"/>
      <c r="AR8" s="18">
        <v>2.5</v>
      </c>
      <c r="AS8" s="47">
        <v>62.5</v>
      </c>
      <c r="AT8" s="285">
        <f t="shared" si="10"/>
        <v>406.25</v>
      </c>
      <c r="AU8" s="95"/>
      <c r="AV8" s="95"/>
      <c r="AW8" s="95">
        <f t="shared" si="11"/>
        <v>0</v>
      </c>
      <c r="AX8" s="52">
        <v>3.5</v>
      </c>
      <c r="AY8" s="54">
        <v>87.5</v>
      </c>
      <c r="AZ8" s="285">
        <f t="shared" si="12"/>
        <v>568.75</v>
      </c>
      <c r="BA8" s="95">
        <v>3.25</v>
      </c>
      <c r="BB8" s="95">
        <f t="shared" si="13"/>
        <v>32.5</v>
      </c>
      <c r="BC8" s="297">
        <f t="shared" si="14"/>
        <v>211.25</v>
      </c>
      <c r="BD8" s="57"/>
      <c r="BE8" s="16"/>
    </row>
    <row r="9" spans="1:57" s="14" customFormat="1" ht="42" customHeight="1">
      <c r="A9" s="7" t="s">
        <v>42</v>
      </c>
      <c r="B9" s="193">
        <v>100</v>
      </c>
      <c r="C9" s="214">
        <v>161862</v>
      </c>
      <c r="D9" s="213" t="s">
        <v>73</v>
      </c>
      <c r="E9" s="278" t="s">
        <v>69</v>
      </c>
      <c r="F9" s="505"/>
      <c r="G9" s="505"/>
      <c r="H9" s="532"/>
      <c r="I9" s="532"/>
      <c r="J9" s="123"/>
      <c r="K9" s="64"/>
      <c r="L9" s="285">
        <f t="shared" si="0"/>
        <v>0</v>
      </c>
      <c r="M9" s="74"/>
      <c r="N9" s="75"/>
      <c r="O9" s="286">
        <f t="shared" si="1"/>
        <v>0</v>
      </c>
      <c r="P9" s="100"/>
      <c r="Q9" s="64"/>
      <c r="R9" s="285">
        <f t="shared" si="2"/>
        <v>0</v>
      </c>
      <c r="S9" s="74"/>
      <c r="T9" s="75"/>
      <c r="U9" s="286">
        <f t="shared" si="3"/>
        <v>0</v>
      </c>
      <c r="V9" s="100"/>
      <c r="W9" s="64"/>
      <c r="X9" s="290"/>
      <c r="Y9" s="224"/>
      <c r="Z9" s="99">
        <v>3.5</v>
      </c>
      <c r="AA9" s="63">
        <v>35</v>
      </c>
      <c r="AB9" s="285">
        <f t="shared" si="4"/>
        <v>227.5</v>
      </c>
      <c r="AC9" s="70">
        <v>3.5</v>
      </c>
      <c r="AD9" s="73">
        <f t="shared" si="5"/>
        <v>35</v>
      </c>
      <c r="AE9" s="286">
        <f t="shared" si="6"/>
        <v>227.5</v>
      </c>
      <c r="AF9" s="99">
        <v>3.5</v>
      </c>
      <c r="AG9" s="60">
        <v>35</v>
      </c>
      <c r="AH9" s="285">
        <f t="shared" si="7"/>
        <v>227.5</v>
      </c>
      <c r="AI9" s="70">
        <v>3.5</v>
      </c>
      <c r="AJ9" s="69">
        <v>35</v>
      </c>
      <c r="AK9" s="286">
        <f t="shared" si="8"/>
        <v>227.5</v>
      </c>
      <c r="AL9" s="111">
        <v>2.5</v>
      </c>
      <c r="AM9" s="112">
        <v>25</v>
      </c>
      <c r="AN9" s="285">
        <f t="shared" si="9"/>
        <v>162.5</v>
      </c>
      <c r="AO9" s="89">
        <v>2.5</v>
      </c>
      <c r="AP9" s="90">
        <v>25</v>
      </c>
      <c r="AQ9" s="137"/>
      <c r="AR9" s="17"/>
      <c r="AS9" s="53"/>
      <c r="AT9" s="285">
        <f t="shared" si="10"/>
        <v>0</v>
      </c>
      <c r="AU9" s="95"/>
      <c r="AV9" s="95"/>
      <c r="AW9" s="95">
        <f t="shared" si="11"/>
        <v>0</v>
      </c>
      <c r="AX9" s="43"/>
      <c r="AY9" s="45"/>
      <c r="AZ9" s="285">
        <f t="shared" si="12"/>
        <v>0</v>
      </c>
      <c r="BA9" s="95"/>
      <c r="BB9" s="95">
        <f t="shared" si="13"/>
        <v>0</v>
      </c>
      <c r="BC9" s="297">
        <f t="shared" si="14"/>
        <v>0</v>
      </c>
      <c r="BD9" s="58"/>
      <c r="BE9" s="19"/>
    </row>
    <row r="10" spans="1:57" s="14" customFormat="1" ht="42" customHeight="1">
      <c r="A10" s="7" t="s">
        <v>43</v>
      </c>
      <c r="B10" s="193">
        <v>30</v>
      </c>
      <c r="C10" s="214">
        <v>163323</v>
      </c>
      <c r="D10" s="213" t="s">
        <v>74</v>
      </c>
      <c r="E10" s="540" t="s">
        <v>68</v>
      </c>
      <c r="F10" s="505"/>
      <c r="G10" s="505"/>
      <c r="H10" s="532"/>
      <c r="I10" s="532"/>
      <c r="J10" s="123"/>
      <c r="K10" s="65"/>
      <c r="L10" s="285">
        <f t="shared" si="0"/>
        <v>0</v>
      </c>
      <c r="M10" s="74"/>
      <c r="N10" s="75"/>
      <c r="O10" s="286">
        <f t="shared" si="1"/>
        <v>0</v>
      </c>
      <c r="P10" s="100"/>
      <c r="Q10" s="64"/>
      <c r="R10" s="285">
        <f t="shared" si="2"/>
        <v>0</v>
      </c>
      <c r="S10" s="74"/>
      <c r="T10" s="75"/>
      <c r="U10" s="286">
        <f t="shared" si="3"/>
        <v>0</v>
      </c>
      <c r="V10" s="100"/>
      <c r="W10" s="64"/>
      <c r="X10" s="290"/>
      <c r="Y10" s="224"/>
      <c r="Z10" s="98">
        <v>0.2</v>
      </c>
      <c r="AA10" s="63">
        <f>Z10*1000/B10</f>
        <v>6.666666666666667</v>
      </c>
      <c r="AB10" s="285">
        <f t="shared" si="4"/>
        <v>43.333333333333336</v>
      </c>
      <c r="AC10" s="68">
        <v>0.2</v>
      </c>
      <c r="AD10" s="73">
        <f t="shared" si="5"/>
        <v>6.666666666666667</v>
      </c>
      <c r="AE10" s="286">
        <f t="shared" si="6"/>
        <v>43.333333333333336</v>
      </c>
      <c r="AF10" s="99">
        <v>0.2</v>
      </c>
      <c r="AG10" s="63">
        <f>AF10*1000/B10</f>
        <v>6.666666666666667</v>
      </c>
      <c r="AH10" s="285">
        <f t="shared" si="7"/>
        <v>43.333333333333336</v>
      </c>
      <c r="AI10" s="70">
        <v>0.2</v>
      </c>
      <c r="AJ10" s="73">
        <f>AI10*1000/B10</f>
        <v>6.666666666666667</v>
      </c>
      <c r="AK10" s="286">
        <f t="shared" si="8"/>
        <v>43.333333333333336</v>
      </c>
      <c r="AL10" s="115">
        <v>7.6999999999999999E-2</v>
      </c>
      <c r="AM10" s="112">
        <f>AL10*100*10/B10</f>
        <v>2.5666666666666669</v>
      </c>
      <c r="AN10" s="285">
        <f t="shared" si="9"/>
        <v>16.683333333333334</v>
      </c>
      <c r="AO10" s="94">
        <v>7.6999999999999999E-2</v>
      </c>
      <c r="AP10" s="90">
        <f>AO10*1000/B10</f>
        <v>2.5666666666666669</v>
      </c>
      <c r="AQ10" s="137"/>
      <c r="AR10" s="17" t="s">
        <v>44</v>
      </c>
      <c r="AS10" s="53"/>
      <c r="AT10" s="285">
        <f t="shared" si="10"/>
        <v>0</v>
      </c>
      <c r="AU10" s="95"/>
      <c r="AV10" s="95"/>
      <c r="AW10" s="95">
        <f t="shared" si="11"/>
        <v>0</v>
      </c>
      <c r="AX10" s="44"/>
      <c r="AY10" s="53"/>
      <c r="AZ10" s="285">
        <f t="shared" si="12"/>
        <v>0</v>
      </c>
      <c r="BA10" s="95"/>
      <c r="BB10" s="95">
        <f t="shared" si="13"/>
        <v>0</v>
      </c>
      <c r="BC10" s="297">
        <f t="shared" si="14"/>
        <v>0</v>
      </c>
      <c r="BD10" s="58"/>
      <c r="BE10" s="19"/>
    </row>
    <row r="11" spans="1:57" s="14" customFormat="1" ht="42" customHeight="1" thickBot="1">
      <c r="A11" s="7" t="s">
        <v>45</v>
      </c>
      <c r="B11" s="193">
        <v>100</v>
      </c>
      <c r="C11" s="214">
        <v>122028</v>
      </c>
      <c r="D11" s="213" t="s">
        <v>74</v>
      </c>
      <c r="E11" s="540"/>
      <c r="F11" s="530"/>
      <c r="G11" s="530"/>
      <c r="H11" s="533"/>
      <c r="I11" s="533"/>
      <c r="J11" s="123"/>
      <c r="K11" s="65"/>
      <c r="L11" s="285">
        <f t="shared" si="0"/>
        <v>0</v>
      </c>
      <c r="M11" s="74"/>
      <c r="N11" s="75"/>
      <c r="O11" s="286">
        <f t="shared" si="1"/>
        <v>0</v>
      </c>
      <c r="P11" s="100"/>
      <c r="Q11" s="64"/>
      <c r="R11" s="285">
        <f t="shared" si="2"/>
        <v>0</v>
      </c>
      <c r="S11" s="74"/>
      <c r="T11" s="75"/>
      <c r="U11" s="286">
        <f t="shared" si="3"/>
        <v>0</v>
      </c>
      <c r="V11" s="100"/>
      <c r="W11" s="64"/>
      <c r="X11" s="290"/>
      <c r="Y11" s="224"/>
      <c r="Z11" s="98">
        <v>0.04</v>
      </c>
      <c r="AA11" s="63">
        <f>Z11*1000/B11</f>
        <v>0.4</v>
      </c>
      <c r="AB11" s="285">
        <f t="shared" si="4"/>
        <v>2.6</v>
      </c>
      <c r="AC11" s="68">
        <v>0.04</v>
      </c>
      <c r="AD11" s="73">
        <f t="shared" si="5"/>
        <v>0.4</v>
      </c>
      <c r="AE11" s="286">
        <f t="shared" si="6"/>
        <v>2.6</v>
      </c>
      <c r="AF11" s="99">
        <v>0.04</v>
      </c>
      <c r="AG11" s="63">
        <f>AF11*1000/B11</f>
        <v>0.4</v>
      </c>
      <c r="AH11" s="285">
        <f t="shared" si="7"/>
        <v>2.6</v>
      </c>
      <c r="AI11" s="85"/>
      <c r="AJ11" s="86"/>
      <c r="AK11" s="286">
        <f t="shared" si="8"/>
        <v>0</v>
      </c>
      <c r="AL11" s="116"/>
      <c r="AM11" s="117"/>
      <c r="AN11" s="285">
        <f t="shared" si="9"/>
        <v>0</v>
      </c>
      <c r="AO11" s="85"/>
      <c r="AP11" s="86"/>
      <c r="AQ11" s="133"/>
      <c r="AR11" s="131"/>
      <c r="AS11" s="118"/>
      <c r="AT11" s="285">
        <f t="shared" si="10"/>
        <v>0</v>
      </c>
      <c r="AU11" s="95"/>
      <c r="AV11" s="95"/>
      <c r="AW11" s="95">
        <f t="shared" si="11"/>
        <v>0</v>
      </c>
      <c r="AX11" s="119"/>
      <c r="AY11" s="118"/>
      <c r="AZ11" s="285">
        <f t="shared" si="12"/>
        <v>0</v>
      </c>
      <c r="BA11" s="95"/>
      <c r="BB11" s="95">
        <f t="shared" si="13"/>
        <v>0</v>
      </c>
      <c r="BC11" s="297">
        <f t="shared" si="14"/>
        <v>0</v>
      </c>
      <c r="BD11" s="58"/>
      <c r="BE11" s="19"/>
    </row>
    <row r="12" spans="1:57" s="14" customFormat="1" ht="42" customHeight="1">
      <c r="A12" s="304" t="s">
        <v>72</v>
      </c>
      <c r="B12" s="305">
        <v>96</v>
      </c>
      <c r="C12" s="306">
        <v>40571</v>
      </c>
      <c r="D12" s="307" t="s">
        <v>233</v>
      </c>
      <c r="E12" s="308" t="s">
        <v>234</v>
      </c>
      <c r="F12" s="504" t="s">
        <v>116</v>
      </c>
      <c r="G12" s="301"/>
      <c r="H12" s="302"/>
      <c r="I12" s="302"/>
      <c r="J12" s="309"/>
      <c r="K12" s="310">
        <v>16.615384615384617</v>
      </c>
      <c r="L12" s="311">
        <v>108</v>
      </c>
      <c r="M12" s="312"/>
      <c r="N12" s="313"/>
      <c r="O12" s="286">
        <v>108</v>
      </c>
      <c r="P12" s="314"/>
      <c r="Q12" s="310">
        <v>16.615384615384617</v>
      </c>
      <c r="R12" s="311">
        <v>108</v>
      </c>
      <c r="S12" s="312"/>
      <c r="T12" s="313"/>
      <c r="U12" s="286">
        <v>108</v>
      </c>
      <c r="V12" s="100"/>
      <c r="W12" s="64"/>
      <c r="X12" s="290"/>
      <c r="Y12" s="224"/>
      <c r="Z12" s="309"/>
      <c r="AA12" s="310"/>
      <c r="AB12" s="311">
        <v>108</v>
      </c>
      <c r="AC12" s="312"/>
      <c r="AD12" s="313"/>
      <c r="AE12" s="286">
        <v>108</v>
      </c>
      <c r="AF12" s="314"/>
      <c r="AG12" s="334"/>
      <c r="AH12" s="311">
        <v>108</v>
      </c>
      <c r="AI12" s="312"/>
      <c r="AJ12" s="313"/>
      <c r="AK12" s="286">
        <v>108</v>
      </c>
      <c r="AL12" s="314"/>
      <c r="AM12" s="334"/>
      <c r="AN12" s="311">
        <v>108</v>
      </c>
      <c r="AO12" s="85"/>
      <c r="AP12" s="86"/>
      <c r="AQ12" s="133"/>
      <c r="AR12" s="309"/>
      <c r="AS12" s="310"/>
      <c r="AT12" s="311">
        <v>108</v>
      </c>
      <c r="AU12" s="312"/>
      <c r="AV12" s="95"/>
      <c r="AW12" s="95">
        <v>108</v>
      </c>
      <c r="AX12" s="314"/>
      <c r="AY12" s="334"/>
      <c r="AZ12" s="311">
        <v>108</v>
      </c>
      <c r="BA12" s="312"/>
      <c r="BB12" s="95"/>
      <c r="BC12" s="95">
        <v>108</v>
      </c>
      <c r="BD12" s="58"/>
      <c r="BE12" s="19"/>
    </row>
    <row r="13" spans="1:57" s="14" customFormat="1" ht="42" customHeight="1">
      <c r="A13" s="304" t="s">
        <v>36</v>
      </c>
      <c r="B13" s="305">
        <v>47</v>
      </c>
      <c r="C13" s="306">
        <v>102135</v>
      </c>
      <c r="D13" s="315" t="s">
        <v>73</v>
      </c>
      <c r="E13" s="303" t="s">
        <v>235</v>
      </c>
      <c r="F13" s="505"/>
      <c r="G13" s="301"/>
      <c r="H13" s="302"/>
      <c r="I13" s="302"/>
      <c r="J13" s="316"/>
      <c r="K13" s="317">
        <v>4.615384615384615</v>
      </c>
      <c r="L13" s="318">
        <v>30</v>
      </c>
      <c r="M13" s="319"/>
      <c r="N13" s="320"/>
      <c r="O13" s="286">
        <v>30</v>
      </c>
      <c r="P13" s="321"/>
      <c r="Q13" s="317">
        <v>4.615384615384615</v>
      </c>
      <c r="R13" s="318">
        <v>30</v>
      </c>
      <c r="S13" s="319"/>
      <c r="T13" s="320"/>
      <c r="U13" s="286">
        <v>30</v>
      </c>
      <c r="V13" s="100"/>
      <c r="W13" s="64"/>
      <c r="X13" s="290"/>
      <c r="Y13" s="224"/>
      <c r="Z13" s="316"/>
      <c r="AA13" s="317"/>
      <c r="AB13" s="318">
        <v>30</v>
      </c>
      <c r="AC13" s="319"/>
      <c r="AD13" s="320"/>
      <c r="AE13" s="286">
        <v>30</v>
      </c>
      <c r="AF13" s="321"/>
      <c r="AG13" s="335"/>
      <c r="AH13" s="318">
        <v>30</v>
      </c>
      <c r="AI13" s="319"/>
      <c r="AJ13" s="320"/>
      <c r="AK13" s="286">
        <v>30</v>
      </c>
      <c r="AL13" s="321"/>
      <c r="AM13" s="335"/>
      <c r="AN13" s="318">
        <v>30</v>
      </c>
      <c r="AO13" s="85"/>
      <c r="AP13" s="86"/>
      <c r="AQ13" s="133"/>
      <c r="AR13" s="316"/>
      <c r="AS13" s="317"/>
      <c r="AT13" s="318">
        <v>30</v>
      </c>
      <c r="AU13" s="319"/>
      <c r="AV13" s="95"/>
      <c r="AW13" s="177">
        <v>30</v>
      </c>
      <c r="AX13" s="321"/>
      <c r="AY13" s="335"/>
      <c r="AZ13" s="318">
        <v>30</v>
      </c>
      <c r="BA13" s="319"/>
      <c r="BB13" s="95"/>
      <c r="BC13" s="177">
        <v>30</v>
      </c>
      <c r="BD13" s="58"/>
      <c r="BE13" s="19"/>
    </row>
    <row r="14" spans="1:57" s="14" customFormat="1" ht="42" customHeight="1">
      <c r="A14" s="322" t="s">
        <v>132</v>
      </c>
      <c r="B14" s="323">
        <v>100</v>
      </c>
      <c r="C14" s="324">
        <v>40597</v>
      </c>
      <c r="D14" s="325" t="s">
        <v>74</v>
      </c>
      <c r="E14" s="326" t="s">
        <v>75</v>
      </c>
      <c r="F14" s="530"/>
      <c r="G14" s="301" t="s">
        <v>121</v>
      </c>
      <c r="H14" s="302">
        <v>4</v>
      </c>
      <c r="I14" s="302">
        <v>150</v>
      </c>
      <c r="J14" s="327"/>
      <c r="K14" s="328"/>
      <c r="L14" s="329">
        <f t="shared" ref="L14" si="15">K14*6.5</f>
        <v>0</v>
      </c>
      <c r="M14" s="330"/>
      <c r="N14" s="331"/>
      <c r="O14" s="332">
        <f t="shared" ref="O14" si="16">N14*6.5</f>
        <v>0</v>
      </c>
      <c r="P14" s="333"/>
      <c r="Q14" s="328"/>
      <c r="R14" s="329">
        <f t="shared" ref="R14" si="17">Q14*6.5</f>
        <v>0</v>
      </c>
      <c r="S14" s="330"/>
      <c r="T14" s="331"/>
      <c r="U14" s="332">
        <f t="shared" ref="U14" si="18">T14*6.5</f>
        <v>0</v>
      </c>
      <c r="V14" s="100"/>
      <c r="W14" s="64"/>
      <c r="X14" s="290"/>
      <c r="Y14" s="224"/>
      <c r="Z14" s="336">
        <v>1</v>
      </c>
      <c r="AA14" s="337">
        <v>10</v>
      </c>
      <c r="AB14" s="338">
        <f t="shared" ref="AB14" si="19">AA14*6.5</f>
        <v>65</v>
      </c>
      <c r="AC14" s="339">
        <v>1</v>
      </c>
      <c r="AD14" s="340" t="e">
        <f>AC14*1000/#REF!</f>
        <v>#REF!</v>
      </c>
      <c r="AE14" s="332" t="e">
        <f t="shared" ref="AE14" si="20">AD14*6.5</f>
        <v>#REF!</v>
      </c>
      <c r="AF14" s="336">
        <v>1</v>
      </c>
      <c r="AG14" s="341">
        <v>10</v>
      </c>
      <c r="AH14" s="329">
        <f t="shared" ref="AH14" si="21">AG14*6.5</f>
        <v>65</v>
      </c>
      <c r="AI14" s="339">
        <v>1</v>
      </c>
      <c r="AJ14" s="342">
        <v>10</v>
      </c>
      <c r="AK14" s="332">
        <f t="shared" ref="AK14" si="22">AJ14*6.5</f>
        <v>65</v>
      </c>
      <c r="AL14" s="343">
        <v>0.5</v>
      </c>
      <c r="AM14" s="344">
        <v>5</v>
      </c>
      <c r="AN14" s="329">
        <f t="shared" ref="AN14" si="23">AM14*6.5</f>
        <v>32.5</v>
      </c>
      <c r="AO14" s="89">
        <v>0.5</v>
      </c>
      <c r="AP14" s="90">
        <v>5</v>
      </c>
      <c r="AQ14" s="137"/>
      <c r="AR14" s="345"/>
      <c r="AS14" s="346"/>
      <c r="AT14" s="329">
        <f t="shared" ref="AT14" si="24">AS14*6.5</f>
        <v>0</v>
      </c>
      <c r="AU14" s="347"/>
      <c r="AV14" s="347"/>
      <c r="AW14" s="347">
        <f t="shared" ref="AW14" si="25">AV14*6.5</f>
        <v>0</v>
      </c>
      <c r="AX14" s="348"/>
      <c r="AY14" s="346"/>
      <c r="AZ14" s="329">
        <f t="shared" ref="AZ14" si="26">AY14*6.5</f>
        <v>0</v>
      </c>
      <c r="BA14" s="347"/>
      <c r="BB14" s="347">
        <f t="shared" ref="BB14" si="27">BA14*10</f>
        <v>0</v>
      </c>
      <c r="BC14" s="349">
        <f t="shared" ref="BC14" si="28">BB14*6.5</f>
        <v>0</v>
      </c>
      <c r="BD14" s="58"/>
      <c r="BE14" s="19"/>
    </row>
    <row r="15" spans="1:57" s="14" customFormat="1" ht="42" customHeight="1">
      <c r="A15" s="7" t="s">
        <v>41</v>
      </c>
      <c r="B15" s="193">
        <v>100</v>
      </c>
      <c r="C15" s="214">
        <v>160250</v>
      </c>
      <c r="D15" s="213" t="s">
        <v>81</v>
      </c>
      <c r="E15" s="278" t="s">
        <v>82</v>
      </c>
      <c r="F15" s="504" t="s">
        <v>117</v>
      </c>
      <c r="G15" s="504" t="s">
        <v>121</v>
      </c>
      <c r="H15" s="531">
        <v>3</v>
      </c>
      <c r="I15" s="531">
        <v>180</v>
      </c>
      <c r="J15" s="121">
        <v>0.06</v>
      </c>
      <c r="K15" s="61">
        <v>0.6</v>
      </c>
      <c r="L15" s="285">
        <f t="shared" si="0"/>
        <v>3.9</v>
      </c>
      <c r="M15" s="70">
        <v>0.06</v>
      </c>
      <c r="N15" s="71">
        <v>0.6</v>
      </c>
      <c r="O15" s="286">
        <f t="shared" si="1"/>
        <v>3.9</v>
      </c>
      <c r="P15" s="99">
        <v>0.05</v>
      </c>
      <c r="Q15" s="60">
        <v>0.5</v>
      </c>
      <c r="R15" s="285">
        <f t="shared" si="2"/>
        <v>3.25</v>
      </c>
      <c r="S15" s="78"/>
      <c r="T15" s="79"/>
      <c r="U15" s="286">
        <f t="shared" si="3"/>
        <v>0</v>
      </c>
      <c r="V15" s="103"/>
      <c r="W15" s="104"/>
      <c r="X15" s="291"/>
      <c r="Y15" s="225"/>
      <c r="Z15" s="98">
        <v>0.06</v>
      </c>
      <c r="AA15" s="63">
        <f>Z15*1000/B15</f>
        <v>0.6</v>
      </c>
      <c r="AB15" s="285">
        <f t="shared" si="4"/>
        <v>3.9</v>
      </c>
      <c r="AC15" s="68">
        <v>0.06</v>
      </c>
      <c r="AD15" s="73">
        <f t="shared" si="5"/>
        <v>0.6</v>
      </c>
      <c r="AE15" s="286">
        <f t="shared" si="6"/>
        <v>3.9</v>
      </c>
      <c r="AF15" s="99">
        <v>0.06</v>
      </c>
      <c r="AG15" s="63">
        <f>AF15*1000/B15</f>
        <v>0.6</v>
      </c>
      <c r="AH15" s="285">
        <f t="shared" si="7"/>
        <v>3.9</v>
      </c>
      <c r="AI15" s="70">
        <v>7.0000000000000007E-2</v>
      </c>
      <c r="AJ15" s="69">
        <v>0.7</v>
      </c>
      <c r="AK15" s="286">
        <f t="shared" si="8"/>
        <v>4.55</v>
      </c>
      <c r="AL15" s="113"/>
      <c r="AM15" s="114"/>
      <c r="AN15" s="285">
        <f t="shared" si="9"/>
        <v>0</v>
      </c>
      <c r="AO15" s="91"/>
      <c r="AP15" s="92"/>
      <c r="AQ15" s="134"/>
      <c r="AR15" s="17"/>
      <c r="AS15" s="45"/>
      <c r="AT15" s="285">
        <f t="shared" si="10"/>
        <v>0</v>
      </c>
      <c r="AU15" s="95">
        <v>0.05</v>
      </c>
      <c r="AV15" s="95">
        <v>0.5</v>
      </c>
      <c r="AW15" s="95">
        <f t="shared" si="11"/>
        <v>3.25</v>
      </c>
      <c r="AX15" s="52">
        <v>0.05</v>
      </c>
      <c r="AY15" s="54">
        <v>0.5</v>
      </c>
      <c r="AZ15" s="285">
        <f t="shared" si="12"/>
        <v>3.25</v>
      </c>
      <c r="BA15" s="95">
        <v>6.5000000000000002E-2</v>
      </c>
      <c r="BB15" s="95">
        <f t="shared" si="13"/>
        <v>0.65</v>
      </c>
      <c r="BC15" s="297">
        <f t="shared" si="14"/>
        <v>4.2250000000000005</v>
      </c>
      <c r="BD15" s="58"/>
      <c r="BE15" s="19"/>
    </row>
    <row r="16" spans="1:57" s="14" customFormat="1" ht="42" customHeight="1">
      <c r="A16" s="7" t="s">
        <v>39</v>
      </c>
      <c r="B16" s="193">
        <v>100</v>
      </c>
      <c r="C16" s="214">
        <v>112003</v>
      </c>
      <c r="D16" s="213" t="s">
        <v>76</v>
      </c>
      <c r="E16" s="278" t="s">
        <v>77</v>
      </c>
      <c r="F16" s="505"/>
      <c r="G16" s="505"/>
      <c r="H16" s="532"/>
      <c r="I16" s="532"/>
      <c r="J16" s="121">
        <v>5</v>
      </c>
      <c r="K16" s="62">
        <v>50</v>
      </c>
      <c r="L16" s="285">
        <f t="shared" si="0"/>
        <v>325</v>
      </c>
      <c r="M16" s="70">
        <v>5</v>
      </c>
      <c r="N16" s="72">
        <v>50</v>
      </c>
      <c r="O16" s="286">
        <f t="shared" si="1"/>
        <v>325</v>
      </c>
      <c r="P16" s="99">
        <v>10</v>
      </c>
      <c r="Q16" s="60">
        <v>100</v>
      </c>
      <c r="R16" s="285">
        <f t="shared" si="2"/>
        <v>650</v>
      </c>
      <c r="S16" s="70">
        <v>10</v>
      </c>
      <c r="T16" s="69">
        <v>100</v>
      </c>
      <c r="U16" s="286">
        <f t="shared" si="3"/>
        <v>650</v>
      </c>
      <c r="V16" s="99">
        <v>10</v>
      </c>
      <c r="W16" s="60">
        <v>100</v>
      </c>
      <c r="X16" s="285">
        <v>100</v>
      </c>
      <c r="Y16" s="222"/>
      <c r="Z16" s="98">
        <v>7</v>
      </c>
      <c r="AA16" s="63">
        <f>Z16*1000/B16</f>
        <v>70</v>
      </c>
      <c r="AB16" s="285">
        <f t="shared" si="4"/>
        <v>455</v>
      </c>
      <c r="AC16" s="68">
        <v>7</v>
      </c>
      <c r="AD16" s="73">
        <f t="shared" si="5"/>
        <v>70</v>
      </c>
      <c r="AE16" s="286">
        <f t="shared" si="6"/>
        <v>455</v>
      </c>
      <c r="AF16" s="99">
        <v>7</v>
      </c>
      <c r="AG16" s="63">
        <f>AF16*1000/B16</f>
        <v>70</v>
      </c>
      <c r="AH16" s="285">
        <f t="shared" si="7"/>
        <v>455</v>
      </c>
      <c r="AI16" s="70">
        <v>10</v>
      </c>
      <c r="AJ16" s="69">
        <v>100</v>
      </c>
      <c r="AK16" s="286">
        <f t="shared" si="8"/>
        <v>650</v>
      </c>
      <c r="AL16" s="111">
        <v>10</v>
      </c>
      <c r="AM16" s="112">
        <f>AL16*100*10/B16</f>
        <v>100</v>
      </c>
      <c r="AN16" s="285">
        <f t="shared" si="9"/>
        <v>650</v>
      </c>
      <c r="AO16" s="89">
        <v>10</v>
      </c>
      <c r="AP16" s="90">
        <f>AO16*1000/B16</f>
        <v>100</v>
      </c>
      <c r="AQ16" s="137"/>
      <c r="AR16" s="18">
        <v>15</v>
      </c>
      <c r="AS16" s="47">
        <v>150</v>
      </c>
      <c r="AT16" s="285">
        <f t="shared" si="10"/>
        <v>975</v>
      </c>
      <c r="AU16" s="95">
        <v>15</v>
      </c>
      <c r="AV16" s="95">
        <v>150</v>
      </c>
      <c r="AW16" s="95">
        <f t="shared" si="11"/>
        <v>975</v>
      </c>
      <c r="AX16" s="52">
        <v>15</v>
      </c>
      <c r="AY16" s="54">
        <v>150</v>
      </c>
      <c r="AZ16" s="285">
        <f t="shared" si="12"/>
        <v>975</v>
      </c>
      <c r="BA16" s="95">
        <v>5.42</v>
      </c>
      <c r="BB16" s="95">
        <f t="shared" si="13"/>
        <v>54.2</v>
      </c>
      <c r="BC16" s="297">
        <f t="shared" si="14"/>
        <v>352.3</v>
      </c>
      <c r="BD16" s="57">
        <v>10</v>
      </c>
      <c r="BE16" s="16">
        <v>102</v>
      </c>
    </row>
    <row r="17" spans="1:57" s="14" customFormat="1" ht="42" customHeight="1">
      <c r="A17" s="7" t="s">
        <v>40</v>
      </c>
      <c r="B17" s="193">
        <v>100</v>
      </c>
      <c r="C17" s="214">
        <v>112006</v>
      </c>
      <c r="D17" s="213" t="s">
        <v>78</v>
      </c>
      <c r="E17" s="278" t="s">
        <v>79</v>
      </c>
      <c r="F17" s="505"/>
      <c r="G17" s="505"/>
      <c r="H17" s="532"/>
      <c r="I17" s="532"/>
      <c r="J17" s="121">
        <v>44.168999999999997</v>
      </c>
      <c r="K17" s="63">
        <f>J17*10</f>
        <v>441.68999999999994</v>
      </c>
      <c r="L17" s="285">
        <f t="shared" si="0"/>
        <v>2870.9849999999997</v>
      </c>
      <c r="M17" s="70">
        <v>44.219000000000001</v>
      </c>
      <c r="N17" s="73">
        <f>M17*10</f>
        <v>442.19</v>
      </c>
      <c r="O17" s="286">
        <f t="shared" si="1"/>
        <v>2874.2350000000001</v>
      </c>
      <c r="P17" s="98">
        <v>49.4</v>
      </c>
      <c r="Q17" s="63">
        <v>494</v>
      </c>
      <c r="R17" s="285">
        <f t="shared" si="2"/>
        <v>3211</v>
      </c>
      <c r="S17" s="68">
        <v>63.54</v>
      </c>
      <c r="T17" s="71">
        <v>635.4</v>
      </c>
      <c r="U17" s="286">
        <f t="shared" si="3"/>
        <v>4130.0999999999995</v>
      </c>
      <c r="V17" s="98">
        <v>63.39</v>
      </c>
      <c r="W17" s="61">
        <v>633.9</v>
      </c>
      <c r="X17" s="285">
        <v>633.9</v>
      </c>
      <c r="Y17" s="226"/>
      <c r="Z17" s="98">
        <v>35.74</v>
      </c>
      <c r="AA17" s="63">
        <f>Z17*1000/B17</f>
        <v>357.4</v>
      </c>
      <c r="AB17" s="285">
        <f t="shared" si="4"/>
        <v>2323.1</v>
      </c>
      <c r="AC17" s="68">
        <v>35.79</v>
      </c>
      <c r="AD17" s="73">
        <f t="shared" si="5"/>
        <v>357.9</v>
      </c>
      <c r="AE17" s="286">
        <f t="shared" si="6"/>
        <v>2326.35</v>
      </c>
      <c r="AF17" s="98">
        <v>35.79</v>
      </c>
      <c r="AG17" s="63">
        <f>AF17*1000/B17</f>
        <v>357.9</v>
      </c>
      <c r="AH17" s="285">
        <f t="shared" si="7"/>
        <v>2326.35</v>
      </c>
      <c r="AI17" s="68">
        <v>33.630000000000003</v>
      </c>
      <c r="AJ17" s="71">
        <v>336.3</v>
      </c>
      <c r="AK17" s="286">
        <f t="shared" si="8"/>
        <v>2185.9500000000003</v>
      </c>
      <c r="AL17" s="110">
        <v>47.53</v>
      </c>
      <c r="AM17" s="112">
        <f>AL17*100*10/B17</f>
        <v>475.3</v>
      </c>
      <c r="AN17" s="285">
        <f t="shared" si="9"/>
        <v>3089.4500000000003</v>
      </c>
      <c r="AO17" s="93">
        <v>47.423000000000002</v>
      </c>
      <c r="AP17" s="90">
        <f>AO17*1000/B17</f>
        <v>474.23</v>
      </c>
      <c r="AQ17" s="137"/>
      <c r="AR17" s="8">
        <v>46.02</v>
      </c>
      <c r="AS17" s="48">
        <v>460.2</v>
      </c>
      <c r="AT17" s="285">
        <f t="shared" si="10"/>
        <v>2991.2999999999997</v>
      </c>
      <c r="AU17" s="95">
        <v>22.11</v>
      </c>
      <c r="AV17" s="95">
        <v>221.1</v>
      </c>
      <c r="AW17" s="95">
        <f t="shared" si="11"/>
        <v>1437.1499999999999</v>
      </c>
      <c r="AX17" s="52">
        <v>40.32</v>
      </c>
      <c r="AY17" s="54">
        <v>403.2</v>
      </c>
      <c r="AZ17" s="285">
        <f t="shared" si="12"/>
        <v>2620.7999999999997</v>
      </c>
      <c r="BA17" s="95">
        <v>48.228000000000002</v>
      </c>
      <c r="BB17" s="95">
        <f t="shared" si="13"/>
        <v>482.28000000000003</v>
      </c>
      <c r="BC17" s="297">
        <f t="shared" si="14"/>
        <v>3134.82</v>
      </c>
      <c r="BD17" s="57">
        <v>65.8</v>
      </c>
      <c r="BE17" s="16">
        <v>671.4</v>
      </c>
    </row>
    <row r="18" spans="1:57" s="14" customFormat="1" ht="42" customHeight="1">
      <c r="A18" s="7" t="s">
        <v>46</v>
      </c>
      <c r="B18" s="193">
        <v>96</v>
      </c>
      <c r="C18" s="214">
        <v>112002</v>
      </c>
      <c r="D18" s="213" t="s">
        <v>80</v>
      </c>
      <c r="E18" s="278" t="s">
        <v>82</v>
      </c>
      <c r="F18" s="530"/>
      <c r="G18" s="530"/>
      <c r="H18" s="533"/>
      <c r="I18" s="533"/>
      <c r="J18" s="123"/>
      <c r="K18" s="64"/>
      <c r="L18" s="285">
        <f t="shared" si="0"/>
        <v>0</v>
      </c>
      <c r="M18" s="74"/>
      <c r="N18" s="75"/>
      <c r="O18" s="286">
        <f t="shared" si="1"/>
        <v>0</v>
      </c>
      <c r="P18" s="100"/>
      <c r="Q18" s="64"/>
      <c r="R18" s="285">
        <f t="shared" si="2"/>
        <v>0</v>
      </c>
      <c r="S18" s="74"/>
      <c r="T18" s="75"/>
      <c r="U18" s="286">
        <f t="shared" si="3"/>
        <v>0</v>
      </c>
      <c r="V18" s="100"/>
      <c r="W18" s="64"/>
      <c r="X18" s="290"/>
      <c r="Y18" s="233"/>
      <c r="Z18" s="99">
        <v>6</v>
      </c>
      <c r="AA18" s="63">
        <v>62.5</v>
      </c>
      <c r="AB18" s="285">
        <f t="shared" si="4"/>
        <v>406.25</v>
      </c>
      <c r="AC18" s="70">
        <v>6</v>
      </c>
      <c r="AD18" s="73">
        <f t="shared" si="5"/>
        <v>62.5</v>
      </c>
      <c r="AE18" s="286">
        <f t="shared" si="6"/>
        <v>406.25</v>
      </c>
      <c r="AF18" s="99">
        <v>6</v>
      </c>
      <c r="AG18" s="60">
        <v>62.5</v>
      </c>
      <c r="AH18" s="285">
        <f t="shared" si="7"/>
        <v>406.25</v>
      </c>
      <c r="AI18" s="70">
        <v>6</v>
      </c>
      <c r="AJ18" s="69">
        <v>62.5</v>
      </c>
      <c r="AK18" s="286">
        <f t="shared" si="8"/>
        <v>406.25</v>
      </c>
      <c r="AL18" s="111">
        <v>6</v>
      </c>
      <c r="AM18" s="112">
        <v>62.5</v>
      </c>
      <c r="AN18" s="285">
        <f t="shared" si="9"/>
        <v>406.25</v>
      </c>
      <c r="AO18" s="89">
        <v>6</v>
      </c>
      <c r="AP18" s="90">
        <v>62.5</v>
      </c>
      <c r="AQ18" s="234"/>
      <c r="AR18" s="18">
        <v>0</v>
      </c>
      <c r="AS18" s="49">
        <v>0</v>
      </c>
      <c r="AT18" s="285">
        <f t="shared" si="10"/>
        <v>0</v>
      </c>
      <c r="AU18" s="95">
        <v>12</v>
      </c>
      <c r="AV18" s="95">
        <v>156.30000000000001</v>
      </c>
      <c r="AW18" s="95">
        <f t="shared" si="11"/>
        <v>1015.95</v>
      </c>
      <c r="AX18" s="43"/>
      <c r="AY18" s="45"/>
      <c r="AZ18" s="285">
        <f t="shared" si="12"/>
        <v>0</v>
      </c>
      <c r="BA18" s="95">
        <v>0</v>
      </c>
      <c r="BB18" s="95">
        <f t="shared" si="13"/>
        <v>0</v>
      </c>
      <c r="BC18" s="297">
        <f t="shared" si="14"/>
        <v>0</v>
      </c>
      <c r="BD18" s="208"/>
      <c r="BE18" s="209"/>
    </row>
    <row r="19" spans="1:57" s="39" customFormat="1" ht="16.5" customHeight="1">
      <c r="A19" s="150"/>
      <c r="B19" s="212"/>
      <c r="C19" s="217"/>
      <c r="D19" s="212"/>
      <c r="I19" s="40"/>
      <c r="J19" s="38"/>
      <c r="K19" s="38"/>
      <c r="L19" s="38"/>
      <c r="M19" s="38"/>
      <c r="N19" s="38"/>
      <c r="O19" s="38"/>
      <c r="P19" s="38"/>
      <c r="Q19" s="38"/>
      <c r="R19" s="289"/>
      <c r="S19" s="38"/>
      <c r="T19" s="38"/>
      <c r="U19" s="289"/>
      <c r="V19" s="38"/>
      <c r="W19" s="37"/>
      <c r="X19" s="292"/>
      <c r="Y19" s="227"/>
      <c r="AB19" s="285">
        <f t="shared" si="4"/>
        <v>0</v>
      </c>
      <c r="AE19" s="286">
        <f t="shared" si="6"/>
        <v>0</v>
      </c>
      <c r="AH19" s="285">
        <f t="shared" si="7"/>
        <v>0</v>
      </c>
      <c r="AK19" s="286">
        <f t="shared" si="8"/>
        <v>0</v>
      </c>
      <c r="AN19" s="285">
        <f t="shared" si="9"/>
        <v>0</v>
      </c>
      <c r="AP19" s="40"/>
      <c r="AQ19" s="128"/>
      <c r="AR19" s="298"/>
      <c r="AT19" s="285">
        <f t="shared" si="10"/>
        <v>0</v>
      </c>
      <c r="AU19" s="95"/>
      <c r="AV19" s="95"/>
      <c r="AW19" s="95">
        <f t="shared" si="11"/>
        <v>0</v>
      </c>
      <c r="AZ19" s="285">
        <f t="shared" si="12"/>
        <v>0</v>
      </c>
      <c r="BA19" s="95"/>
      <c r="BB19" s="95">
        <f t="shared" si="13"/>
        <v>0</v>
      </c>
      <c r="BC19" s="297">
        <f t="shared" si="14"/>
        <v>0</v>
      </c>
    </row>
    <row r="20" spans="1:57" s="14" customFormat="1" ht="42" customHeight="1">
      <c r="A20" s="7" t="s">
        <v>72</v>
      </c>
      <c r="B20" s="193">
        <v>96</v>
      </c>
      <c r="C20" s="214">
        <v>40571</v>
      </c>
      <c r="D20" s="213" t="s">
        <v>103</v>
      </c>
      <c r="E20" s="144" t="s">
        <v>118</v>
      </c>
      <c r="F20" s="144" t="s">
        <v>122</v>
      </c>
      <c r="G20" s="510" t="s">
        <v>120</v>
      </c>
      <c r="H20" s="507" t="s">
        <v>128</v>
      </c>
      <c r="I20" s="507" t="s">
        <v>148</v>
      </c>
      <c r="J20" s="121">
        <v>16</v>
      </c>
      <c r="K20" s="61">
        <v>156</v>
      </c>
      <c r="L20" s="285">
        <f t="shared" ref="L20:L21" si="29">K20*6.5</f>
        <v>1014</v>
      </c>
      <c r="M20" s="70">
        <v>16</v>
      </c>
      <c r="N20" s="71">
        <v>156</v>
      </c>
      <c r="O20" s="286">
        <f t="shared" ref="O20:O21" si="30">N20*6.5</f>
        <v>1014</v>
      </c>
      <c r="P20" s="99">
        <v>14</v>
      </c>
      <c r="Q20" s="63">
        <v>136.5</v>
      </c>
      <c r="R20" s="285">
        <f t="shared" ref="R20:R21" si="31">Q20*6.5</f>
        <v>887.25</v>
      </c>
      <c r="S20" s="70">
        <v>5.2</v>
      </c>
      <c r="T20" s="73">
        <v>50.7</v>
      </c>
      <c r="U20" s="286">
        <f t="shared" ref="U20:U21" si="32">T20*6.5</f>
        <v>329.55</v>
      </c>
      <c r="V20" s="99">
        <v>5.2</v>
      </c>
      <c r="W20" s="63">
        <v>50.7</v>
      </c>
      <c r="X20" s="285">
        <v>50.7</v>
      </c>
      <c r="Y20" s="231"/>
      <c r="Z20" s="99">
        <v>6</v>
      </c>
      <c r="AA20" s="63">
        <v>58.5</v>
      </c>
      <c r="AB20" s="285">
        <f t="shared" si="4"/>
        <v>380.25</v>
      </c>
      <c r="AC20" s="70">
        <v>6</v>
      </c>
      <c r="AD20" s="73">
        <v>58.5</v>
      </c>
      <c r="AE20" s="286">
        <f t="shared" si="6"/>
        <v>380.25</v>
      </c>
      <c r="AF20" s="99">
        <v>6</v>
      </c>
      <c r="AG20" s="60">
        <v>58.5</v>
      </c>
      <c r="AH20" s="285">
        <f t="shared" si="7"/>
        <v>380.25</v>
      </c>
      <c r="AI20" s="70">
        <v>5.5</v>
      </c>
      <c r="AJ20" s="69">
        <v>53.6</v>
      </c>
      <c r="AK20" s="286">
        <f t="shared" si="8"/>
        <v>348.40000000000003</v>
      </c>
      <c r="AL20" s="99">
        <v>5.2</v>
      </c>
      <c r="AM20" s="61">
        <v>50.7</v>
      </c>
      <c r="AN20" s="285">
        <f t="shared" si="9"/>
        <v>329.55</v>
      </c>
      <c r="AO20" s="70">
        <v>5.2</v>
      </c>
      <c r="AP20" s="71">
        <v>50.7</v>
      </c>
      <c r="AQ20" s="232"/>
      <c r="AR20" s="15">
        <v>14</v>
      </c>
      <c r="AS20" s="49">
        <v>136.5</v>
      </c>
      <c r="AT20" s="285">
        <f t="shared" si="10"/>
        <v>887.25</v>
      </c>
      <c r="AU20" s="95">
        <v>23</v>
      </c>
      <c r="AV20" s="95">
        <v>226.62178702570378</v>
      </c>
      <c r="AW20" s="95">
        <f t="shared" si="11"/>
        <v>1473.0416156670747</v>
      </c>
      <c r="AX20" s="52">
        <v>19</v>
      </c>
      <c r="AY20" s="54">
        <v>187.2</v>
      </c>
      <c r="AZ20" s="285">
        <f t="shared" si="12"/>
        <v>1216.8</v>
      </c>
      <c r="BA20" s="95">
        <v>16.920000000000002</v>
      </c>
      <c r="BB20" s="95">
        <f t="shared" si="13"/>
        <v>169.20000000000002</v>
      </c>
      <c r="BC20" s="297">
        <f t="shared" si="14"/>
        <v>1099.8000000000002</v>
      </c>
      <c r="BD20" s="210">
        <v>5</v>
      </c>
      <c r="BE20" s="211"/>
    </row>
    <row r="21" spans="1:57" s="14" customFormat="1" ht="42" customHeight="1" thickBot="1">
      <c r="A21" s="151" t="s">
        <v>36</v>
      </c>
      <c r="B21" s="215">
        <v>47</v>
      </c>
      <c r="C21" s="216">
        <v>102135</v>
      </c>
      <c r="D21" s="218" t="s">
        <v>104</v>
      </c>
      <c r="E21" s="154" t="s">
        <v>119</v>
      </c>
      <c r="F21" s="154" t="s">
        <v>123</v>
      </c>
      <c r="G21" s="512"/>
      <c r="H21" s="509"/>
      <c r="I21" s="509"/>
      <c r="J21" s="152"/>
      <c r="K21" s="51">
        <v>43.4</v>
      </c>
      <c r="L21" s="285">
        <f t="shared" si="29"/>
        <v>282.09999999999997</v>
      </c>
      <c r="M21" s="76"/>
      <c r="N21" s="77">
        <v>43.4</v>
      </c>
      <c r="O21" s="286">
        <f t="shared" si="30"/>
        <v>282.09999999999997</v>
      </c>
      <c r="P21" s="101"/>
      <c r="Q21" s="102">
        <v>38.1</v>
      </c>
      <c r="R21" s="285">
        <f t="shared" si="31"/>
        <v>247.65</v>
      </c>
      <c r="S21" s="76"/>
      <c r="T21" s="80">
        <v>14.24</v>
      </c>
      <c r="U21" s="286">
        <f t="shared" si="32"/>
        <v>92.56</v>
      </c>
      <c r="V21" s="101"/>
      <c r="W21" s="102">
        <v>14.24</v>
      </c>
      <c r="X21" s="293">
        <v>14.24</v>
      </c>
      <c r="Y21" s="228"/>
      <c r="Z21" s="107"/>
      <c r="AA21" s="108">
        <v>16.420000000000002</v>
      </c>
      <c r="AB21" s="285">
        <f t="shared" si="4"/>
        <v>106.73000000000002</v>
      </c>
      <c r="AC21" s="83"/>
      <c r="AD21" s="80">
        <v>16.420000000000002</v>
      </c>
      <c r="AE21" s="286">
        <f t="shared" si="6"/>
        <v>106.73000000000002</v>
      </c>
      <c r="AF21" s="107"/>
      <c r="AG21" s="109">
        <v>16.420000000000002</v>
      </c>
      <c r="AH21" s="285">
        <f t="shared" si="7"/>
        <v>106.73000000000002</v>
      </c>
      <c r="AI21" s="83"/>
      <c r="AJ21" s="87">
        <v>15.05</v>
      </c>
      <c r="AK21" s="286">
        <f t="shared" si="8"/>
        <v>97.825000000000003</v>
      </c>
      <c r="AL21" s="107"/>
      <c r="AM21" s="108">
        <v>14.24</v>
      </c>
      <c r="AN21" s="285">
        <f t="shared" si="9"/>
        <v>92.56</v>
      </c>
      <c r="AO21" s="83"/>
      <c r="AP21" s="80">
        <v>14.24</v>
      </c>
      <c r="AQ21" s="230"/>
      <c r="AR21" s="132"/>
      <c r="AS21" s="51">
        <v>38.1</v>
      </c>
      <c r="AT21" s="293">
        <f t="shared" si="10"/>
        <v>247.65</v>
      </c>
      <c r="AU21" s="299"/>
      <c r="AV21" s="299">
        <v>71.150000000000006</v>
      </c>
      <c r="AW21" s="299">
        <f t="shared" si="11"/>
        <v>462.47500000000002</v>
      </c>
      <c r="AX21" s="50"/>
      <c r="AY21" s="55">
        <v>52</v>
      </c>
      <c r="AZ21" s="293">
        <f t="shared" si="12"/>
        <v>338</v>
      </c>
      <c r="BA21" s="299"/>
      <c r="BB21" s="299">
        <f t="shared" si="13"/>
        <v>0</v>
      </c>
      <c r="BC21" s="300">
        <f t="shared" si="14"/>
        <v>0</v>
      </c>
      <c r="BD21" s="57"/>
      <c r="BE21" s="16">
        <v>14.24</v>
      </c>
    </row>
    <row r="22" spans="1:57" ht="44.25" customHeight="1"/>
    <row r="24" spans="1:57" ht="49.5" customHeight="1">
      <c r="D24" s="33"/>
      <c r="G24" s="33"/>
      <c r="H24" s="33"/>
      <c r="I24" s="33"/>
    </row>
    <row r="25" spans="1:57" ht="99.75" customHeight="1" thickBot="1">
      <c r="A25" s="513" t="s">
        <v>217</v>
      </c>
      <c r="B25" s="513"/>
      <c r="C25" s="513"/>
      <c r="D25" s="513"/>
      <c r="E25" s="513"/>
      <c r="F25" s="513"/>
      <c r="G25" s="513"/>
      <c r="H25" s="513"/>
      <c r="I25" s="513"/>
    </row>
    <row r="26" spans="1:57" s="33" customFormat="1" ht="60.75" customHeight="1">
      <c r="A26" s="519" t="s">
        <v>141</v>
      </c>
      <c r="B26" s="520"/>
      <c r="C26" s="521"/>
      <c r="D26" s="514" t="s">
        <v>129</v>
      </c>
      <c r="E26" s="514"/>
      <c r="F26" s="514"/>
      <c r="G26" s="514"/>
      <c r="H26" s="514"/>
      <c r="I26" s="515"/>
      <c r="J26" s="481" t="s">
        <v>1</v>
      </c>
      <c r="K26" s="481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3"/>
      <c r="X26" s="484"/>
      <c r="Y26" s="219"/>
      <c r="Z26" s="485" t="s">
        <v>0</v>
      </c>
      <c r="AA26" s="485"/>
      <c r="AB26" s="486"/>
      <c r="AC26" s="486"/>
      <c r="AD26" s="486"/>
      <c r="AE26" s="486"/>
      <c r="AF26" s="486"/>
      <c r="AG26" s="486"/>
      <c r="AH26" s="486"/>
      <c r="AI26" s="486"/>
      <c r="AJ26" s="486"/>
      <c r="AK26" s="486"/>
      <c r="AL26" s="486"/>
      <c r="AM26" s="486"/>
      <c r="AN26" s="486"/>
      <c r="AO26" s="486"/>
      <c r="AP26" s="487"/>
      <c r="AQ26" s="219"/>
      <c r="AR26" s="462" t="s">
        <v>2</v>
      </c>
      <c r="AS26" s="462"/>
      <c r="AT26" s="463"/>
      <c r="AU26" s="463"/>
      <c r="AV26" s="463"/>
      <c r="AW26" s="463"/>
      <c r="AX26" s="463"/>
      <c r="AY26" s="463"/>
      <c r="AZ26" s="463"/>
      <c r="BA26" s="463"/>
      <c r="BB26" s="464"/>
      <c r="BC26" s="464"/>
    </row>
    <row r="27" spans="1:57" s="33" customFormat="1" ht="113.25" customHeight="1" thickBot="1">
      <c r="A27" s="522"/>
      <c r="B27" s="523"/>
      <c r="C27" s="524"/>
      <c r="D27" s="516" t="s">
        <v>140</v>
      </c>
      <c r="E27" s="517"/>
      <c r="F27" s="517"/>
      <c r="G27" s="517"/>
      <c r="H27" s="517"/>
      <c r="I27" s="518"/>
      <c r="J27" s="479">
        <v>151</v>
      </c>
      <c r="K27" s="479"/>
      <c r="L27" s="480"/>
      <c r="M27" s="488">
        <v>152</v>
      </c>
      <c r="N27" s="489"/>
      <c r="O27" s="490"/>
      <c r="P27" s="491">
        <v>153</v>
      </c>
      <c r="Q27" s="479"/>
      <c r="R27" s="480"/>
      <c r="S27" s="488">
        <v>154</v>
      </c>
      <c r="T27" s="489"/>
      <c r="U27" s="490"/>
      <c r="V27" s="491">
        <v>155</v>
      </c>
      <c r="W27" s="479"/>
      <c r="X27" s="492"/>
      <c r="Y27" s="248"/>
      <c r="Z27" s="493">
        <v>251</v>
      </c>
      <c r="AA27" s="493"/>
      <c r="AB27" s="494"/>
      <c r="AC27" s="495">
        <v>252</v>
      </c>
      <c r="AD27" s="496"/>
      <c r="AE27" s="497"/>
      <c r="AF27" s="498">
        <v>253</v>
      </c>
      <c r="AG27" s="493"/>
      <c r="AH27" s="494"/>
      <c r="AI27" s="495">
        <v>254</v>
      </c>
      <c r="AJ27" s="496"/>
      <c r="AK27" s="497"/>
      <c r="AL27" s="498">
        <v>255</v>
      </c>
      <c r="AM27" s="493"/>
      <c r="AN27" s="494"/>
      <c r="AO27" s="499">
        <v>256</v>
      </c>
      <c r="AP27" s="500"/>
      <c r="AQ27" s="248"/>
      <c r="AR27" s="493">
        <v>351</v>
      </c>
      <c r="AS27" s="493"/>
      <c r="AT27" s="494"/>
      <c r="AU27" s="495">
        <v>352</v>
      </c>
      <c r="AV27" s="496"/>
      <c r="AW27" s="497"/>
      <c r="AX27" s="498">
        <v>353</v>
      </c>
      <c r="AY27" s="493"/>
      <c r="AZ27" s="493"/>
      <c r="BA27" s="495">
        <v>354</v>
      </c>
      <c r="BB27" s="496"/>
      <c r="BC27" s="496"/>
    </row>
    <row r="28" spans="1:57" s="3" customFormat="1" ht="232.5" customHeight="1" thickBot="1">
      <c r="A28" s="204" t="s">
        <v>143</v>
      </c>
      <c r="B28" s="206" t="s">
        <v>4</v>
      </c>
      <c r="C28" s="207" t="s">
        <v>131</v>
      </c>
      <c r="D28" s="148" t="s">
        <v>102</v>
      </c>
      <c r="E28" s="192" t="s">
        <v>124</v>
      </c>
      <c r="F28" s="145" t="s">
        <v>125</v>
      </c>
      <c r="G28" s="146" t="s">
        <v>126</v>
      </c>
      <c r="H28" s="147" t="s">
        <v>145</v>
      </c>
      <c r="I28" s="240"/>
      <c r="J28" s="120" t="s">
        <v>111</v>
      </c>
      <c r="K28" s="120"/>
      <c r="L28" s="59" t="s">
        <v>17</v>
      </c>
      <c r="M28" s="66" t="s">
        <v>18</v>
      </c>
      <c r="N28" s="279"/>
      <c r="O28" s="67" t="s">
        <v>19</v>
      </c>
      <c r="P28" s="96" t="s">
        <v>20</v>
      </c>
      <c r="Q28" s="280"/>
      <c r="R28" s="97" t="s">
        <v>21</v>
      </c>
      <c r="S28" s="66" t="s">
        <v>22</v>
      </c>
      <c r="T28" s="279"/>
      <c r="U28" s="67" t="s">
        <v>23</v>
      </c>
      <c r="V28" s="96" t="s">
        <v>24</v>
      </c>
      <c r="W28" s="280"/>
      <c r="X28" s="97" t="s">
        <v>25</v>
      </c>
      <c r="Y28" s="221"/>
      <c r="Z28" s="105" t="s">
        <v>5</v>
      </c>
      <c r="AA28" s="287"/>
      <c r="AB28" s="106" t="s">
        <v>6</v>
      </c>
      <c r="AC28" s="81" t="s">
        <v>7</v>
      </c>
      <c r="AD28" s="288"/>
      <c r="AE28" s="82" t="s">
        <v>8</v>
      </c>
      <c r="AF28" s="105" t="s">
        <v>9</v>
      </c>
      <c r="AG28" s="287"/>
      <c r="AH28" s="106" t="s">
        <v>10</v>
      </c>
      <c r="AI28" s="81" t="s">
        <v>11</v>
      </c>
      <c r="AJ28" s="288"/>
      <c r="AK28" s="82" t="s">
        <v>12</v>
      </c>
      <c r="AL28" s="105" t="s">
        <v>13</v>
      </c>
      <c r="AM28" s="287"/>
      <c r="AN28" s="106" t="s">
        <v>14</v>
      </c>
      <c r="AO28" s="81" t="s">
        <v>15</v>
      </c>
      <c r="AP28" s="82" t="s">
        <v>16</v>
      </c>
      <c r="AQ28" s="221"/>
      <c r="AR28" s="105" t="s">
        <v>26</v>
      </c>
      <c r="AS28" s="287"/>
      <c r="AT28" s="106" t="s">
        <v>27</v>
      </c>
      <c r="AU28" s="81" t="s">
        <v>28</v>
      </c>
      <c r="AV28" s="288"/>
      <c r="AW28" s="82" t="s">
        <v>29</v>
      </c>
      <c r="AX28" s="105" t="s">
        <v>30</v>
      </c>
      <c r="AY28" s="287"/>
      <c r="AZ28" s="106" t="s">
        <v>31</v>
      </c>
      <c r="BA28" s="81" t="s">
        <v>32</v>
      </c>
      <c r="BB28" s="288"/>
      <c r="BC28" s="288"/>
      <c r="BD28" s="36"/>
      <c r="BE28" s="35"/>
    </row>
    <row r="29" spans="1:57" s="3" customFormat="1" ht="51.75" customHeight="1">
      <c r="A29" s="20" t="s">
        <v>144</v>
      </c>
      <c r="B29" s="195">
        <v>100</v>
      </c>
      <c r="C29" s="236"/>
      <c r="D29" s="235" t="s">
        <v>99</v>
      </c>
      <c r="E29" s="194" t="s">
        <v>100</v>
      </c>
      <c r="F29" s="194" t="s">
        <v>100</v>
      </c>
      <c r="G29" s="501">
        <v>1</v>
      </c>
      <c r="H29" s="510" t="s">
        <v>146</v>
      </c>
      <c r="I29" s="507"/>
      <c r="J29" s="121">
        <v>81.400000000000006</v>
      </c>
      <c r="K29" s="121"/>
      <c r="L29" s="138"/>
      <c r="M29" s="135">
        <v>81.45</v>
      </c>
      <c r="N29" s="135"/>
      <c r="O29" s="135"/>
      <c r="P29" s="138">
        <v>95.7</v>
      </c>
      <c r="Q29" s="138"/>
      <c r="R29" s="138"/>
      <c r="S29" s="135">
        <v>98.7</v>
      </c>
      <c r="T29" s="135"/>
      <c r="U29" s="135"/>
      <c r="V29" s="138">
        <v>98.55</v>
      </c>
      <c r="W29" s="138"/>
      <c r="X29" s="60"/>
      <c r="Y29" s="220"/>
      <c r="Z29" s="121" t="s">
        <v>113</v>
      </c>
      <c r="AA29" s="121"/>
      <c r="AB29" s="138"/>
      <c r="AC29" s="135">
        <v>70.95</v>
      </c>
      <c r="AD29" s="135"/>
      <c r="AE29" s="135"/>
      <c r="AF29" s="138">
        <v>70.95</v>
      </c>
      <c r="AG29" s="138"/>
      <c r="AH29" s="138"/>
      <c r="AI29" s="135">
        <v>79.7</v>
      </c>
      <c r="AJ29" s="135"/>
      <c r="AK29" s="135"/>
      <c r="AL29" s="138">
        <v>86.85</v>
      </c>
      <c r="AM29" s="138"/>
      <c r="AN29" s="138"/>
      <c r="AO29" s="21"/>
      <c r="AP29" s="251"/>
      <c r="AQ29" s="220"/>
      <c r="AR29" s="121">
        <v>94.6</v>
      </c>
      <c r="AS29" s="121"/>
      <c r="AT29" s="156"/>
      <c r="AU29" s="135">
        <v>87.3</v>
      </c>
      <c r="AV29" s="135"/>
      <c r="AW29" s="135"/>
      <c r="AX29" s="138">
        <v>90.5</v>
      </c>
      <c r="AY29" s="138"/>
      <c r="AZ29" s="138"/>
      <c r="BA29" s="135">
        <v>88.6</v>
      </c>
      <c r="BB29" s="135"/>
      <c r="BC29" s="135"/>
      <c r="BD29" s="140"/>
      <c r="BE29" s="141"/>
    </row>
    <row r="30" spans="1:57" s="14" customFormat="1" ht="42" customHeight="1">
      <c r="A30" s="20" t="s">
        <v>47</v>
      </c>
      <c r="B30" s="195">
        <v>100</v>
      </c>
      <c r="C30" s="236">
        <v>161070</v>
      </c>
      <c r="D30" s="235" t="s">
        <v>85</v>
      </c>
      <c r="E30" s="194" t="s">
        <v>86</v>
      </c>
      <c r="F30" s="194" t="s">
        <v>133</v>
      </c>
      <c r="G30" s="502"/>
      <c r="H30" s="511"/>
      <c r="I30" s="508"/>
      <c r="J30" s="121">
        <v>12</v>
      </c>
      <c r="K30" s="121"/>
      <c r="L30" s="155">
        <v>120</v>
      </c>
      <c r="M30" s="176">
        <v>12</v>
      </c>
      <c r="N30" s="176"/>
      <c r="O30" s="191">
        <v>120</v>
      </c>
      <c r="P30" s="156"/>
      <c r="Q30" s="156"/>
      <c r="R30" s="159"/>
      <c r="S30" s="176"/>
      <c r="T30" s="176"/>
      <c r="U30" s="186"/>
      <c r="V30" s="156"/>
      <c r="W30" s="138"/>
      <c r="X30" s="63"/>
      <c r="Y30" s="223"/>
      <c r="Z30" s="99">
        <v>14</v>
      </c>
      <c r="AA30" s="99"/>
      <c r="AB30" s="156">
        <v>140</v>
      </c>
      <c r="AC30" s="176">
        <v>14</v>
      </c>
      <c r="AD30" s="176"/>
      <c r="AE30" s="176">
        <v>140</v>
      </c>
      <c r="AF30" s="156">
        <v>14</v>
      </c>
      <c r="AG30" s="156"/>
      <c r="AH30" s="156">
        <v>140</v>
      </c>
      <c r="AI30" s="176">
        <v>15</v>
      </c>
      <c r="AJ30" s="176"/>
      <c r="AK30" s="176">
        <v>150</v>
      </c>
      <c r="AL30" s="168">
        <v>5</v>
      </c>
      <c r="AM30" s="168"/>
      <c r="AN30" s="169">
        <f>AL30*100*10/B30</f>
        <v>50</v>
      </c>
      <c r="AO30" s="22">
        <v>5</v>
      </c>
      <c r="AP30" s="23">
        <v>50</v>
      </c>
      <c r="AQ30" s="261"/>
      <c r="AR30" s="43"/>
      <c r="AS30" s="43"/>
      <c r="AT30" s="11"/>
      <c r="AU30" s="180">
        <v>10</v>
      </c>
      <c r="AV30" s="180"/>
      <c r="AW30" s="180">
        <v>100</v>
      </c>
      <c r="AX30" s="10">
        <v>5</v>
      </c>
      <c r="AY30" s="174"/>
      <c r="AZ30" s="174">
        <v>50</v>
      </c>
      <c r="BA30" s="177">
        <v>7</v>
      </c>
      <c r="BB30" s="294"/>
      <c r="BC30" s="294"/>
      <c r="BD30" s="124"/>
      <c r="BE30" s="24"/>
    </row>
    <row r="31" spans="1:57" s="14" customFormat="1" ht="42" customHeight="1">
      <c r="A31" s="25" t="s">
        <v>48</v>
      </c>
      <c r="B31" s="195">
        <v>100</v>
      </c>
      <c r="C31" s="236">
        <v>163708</v>
      </c>
      <c r="D31" s="235" t="s">
        <v>87</v>
      </c>
      <c r="E31" s="194" t="s">
        <v>134</v>
      </c>
      <c r="F31" s="194" t="s">
        <v>88</v>
      </c>
      <c r="G31" s="502"/>
      <c r="H31" s="511"/>
      <c r="I31" s="508"/>
      <c r="J31" s="121">
        <v>0.45</v>
      </c>
      <c r="K31" s="121"/>
      <c r="L31" s="156">
        <v>4.5</v>
      </c>
      <c r="M31" s="176">
        <v>0.45</v>
      </c>
      <c r="N31" s="176"/>
      <c r="O31" s="176">
        <v>4.5</v>
      </c>
      <c r="P31" s="156">
        <v>0.4</v>
      </c>
      <c r="Q31" s="156"/>
      <c r="R31" s="156">
        <v>4</v>
      </c>
      <c r="S31" s="186"/>
      <c r="T31" s="186"/>
      <c r="U31" s="186"/>
      <c r="V31" s="159"/>
      <c r="W31" s="281"/>
      <c r="X31" s="63"/>
      <c r="Y31" s="223"/>
      <c r="Z31" s="99">
        <v>0.55000000000000004</v>
      </c>
      <c r="AA31" s="99"/>
      <c r="AB31" s="156">
        <v>5.5</v>
      </c>
      <c r="AC31" s="176">
        <v>0.55000000000000004</v>
      </c>
      <c r="AD31" s="176"/>
      <c r="AE31" s="176">
        <v>5.5</v>
      </c>
      <c r="AF31" s="156">
        <v>0.55000000000000004</v>
      </c>
      <c r="AG31" s="156"/>
      <c r="AH31" s="156">
        <v>5.5</v>
      </c>
      <c r="AI31" s="176">
        <v>0.5</v>
      </c>
      <c r="AJ31" s="176"/>
      <c r="AK31" s="176">
        <v>5</v>
      </c>
      <c r="AL31" s="168">
        <v>0.2</v>
      </c>
      <c r="AM31" s="168"/>
      <c r="AN31" s="169">
        <f>AL31*100*10/B31</f>
        <v>2</v>
      </c>
      <c r="AO31" s="22">
        <v>0.2</v>
      </c>
      <c r="AP31" s="23">
        <v>2</v>
      </c>
      <c r="AQ31" s="261"/>
      <c r="AR31" s="43"/>
      <c r="AS31" s="43"/>
      <c r="AT31" s="11"/>
      <c r="AU31" s="179"/>
      <c r="AV31" s="179"/>
      <c r="AW31" s="179"/>
      <c r="AX31" s="11"/>
      <c r="AY31" s="175"/>
      <c r="AZ31" s="175"/>
      <c r="BA31" s="177">
        <v>0</v>
      </c>
      <c r="BB31" s="294"/>
      <c r="BC31" s="294"/>
      <c r="BD31" s="124"/>
      <c r="BE31" s="24"/>
    </row>
    <row r="32" spans="1:57" s="14" customFormat="1" ht="42" customHeight="1">
      <c r="A32" s="20" t="s">
        <v>106</v>
      </c>
      <c r="B32" s="195">
        <v>100</v>
      </c>
      <c r="C32" s="236">
        <v>40942</v>
      </c>
      <c r="D32" s="235" t="s">
        <v>105</v>
      </c>
      <c r="E32" s="194" t="s">
        <v>96</v>
      </c>
      <c r="F32" s="194" t="s">
        <v>96</v>
      </c>
      <c r="G32" s="502"/>
      <c r="H32" s="511"/>
      <c r="I32" s="508"/>
      <c r="J32" s="121">
        <v>0.3</v>
      </c>
      <c r="K32" s="121"/>
      <c r="L32" s="156">
        <v>3</v>
      </c>
      <c r="M32" s="176">
        <v>0.3</v>
      </c>
      <c r="N32" s="176"/>
      <c r="O32" s="176">
        <v>3</v>
      </c>
      <c r="P32" s="156">
        <v>0.3</v>
      </c>
      <c r="Q32" s="156"/>
      <c r="R32" s="156">
        <v>3</v>
      </c>
      <c r="S32" s="185"/>
      <c r="T32" s="185"/>
      <c r="U32" s="185"/>
      <c r="V32" s="156"/>
      <c r="W32" s="138"/>
      <c r="X32" s="60"/>
      <c r="Y32" s="222"/>
      <c r="Z32" s="99">
        <v>0.3</v>
      </c>
      <c r="AA32" s="99"/>
      <c r="AB32" s="160">
        <v>3</v>
      </c>
      <c r="AC32" s="176">
        <v>0.3</v>
      </c>
      <c r="AD32" s="176"/>
      <c r="AE32" s="185">
        <v>3</v>
      </c>
      <c r="AF32" s="139">
        <v>0.3</v>
      </c>
      <c r="AG32" s="139"/>
      <c r="AH32" s="139">
        <v>3</v>
      </c>
      <c r="AI32" s="181">
        <v>0.3</v>
      </c>
      <c r="AJ32" s="181"/>
      <c r="AK32" s="181">
        <v>3</v>
      </c>
      <c r="AL32" s="170"/>
      <c r="AM32" s="170"/>
      <c r="AN32" s="170"/>
      <c r="AO32" s="26"/>
      <c r="AP32" s="252"/>
      <c r="AQ32" s="226"/>
      <c r="AR32" s="43"/>
      <c r="AS32" s="43"/>
      <c r="AT32" s="11"/>
      <c r="AU32" s="180"/>
      <c r="AV32" s="180"/>
      <c r="AW32" s="180"/>
      <c r="AX32" s="10"/>
      <c r="AY32" s="174"/>
      <c r="AZ32" s="174"/>
      <c r="BA32" s="177"/>
      <c r="BB32" s="294"/>
      <c r="BC32" s="294"/>
      <c r="BD32" s="124"/>
      <c r="BE32" s="24"/>
    </row>
    <row r="33" spans="1:57" s="14" customFormat="1" ht="42" customHeight="1">
      <c r="A33" s="20" t="s">
        <v>49</v>
      </c>
      <c r="B33" s="195">
        <v>100</v>
      </c>
      <c r="C33" s="236">
        <v>162501</v>
      </c>
      <c r="D33" s="235" t="s">
        <v>91</v>
      </c>
      <c r="E33" s="194" t="s">
        <v>92</v>
      </c>
      <c r="F33" s="194" t="s">
        <v>92</v>
      </c>
      <c r="G33" s="502"/>
      <c r="H33" s="511"/>
      <c r="I33" s="508"/>
      <c r="J33" s="121">
        <v>2.5</v>
      </c>
      <c r="K33" s="121"/>
      <c r="L33" s="156">
        <v>25</v>
      </c>
      <c r="M33" s="176">
        <v>2.5</v>
      </c>
      <c r="N33" s="176"/>
      <c r="O33" s="176">
        <v>25</v>
      </c>
      <c r="P33" s="156">
        <v>1</v>
      </c>
      <c r="Q33" s="156"/>
      <c r="R33" s="156">
        <v>10</v>
      </c>
      <c r="S33" s="176">
        <v>0.25</v>
      </c>
      <c r="T33" s="176"/>
      <c r="U33" s="176">
        <v>2.5</v>
      </c>
      <c r="V33" s="156">
        <v>0.25</v>
      </c>
      <c r="W33" s="138"/>
      <c r="X33" s="60">
        <v>2.5</v>
      </c>
      <c r="Y33" s="222"/>
      <c r="Z33" s="99">
        <v>2</v>
      </c>
      <c r="AA33" s="99"/>
      <c r="AB33" s="160">
        <v>20</v>
      </c>
      <c r="AC33" s="176">
        <v>2</v>
      </c>
      <c r="AD33" s="176"/>
      <c r="AE33" s="185">
        <v>20</v>
      </c>
      <c r="AF33" s="156">
        <v>2</v>
      </c>
      <c r="AG33" s="156"/>
      <c r="AH33" s="156">
        <v>20</v>
      </c>
      <c r="AI33" s="176">
        <v>1</v>
      </c>
      <c r="AJ33" s="176"/>
      <c r="AK33" s="176">
        <v>10</v>
      </c>
      <c r="AL33" s="168">
        <v>1</v>
      </c>
      <c r="AM33" s="168"/>
      <c r="AN33" s="168">
        <v>10</v>
      </c>
      <c r="AO33" s="22">
        <v>1</v>
      </c>
      <c r="AP33" s="23">
        <v>10</v>
      </c>
      <c r="AQ33" s="261"/>
      <c r="AR33" s="42">
        <v>3</v>
      </c>
      <c r="AS33" s="42"/>
      <c r="AT33" s="12">
        <v>30</v>
      </c>
      <c r="AU33" s="177">
        <v>2</v>
      </c>
      <c r="AV33" s="177"/>
      <c r="AW33" s="177">
        <v>20</v>
      </c>
      <c r="AX33" s="10">
        <v>2</v>
      </c>
      <c r="AY33" s="174"/>
      <c r="AZ33" s="174">
        <v>20</v>
      </c>
      <c r="BA33" s="177">
        <v>2</v>
      </c>
      <c r="BB33" s="294"/>
      <c r="BC33" s="294"/>
      <c r="BD33" s="125"/>
      <c r="BE33" s="27"/>
    </row>
    <row r="34" spans="1:57" s="14" customFormat="1" ht="42" customHeight="1">
      <c r="A34" s="20" t="s">
        <v>59</v>
      </c>
      <c r="B34" s="195">
        <v>100</v>
      </c>
      <c r="C34" s="236">
        <v>161928</v>
      </c>
      <c r="D34" s="235" t="s">
        <v>91</v>
      </c>
      <c r="E34" s="194" t="s">
        <v>92</v>
      </c>
      <c r="F34" s="194" t="s">
        <v>92</v>
      </c>
      <c r="G34" s="502"/>
      <c r="H34" s="511"/>
      <c r="I34" s="508"/>
      <c r="J34" s="121"/>
      <c r="K34" s="121"/>
      <c r="L34" s="156"/>
      <c r="M34" s="176"/>
      <c r="N34" s="176"/>
      <c r="O34" s="176"/>
      <c r="P34" s="156">
        <v>1</v>
      </c>
      <c r="Q34" s="156"/>
      <c r="R34" s="156">
        <v>10</v>
      </c>
      <c r="S34" s="176">
        <v>0.25</v>
      </c>
      <c r="T34" s="176"/>
      <c r="U34" s="176">
        <v>2.5</v>
      </c>
      <c r="V34" s="156">
        <v>0.25</v>
      </c>
      <c r="W34" s="138"/>
      <c r="X34" s="60">
        <v>2.5</v>
      </c>
      <c r="Y34" s="222"/>
      <c r="Z34" s="161"/>
      <c r="AA34" s="161"/>
      <c r="AB34" s="162"/>
      <c r="AC34" s="182"/>
      <c r="AD34" s="182"/>
      <c r="AE34" s="182"/>
      <c r="AF34" s="162"/>
      <c r="AG34" s="162"/>
      <c r="AH34" s="162"/>
      <c r="AI34" s="181">
        <v>1</v>
      </c>
      <c r="AJ34" s="181"/>
      <c r="AK34" s="181">
        <v>10</v>
      </c>
      <c r="AL34" s="168">
        <v>1</v>
      </c>
      <c r="AM34" s="168"/>
      <c r="AN34" s="168">
        <v>10</v>
      </c>
      <c r="AO34" s="22">
        <v>1</v>
      </c>
      <c r="AP34" s="23">
        <v>10</v>
      </c>
      <c r="AQ34" s="261"/>
      <c r="AR34" s="43"/>
      <c r="AS34" s="43"/>
      <c r="AT34" s="9"/>
      <c r="AU34" s="178"/>
      <c r="AV34" s="178"/>
      <c r="AW34" s="178"/>
      <c r="AX34" s="9"/>
      <c r="AY34" s="13"/>
      <c r="AZ34" s="13"/>
      <c r="BA34" s="178"/>
      <c r="BB34" s="295"/>
      <c r="BC34" s="295"/>
      <c r="BD34" s="125"/>
      <c r="BE34" s="27"/>
    </row>
    <row r="35" spans="1:57" s="14" customFormat="1" ht="42" customHeight="1">
      <c r="A35" s="20" t="s">
        <v>60</v>
      </c>
      <c r="B35" s="195">
        <v>100</v>
      </c>
      <c r="C35" s="236">
        <v>161461</v>
      </c>
      <c r="D35" s="235" t="s">
        <v>91</v>
      </c>
      <c r="E35" s="194" t="s">
        <v>92</v>
      </c>
      <c r="F35" s="194" t="s">
        <v>92</v>
      </c>
      <c r="G35" s="502"/>
      <c r="H35" s="511"/>
      <c r="I35" s="508"/>
      <c r="J35" s="121"/>
      <c r="K35" s="121"/>
      <c r="L35" s="156"/>
      <c r="M35" s="176"/>
      <c r="N35" s="176"/>
      <c r="O35" s="176"/>
      <c r="P35" s="156">
        <v>1</v>
      </c>
      <c r="Q35" s="156"/>
      <c r="R35" s="156">
        <v>10</v>
      </c>
      <c r="S35" s="176">
        <v>0.25</v>
      </c>
      <c r="T35" s="176"/>
      <c r="U35" s="176">
        <v>2.5</v>
      </c>
      <c r="V35" s="156">
        <v>0.25</v>
      </c>
      <c r="W35" s="138"/>
      <c r="X35" s="60">
        <v>2.5</v>
      </c>
      <c r="Y35" s="222"/>
      <c r="Z35" s="161"/>
      <c r="AA35" s="161"/>
      <c r="AB35" s="162"/>
      <c r="AC35" s="182"/>
      <c r="AD35" s="182"/>
      <c r="AE35" s="182"/>
      <c r="AF35" s="162"/>
      <c r="AG35" s="162"/>
      <c r="AH35" s="162"/>
      <c r="AI35" s="181">
        <v>1</v>
      </c>
      <c r="AJ35" s="181"/>
      <c r="AK35" s="181">
        <v>10</v>
      </c>
      <c r="AL35" s="168">
        <v>1</v>
      </c>
      <c r="AM35" s="168"/>
      <c r="AN35" s="168">
        <v>10</v>
      </c>
      <c r="AO35" s="22">
        <v>1</v>
      </c>
      <c r="AP35" s="23">
        <v>10</v>
      </c>
      <c r="AQ35" s="261"/>
      <c r="AR35" s="43"/>
      <c r="AS35" s="43"/>
      <c r="AT35" s="9"/>
      <c r="AU35" s="178"/>
      <c r="AV35" s="178"/>
      <c r="AW35" s="178"/>
      <c r="AX35" s="9"/>
      <c r="AY35" s="13"/>
      <c r="AZ35" s="13"/>
      <c r="BA35" s="178"/>
      <c r="BB35" s="295"/>
      <c r="BC35" s="295"/>
      <c r="BD35" s="124"/>
      <c r="BE35" s="24"/>
    </row>
    <row r="36" spans="1:57" s="14" customFormat="1" ht="42" customHeight="1">
      <c r="A36" s="20" t="s">
        <v>101</v>
      </c>
      <c r="B36" s="195">
        <v>100</v>
      </c>
      <c r="C36" s="236">
        <v>161927</v>
      </c>
      <c r="D36" s="235" t="s">
        <v>89</v>
      </c>
      <c r="E36" s="194" t="s">
        <v>90</v>
      </c>
      <c r="F36" s="194" t="s">
        <v>90</v>
      </c>
      <c r="G36" s="502"/>
      <c r="H36" s="511"/>
      <c r="I36" s="508"/>
      <c r="J36" s="121">
        <v>2.5</v>
      </c>
      <c r="K36" s="121"/>
      <c r="L36" s="156">
        <v>25</v>
      </c>
      <c r="M36" s="176">
        <v>2.5</v>
      </c>
      <c r="N36" s="176"/>
      <c r="O36" s="176">
        <v>25</v>
      </c>
      <c r="P36" s="156"/>
      <c r="Q36" s="156"/>
      <c r="R36" s="156"/>
      <c r="S36" s="176">
        <v>0.25</v>
      </c>
      <c r="T36" s="176"/>
      <c r="U36" s="176">
        <v>2.5</v>
      </c>
      <c r="V36" s="156">
        <v>0.25</v>
      </c>
      <c r="W36" s="138"/>
      <c r="X36" s="60">
        <v>2.5</v>
      </c>
      <c r="Y36" s="222"/>
      <c r="Z36" s="99">
        <v>2</v>
      </c>
      <c r="AA36" s="99"/>
      <c r="AB36" s="160">
        <v>20</v>
      </c>
      <c r="AC36" s="176">
        <v>2</v>
      </c>
      <c r="AD36" s="176"/>
      <c r="AE36" s="185">
        <v>20</v>
      </c>
      <c r="AF36" s="156">
        <v>2</v>
      </c>
      <c r="AG36" s="156"/>
      <c r="AH36" s="156">
        <v>20</v>
      </c>
      <c r="AI36" s="182"/>
      <c r="AJ36" s="182"/>
      <c r="AK36" s="182"/>
      <c r="AL36" s="168">
        <v>1</v>
      </c>
      <c r="AM36" s="168"/>
      <c r="AN36" s="168">
        <v>10</v>
      </c>
      <c r="AO36" s="22">
        <v>1</v>
      </c>
      <c r="AP36" s="23">
        <v>10</v>
      </c>
      <c r="AQ36" s="261"/>
      <c r="AR36" s="42">
        <v>2</v>
      </c>
      <c r="AS36" s="42"/>
      <c r="AT36" s="12">
        <v>20</v>
      </c>
      <c r="AU36" s="178"/>
      <c r="AV36" s="178"/>
      <c r="AW36" s="178"/>
      <c r="AX36" s="10">
        <v>2</v>
      </c>
      <c r="AY36" s="174"/>
      <c r="AZ36" s="174">
        <v>20</v>
      </c>
      <c r="BA36" s="177">
        <v>2</v>
      </c>
      <c r="BB36" s="294"/>
      <c r="BC36" s="294"/>
      <c r="BD36" s="124"/>
      <c r="BE36" s="24"/>
    </row>
    <row r="37" spans="1:57" s="14" customFormat="1" ht="42" customHeight="1">
      <c r="A37" s="20" t="s">
        <v>50</v>
      </c>
      <c r="B37" s="195">
        <v>88</v>
      </c>
      <c r="C37" s="236">
        <v>112007</v>
      </c>
      <c r="D37" s="235" t="s">
        <v>83</v>
      </c>
      <c r="E37" s="194" t="s">
        <v>84</v>
      </c>
      <c r="F37" s="194" t="s">
        <v>135</v>
      </c>
      <c r="G37" s="502"/>
      <c r="H37" s="511"/>
      <c r="I37" s="508"/>
      <c r="J37" s="121"/>
      <c r="K37" s="121"/>
      <c r="L37" s="156"/>
      <c r="M37" s="176"/>
      <c r="N37" s="176"/>
      <c r="O37" s="176"/>
      <c r="P37" s="156"/>
      <c r="Q37" s="156"/>
      <c r="R37" s="156"/>
      <c r="S37" s="186"/>
      <c r="T37" s="186"/>
      <c r="U37" s="186"/>
      <c r="V37" s="159"/>
      <c r="W37" s="281"/>
      <c r="X37" s="63"/>
      <c r="Y37" s="223"/>
      <c r="Z37" s="99">
        <v>8.5</v>
      </c>
      <c r="AA37" s="99"/>
      <c r="AB37" s="159">
        <v>96.59</v>
      </c>
      <c r="AC37" s="176">
        <v>8.5</v>
      </c>
      <c r="AD37" s="176"/>
      <c r="AE37" s="186">
        <v>96.59</v>
      </c>
      <c r="AF37" s="156">
        <v>8.5</v>
      </c>
      <c r="AG37" s="156"/>
      <c r="AH37" s="156">
        <v>96.59</v>
      </c>
      <c r="AI37" s="176">
        <v>7</v>
      </c>
      <c r="AJ37" s="176"/>
      <c r="AK37" s="176">
        <v>79.5</v>
      </c>
      <c r="AL37" s="168">
        <v>3</v>
      </c>
      <c r="AM37" s="168"/>
      <c r="AN37" s="171">
        <f>AL37*100*10/B37</f>
        <v>34.090909090909093</v>
      </c>
      <c r="AO37" s="22">
        <v>3</v>
      </c>
      <c r="AP37" s="23">
        <v>34.1</v>
      </c>
      <c r="AQ37" s="261"/>
      <c r="AR37" s="43"/>
      <c r="AS37" s="43"/>
      <c r="AT37" s="11"/>
      <c r="AU37" s="179"/>
      <c r="AV37" s="179"/>
      <c r="AW37" s="179"/>
      <c r="AX37" s="11"/>
      <c r="AY37" s="175"/>
      <c r="AZ37" s="175"/>
      <c r="BA37" s="178"/>
      <c r="BB37" s="295"/>
      <c r="BC37" s="295"/>
      <c r="BD37" s="125"/>
      <c r="BE37" s="27"/>
    </row>
    <row r="38" spans="1:57" s="14" customFormat="1" ht="42" customHeight="1">
      <c r="A38" s="20" t="s">
        <v>51</v>
      </c>
      <c r="B38" s="195">
        <v>92</v>
      </c>
      <c r="C38" s="236">
        <v>122020</v>
      </c>
      <c r="D38" s="235" t="s">
        <v>94</v>
      </c>
      <c r="E38" s="194" t="s">
        <v>95</v>
      </c>
      <c r="F38" s="194" t="s">
        <v>95</v>
      </c>
      <c r="G38" s="502"/>
      <c r="H38" s="511"/>
      <c r="I38" s="508"/>
      <c r="J38" s="121"/>
      <c r="K38" s="121"/>
      <c r="L38" s="156"/>
      <c r="M38" s="176"/>
      <c r="N38" s="176"/>
      <c r="O38" s="176"/>
      <c r="P38" s="156"/>
      <c r="Q38" s="156"/>
      <c r="R38" s="156"/>
      <c r="S38" s="186"/>
      <c r="T38" s="186"/>
      <c r="U38" s="186"/>
      <c r="V38" s="159"/>
      <c r="W38" s="281"/>
      <c r="X38" s="63"/>
      <c r="Y38" s="223"/>
      <c r="Z38" s="99">
        <v>0.3</v>
      </c>
      <c r="AA38" s="99"/>
      <c r="AB38" s="159">
        <v>3.26</v>
      </c>
      <c r="AC38" s="176">
        <v>0.3</v>
      </c>
      <c r="AD38" s="176"/>
      <c r="AE38" s="186">
        <v>3.26</v>
      </c>
      <c r="AF38" s="156">
        <v>0.3</v>
      </c>
      <c r="AG38" s="156"/>
      <c r="AH38" s="156">
        <v>3.3</v>
      </c>
      <c r="AI38" s="183"/>
      <c r="AJ38" s="183"/>
      <c r="AK38" s="183"/>
      <c r="AL38" s="172"/>
      <c r="AM38" s="172"/>
      <c r="AN38" s="172"/>
      <c r="AO38" s="28"/>
      <c r="AP38" s="29"/>
      <c r="AQ38" s="261"/>
      <c r="AR38" s="43"/>
      <c r="AS38" s="43"/>
      <c r="AT38" s="11"/>
      <c r="AU38" s="179"/>
      <c r="AV38" s="179"/>
      <c r="AW38" s="179"/>
      <c r="AX38" s="11"/>
      <c r="AY38" s="175"/>
      <c r="AZ38" s="175"/>
      <c r="BA38" s="178"/>
      <c r="BB38" s="295"/>
      <c r="BC38" s="295"/>
      <c r="BD38" s="125"/>
      <c r="BE38" s="27"/>
    </row>
    <row r="39" spans="1:57" ht="42" customHeight="1" thickBot="1">
      <c r="A39" s="20" t="s">
        <v>52</v>
      </c>
      <c r="B39" s="195">
        <v>100</v>
      </c>
      <c r="C39" s="236">
        <v>122021</v>
      </c>
      <c r="D39" s="235" t="s">
        <v>97</v>
      </c>
      <c r="E39" s="194" t="s">
        <v>98</v>
      </c>
      <c r="F39" s="194" t="s">
        <v>98</v>
      </c>
      <c r="G39" s="503"/>
      <c r="H39" s="511"/>
      <c r="I39" s="508"/>
      <c r="J39" s="121"/>
      <c r="K39" s="121"/>
      <c r="L39" s="156"/>
      <c r="M39" s="176"/>
      <c r="N39" s="176"/>
      <c r="O39" s="176"/>
      <c r="P39" s="156"/>
      <c r="Q39" s="156"/>
      <c r="R39" s="156"/>
      <c r="S39" s="186"/>
      <c r="T39" s="186"/>
      <c r="U39" s="186"/>
      <c r="V39" s="159"/>
      <c r="W39" s="281"/>
      <c r="X39" s="63"/>
      <c r="Y39" s="223"/>
      <c r="Z39" s="99">
        <v>0.6</v>
      </c>
      <c r="AA39" s="99"/>
      <c r="AB39" s="156">
        <v>6</v>
      </c>
      <c r="AC39" s="176">
        <v>0.6</v>
      </c>
      <c r="AD39" s="176"/>
      <c r="AE39" s="176">
        <v>6</v>
      </c>
      <c r="AF39" s="156">
        <v>0.6</v>
      </c>
      <c r="AG39" s="156"/>
      <c r="AH39" s="156">
        <v>6</v>
      </c>
      <c r="AI39" s="176">
        <v>0.6</v>
      </c>
      <c r="AJ39" s="176"/>
      <c r="AK39" s="176">
        <v>6</v>
      </c>
      <c r="AL39" s="168">
        <v>0.55000000000000004</v>
      </c>
      <c r="AM39" s="168"/>
      <c r="AN39" s="168">
        <v>5</v>
      </c>
      <c r="AO39" s="31">
        <v>0.55000000000000004</v>
      </c>
      <c r="AP39" s="32">
        <v>5.5</v>
      </c>
      <c r="AQ39" s="261"/>
      <c r="AR39" s="43"/>
      <c r="AS39" s="43"/>
      <c r="AT39" s="9"/>
      <c r="AU39" s="178"/>
      <c r="AV39" s="178"/>
      <c r="AW39" s="178"/>
      <c r="AX39" s="9"/>
      <c r="AY39" s="13"/>
      <c r="AZ39" s="13"/>
      <c r="BA39" s="178"/>
      <c r="BB39" s="295"/>
      <c r="BC39" s="295"/>
      <c r="BD39" s="124"/>
      <c r="BE39" s="24"/>
    </row>
    <row r="40" spans="1:57" s="14" customFormat="1" ht="42" customHeight="1">
      <c r="A40" s="25" t="s">
        <v>57</v>
      </c>
      <c r="B40" s="195">
        <v>100</v>
      </c>
      <c r="C40" s="236">
        <v>163232</v>
      </c>
      <c r="D40" s="235" t="s">
        <v>107</v>
      </c>
      <c r="E40" s="194" t="s">
        <v>138</v>
      </c>
      <c r="F40" s="194" t="s">
        <v>139</v>
      </c>
      <c r="G40" s="504">
        <v>2</v>
      </c>
      <c r="H40" s="511"/>
      <c r="I40" s="508"/>
      <c r="J40" s="121"/>
      <c r="K40" s="121"/>
      <c r="L40" s="156"/>
      <c r="M40" s="176">
        <v>0.56000000000000005</v>
      </c>
      <c r="N40" s="176"/>
      <c r="O40" s="176">
        <v>5.6</v>
      </c>
      <c r="P40" s="156">
        <v>0.48</v>
      </c>
      <c r="Q40" s="156"/>
      <c r="R40" s="156">
        <v>4.8</v>
      </c>
      <c r="S40" s="186"/>
      <c r="T40" s="186"/>
      <c r="U40" s="186"/>
      <c r="V40" s="159"/>
      <c r="W40" s="281"/>
      <c r="X40" s="63"/>
      <c r="Y40" s="223"/>
      <c r="Z40" s="163"/>
      <c r="AA40" s="163"/>
      <c r="AB40" s="164"/>
      <c r="AC40" s="187"/>
      <c r="AD40" s="187"/>
      <c r="AE40" s="187"/>
      <c r="AF40" s="167">
        <v>0.64</v>
      </c>
      <c r="AG40" s="167"/>
      <c r="AH40" s="167">
        <v>6.4</v>
      </c>
      <c r="AI40" s="184">
        <v>0.56000000000000005</v>
      </c>
      <c r="AJ40" s="184"/>
      <c r="AK40" s="184">
        <v>5.6</v>
      </c>
      <c r="AL40" s="173"/>
      <c r="AM40" s="173"/>
      <c r="AN40" s="173"/>
      <c r="AO40" s="28"/>
      <c r="AP40" s="29"/>
      <c r="AQ40" s="261"/>
      <c r="AR40" s="43"/>
      <c r="AS40" s="43"/>
      <c r="AT40" s="11"/>
      <c r="AU40" s="179"/>
      <c r="AV40" s="179"/>
      <c r="AW40" s="179"/>
      <c r="AX40" s="11"/>
      <c r="AY40" s="175"/>
      <c r="AZ40" s="175"/>
      <c r="BA40" s="178"/>
      <c r="BB40" s="295"/>
      <c r="BC40" s="295"/>
      <c r="BD40" s="125"/>
      <c r="BE40" s="27"/>
    </row>
    <row r="41" spans="1:57" s="14" customFormat="1" ht="42" customHeight="1">
      <c r="A41" s="25" t="s">
        <v>58</v>
      </c>
      <c r="B41" s="195">
        <v>100</v>
      </c>
      <c r="C41" s="236">
        <v>162719</v>
      </c>
      <c r="D41" s="235" t="s">
        <v>107</v>
      </c>
      <c r="E41" s="194"/>
      <c r="F41" s="194"/>
      <c r="G41" s="505"/>
      <c r="H41" s="511"/>
      <c r="I41" s="508"/>
      <c r="J41" s="121"/>
      <c r="K41" s="121"/>
      <c r="L41" s="156"/>
      <c r="M41" s="176">
        <v>0.24</v>
      </c>
      <c r="N41" s="176"/>
      <c r="O41" s="176">
        <v>2.4</v>
      </c>
      <c r="P41" s="156">
        <v>0.12</v>
      </c>
      <c r="Q41" s="156"/>
      <c r="R41" s="156">
        <v>1.2</v>
      </c>
      <c r="S41" s="186"/>
      <c r="T41" s="186"/>
      <c r="U41" s="186"/>
      <c r="V41" s="159"/>
      <c r="W41" s="281"/>
      <c r="X41" s="63"/>
      <c r="Y41" s="223"/>
      <c r="Z41" s="165"/>
      <c r="AA41" s="165"/>
      <c r="AB41" s="166"/>
      <c r="AC41" s="188"/>
      <c r="AD41" s="188"/>
      <c r="AE41" s="188"/>
      <c r="AF41" s="156">
        <v>0.16</v>
      </c>
      <c r="AG41" s="156"/>
      <c r="AH41" s="156">
        <v>1.6</v>
      </c>
      <c r="AI41" s="176">
        <v>0.14000000000000001</v>
      </c>
      <c r="AJ41" s="176"/>
      <c r="AK41" s="176">
        <v>1.4</v>
      </c>
      <c r="AL41" s="172"/>
      <c r="AM41" s="172"/>
      <c r="AN41" s="172"/>
      <c r="AO41" s="28"/>
      <c r="AP41" s="29"/>
      <c r="AQ41" s="261"/>
      <c r="AR41" s="43"/>
      <c r="AS41" s="43"/>
      <c r="AT41" s="11"/>
      <c r="AU41" s="179"/>
      <c r="AV41" s="179"/>
      <c r="AW41" s="179"/>
      <c r="AX41" s="11"/>
      <c r="AY41" s="175"/>
      <c r="AZ41" s="175"/>
      <c r="BA41" s="178"/>
      <c r="BB41" s="295"/>
      <c r="BC41" s="295"/>
      <c r="BD41" s="124"/>
      <c r="BE41" s="24"/>
    </row>
    <row r="42" spans="1:57" s="14" customFormat="1" ht="42" customHeight="1">
      <c r="A42" s="20" t="s">
        <v>53</v>
      </c>
      <c r="B42" s="195">
        <v>100</v>
      </c>
      <c r="C42" s="236">
        <v>162395</v>
      </c>
      <c r="D42" s="235" t="s">
        <v>110</v>
      </c>
      <c r="E42" s="194"/>
      <c r="F42" s="194"/>
      <c r="G42" s="505"/>
      <c r="H42" s="511"/>
      <c r="I42" s="508"/>
      <c r="J42" s="121">
        <v>0.1</v>
      </c>
      <c r="K42" s="121"/>
      <c r="L42" s="156">
        <v>1</v>
      </c>
      <c r="M42" s="176"/>
      <c r="N42" s="176"/>
      <c r="O42" s="176"/>
      <c r="P42" s="156"/>
      <c r="Q42" s="156"/>
      <c r="R42" s="156"/>
      <c r="S42" s="186"/>
      <c r="T42" s="186"/>
      <c r="U42" s="186"/>
      <c r="V42" s="159"/>
      <c r="W42" s="281"/>
      <c r="X42" s="63"/>
      <c r="Y42" s="223"/>
      <c r="Z42" s="98">
        <v>0.1</v>
      </c>
      <c r="AA42" s="98"/>
      <c r="AB42" s="156">
        <v>1</v>
      </c>
      <c r="AC42" s="188"/>
      <c r="AD42" s="188"/>
      <c r="AE42" s="188"/>
      <c r="AF42" s="162"/>
      <c r="AG42" s="162"/>
      <c r="AH42" s="162"/>
      <c r="AI42" s="182"/>
      <c r="AJ42" s="182"/>
      <c r="AK42" s="182"/>
      <c r="AL42" s="172"/>
      <c r="AM42" s="172"/>
      <c r="AN42" s="172"/>
      <c r="AO42" s="28"/>
      <c r="AP42" s="29"/>
      <c r="AQ42" s="261"/>
      <c r="AR42" s="43"/>
      <c r="AS42" s="43"/>
      <c r="AT42" s="11"/>
      <c r="AU42" s="179"/>
      <c r="AV42" s="179"/>
      <c r="AW42" s="179"/>
      <c r="AX42" s="11"/>
      <c r="AY42" s="175"/>
      <c r="AZ42" s="175"/>
      <c r="BA42" s="178"/>
      <c r="BB42" s="295"/>
      <c r="BC42" s="295"/>
      <c r="BD42" s="124"/>
      <c r="BE42" s="24"/>
    </row>
    <row r="43" spans="1:57" s="14" customFormat="1" ht="42" customHeight="1">
      <c r="A43" s="20" t="s">
        <v>54</v>
      </c>
      <c r="B43" s="195">
        <v>100</v>
      </c>
      <c r="C43" s="236">
        <v>160121</v>
      </c>
      <c r="D43" s="235" t="s">
        <v>110</v>
      </c>
      <c r="E43" s="194"/>
      <c r="F43" s="194"/>
      <c r="G43" s="505"/>
      <c r="H43" s="511"/>
      <c r="I43" s="508"/>
      <c r="J43" s="121"/>
      <c r="K43" s="121"/>
      <c r="L43" s="156"/>
      <c r="M43" s="176"/>
      <c r="N43" s="176"/>
      <c r="O43" s="176"/>
      <c r="P43" s="156"/>
      <c r="Q43" s="156"/>
      <c r="R43" s="156"/>
      <c r="S43" s="186"/>
      <c r="T43" s="186"/>
      <c r="U43" s="186"/>
      <c r="V43" s="159"/>
      <c r="W43" s="281"/>
      <c r="X43" s="63"/>
      <c r="Y43" s="223"/>
      <c r="Z43" s="99">
        <v>0.75</v>
      </c>
      <c r="AA43" s="99"/>
      <c r="AB43" s="156">
        <v>7.5</v>
      </c>
      <c r="AC43" s="188"/>
      <c r="AD43" s="188"/>
      <c r="AE43" s="182"/>
      <c r="AF43" s="162"/>
      <c r="AG43" s="162"/>
      <c r="AH43" s="162"/>
      <c r="AI43" s="182"/>
      <c r="AJ43" s="182"/>
      <c r="AK43" s="182"/>
      <c r="AL43" s="172"/>
      <c r="AM43" s="172"/>
      <c r="AN43" s="172"/>
      <c r="AO43" s="28"/>
      <c r="AP43" s="29"/>
      <c r="AQ43" s="261"/>
      <c r="AR43" s="43"/>
      <c r="AS43" s="43"/>
      <c r="AT43" s="11"/>
      <c r="AU43" s="179"/>
      <c r="AV43" s="179"/>
      <c r="AW43" s="179"/>
      <c r="AX43" s="11"/>
      <c r="AY43" s="175"/>
      <c r="AZ43" s="175"/>
      <c r="BA43" s="178"/>
      <c r="BB43" s="295"/>
      <c r="BC43" s="295"/>
      <c r="BD43" s="124"/>
      <c r="BE43" s="24"/>
    </row>
    <row r="44" spans="1:57" s="14" customFormat="1" ht="42" customHeight="1">
      <c r="A44" s="25" t="s">
        <v>55</v>
      </c>
      <c r="B44" s="195">
        <v>100</v>
      </c>
      <c r="C44" s="236">
        <v>160271</v>
      </c>
      <c r="D44" s="235" t="s">
        <v>110</v>
      </c>
      <c r="E44" s="194"/>
      <c r="F44" s="194"/>
      <c r="G44" s="505"/>
      <c r="H44" s="511"/>
      <c r="I44" s="508"/>
      <c r="J44" s="239"/>
      <c r="K44" s="239"/>
      <c r="L44" s="157"/>
      <c r="M44" s="189"/>
      <c r="N44" s="189"/>
      <c r="O44" s="189"/>
      <c r="P44" s="157"/>
      <c r="Q44" s="157"/>
      <c r="R44" s="157"/>
      <c r="S44" s="189"/>
      <c r="T44" s="189"/>
      <c r="U44" s="189"/>
      <c r="V44" s="157"/>
      <c r="W44" s="282"/>
      <c r="X44" s="243"/>
      <c r="Y44" s="249"/>
      <c r="Z44" s="165"/>
      <c r="AA44" s="165"/>
      <c r="AB44" s="166"/>
      <c r="AC44" s="176">
        <v>0.32</v>
      </c>
      <c r="AD44" s="176"/>
      <c r="AE44" s="176">
        <v>3.2</v>
      </c>
      <c r="AF44" s="162"/>
      <c r="AG44" s="162"/>
      <c r="AH44" s="162"/>
      <c r="AI44" s="182"/>
      <c r="AJ44" s="182"/>
      <c r="AK44" s="182"/>
      <c r="AL44" s="172"/>
      <c r="AM44" s="172"/>
      <c r="AN44" s="172"/>
      <c r="AO44" s="28"/>
      <c r="AP44" s="29"/>
      <c r="AQ44" s="261"/>
      <c r="AR44" s="43"/>
      <c r="AS44" s="43"/>
      <c r="AT44" s="11"/>
      <c r="AU44" s="179"/>
      <c r="AV44" s="179"/>
      <c r="AW44" s="179"/>
      <c r="AX44" s="11"/>
      <c r="AY44" s="175"/>
      <c r="AZ44" s="175"/>
      <c r="BA44" s="178"/>
      <c r="BB44" s="295"/>
      <c r="BC44" s="295"/>
      <c r="BD44" s="124"/>
      <c r="BE44" s="24"/>
    </row>
    <row r="45" spans="1:57" s="14" customFormat="1" ht="42" customHeight="1">
      <c r="A45" s="25" t="s">
        <v>56</v>
      </c>
      <c r="B45" s="195">
        <v>100</v>
      </c>
      <c r="C45" s="236">
        <v>162573</v>
      </c>
      <c r="D45" s="235" t="s">
        <v>110</v>
      </c>
      <c r="E45" s="194"/>
      <c r="F45" s="194"/>
      <c r="G45" s="505"/>
      <c r="H45" s="511"/>
      <c r="I45" s="508"/>
      <c r="J45" s="123"/>
      <c r="K45" s="123"/>
      <c r="L45" s="158"/>
      <c r="M45" s="190"/>
      <c r="N45" s="190"/>
      <c r="O45" s="190"/>
      <c r="P45" s="158"/>
      <c r="Q45" s="158"/>
      <c r="R45" s="158"/>
      <c r="S45" s="190"/>
      <c r="T45" s="190"/>
      <c r="U45" s="190"/>
      <c r="V45" s="158"/>
      <c r="W45" s="283"/>
      <c r="X45" s="64"/>
      <c r="Y45" s="224"/>
      <c r="Z45" s="165"/>
      <c r="AA45" s="165"/>
      <c r="AB45" s="166"/>
      <c r="AC45" s="176">
        <v>0.48</v>
      </c>
      <c r="AD45" s="176"/>
      <c r="AE45" s="176">
        <v>4.8</v>
      </c>
      <c r="AF45" s="162"/>
      <c r="AG45" s="162"/>
      <c r="AH45" s="162"/>
      <c r="AI45" s="182"/>
      <c r="AJ45" s="182"/>
      <c r="AK45" s="182"/>
      <c r="AL45" s="172"/>
      <c r="AM45" s="172"/>
      <c r="AN45" s="172"/>
      <c r="AO45" s="28"/>
      <c r="AP45" s="29"/>
      <c r="AQ45" s="261"/>
      <c r="AR45" s="43"/>
      <c r="AS45" s="43"/>
      <c r="AT45" s="11"/>
      <c r="AU45" s="179"/>
      <c r="AV45" s="179"/>
      <c r="AW45" s="179"/>
      <c r="AX45" s="11"/>
      <c r="AY45" s="175"/>
      <c r="AZ45" s="175"/>
      <c r="BA45" s="178"/>
      <c r="BB45" s="295"/>
      <c r="BC45" s="295"/>
      <c r="BD45" s="124"/>
      <c r="BE45" s="24"/>
    </row>
    <row r="46" spans="1:57" s="14" customFormat="1" ht="42" customHeight="1">
      <c r="A46" s="25" t="s">
        <v>61</v>
      </c>
      <c r="B46" s="195">
        <v>100</v>
      </c>
      <c r="C46" s="236">
        <v>122017</v>
      </c>
      <c r="D46" s="235" t="s">
        <v>109</v>
      </c>
      <c r="E46" s="194" t="s">
        <v>136</v>
      </c>
      <c r="F46" s="194" t="s">
        <v>137</v>
      </c>
      <c r="G46" s="505"/>
      <c r="H46" s="511"/>
      <c r="I46" s="508"/>
      <c r="J46" s="121"/>
      <c r="K46" s="121"/>
      <c r="L46" s="156"/>
      <c r="M46" s="176"/>
      <c r="N46" s="176"/>
      <c r="O46" s="176"/>
      <c r="P46" s="156"/>
      <c r="Q46" s="156"/>
      <c r="R46" s="156"/>
      <c r="S46" s="176">
        <v>0.3</v>
      </c>
      <c r="T46" s="176"/>
      <c r="U46" s="176">
        <v>3</v>
      </c>
      <c r="V46" s="156">
        <v>0.3</v>
      </c>
      <c r="W46" s="138"/>
      <c r="X46" s="60">
        <v>3</v>
      </c>
      <c r="Y46" s="222"/>
      <c r="Z46" s="165"/>
      <c r="AA46" s="165"/>
      <c r="AB46" s="166"/>
      <c r="AC46" s="188"/>
      <c r="AD46" s="188"/>
      <c r="AE46" s="188"/>
      <c r="AF46" s="162"/>
      <c r="AG46" s="162"/>
      <c r="AH46" s="162"/>
      <c r="AI46" s="182"/>
      <c r="AJ46" s="182"/>
      <c r="AK46" s="182"/>
      <c r="AL46" s="168">
        <v>0.4</v>
      </c>
      <c r="AM46" s="168"/>
      <c r="AN46" s="168">
        <v>4</v>
      </c>
      <c r="AO46" s="22">
        <v>0.4</v>
      </c>
      <c r="AP46" s="23">
        <v>4</v>
      </c>
      <c r="AQ46" s="261"/>
      <c r="AR46" s="43"/>
      <c r="AS46" s="43"/>
      <c r="AT46" s="9"/>
      <c r="AU46" s="178"/>
      <c r="AV46" s="178"/>
      <c r="AW46" s="179"/>
      <c r="AX46" s="11"/>
      <c r="AY46" s="175"/>
      <c r="AZ46" s="175"/>
      <c r="BA46" s="178"/>
      <c r="BB46" s="295"/>
      <c r="BC46" s="295"/>
      <c r="BD46" s="124"/>
      <c r="BE46" s="24"/>
    </row>
    <row r="47" spans="1:57" s="14" customFormat="1" ht="42" customHeight="1" thickBot="1">
      <c r="A47" s="30" t="s">
        <v>62</v>
      </c>
      <c r="B47" s="237">
        <v>100</v>
      </c>
      <c r="C47" s="238">
        <v>122016</v>
      </c>
      <c r="D47" s="241" t="s">
        <v>108</v>
      </c>
      <c r="E47" s="242"/>
      <c r="F47" s="242"/>
      <c r="G47" s="506"/>
      <c r="H47" s="512"/>
      <c r="I47" s="509"/>
      <c r="J47" s="152">
        <v>0.75</v>
      </c>
      <c r="K47" s="152"/>
      <c r="L47" s="244">
        <v>7.5</v>
      </c>
      <c r="M47" s="245"/>
      <c r="N47" s="245"/>
      <c r="O47" s="245"/>
      <c r="P47" s="244"/>
      <c r="Q47" s="244"/>
      <c r="R47" s="244"/>
      <c r="S47" s="246"/>
      <c r="T47" s="246"/>
      <c r="U47" s="246"/>
      <c r="V47" s="247"/>
      <c r="W47" s="284"/>
      <c r="X47" s="108"/>
      <c r="Y47" s="250"/>
      <c r="Z47" s="253"/>
      <c r="AA47" s="253"/>
      <c r="AB47" s="254"/>
      <c r="AC47" s="255"/>
      <c r="AD47" s="255"/>
      <c r="AE47" s="256"/>
      <c r="AF47" s="257"/>
      <c r="AG47" s="257"/>
      <c r="AH47" s="257"/>
      <c r="AI47" s="256"/>
      <c r="AJ47" s="256"/>
      <c r="AK47" s="256"/>
      <c r="AL47" s="258"/>
      <c r="AM47" s="258"/>
      <c r="AN47" s="258"/>
      <c r="AO47" s="259"/>
      <c r="AP47" s="260"/>
      <c r="AQ47" s="262"/>
      <c r="AR47" s="263">
        <v>0.4</v>
      </c>
      <c r="AS47" s="263"/>
      <c r="AT47" s="264">
        <v>4</v>
      </c>
      <c r="AU47" s="265">
        <v>0.7</v>
      </c>
      <c r="AV47" s="265"/>
      <c r="AW47" s="265">
        <v>7</v>
      </c>
      <c r="AX47" s="266">
        <v>0.5</v>
      </c>
      <c r="AY47" s="267"/>
      <c r="AZ47" s="267">
        <v>5</v>
      </c>
      <c r="BA47" s="265">
        <v>0.4</v>
      </c>
      <c r="BB47" s="296"/>
      <c r="BC47" s="296"/>
      <c r="BD47" s="125"/>
      <c r="BE47" s="27"/>
    </row>
    <row r="48" spans="1:57" s="143" customFormat="1" ht="56.25" customHeight="1">
      <c r="A48" s="268" t="s">
        <v>112</v>
      </c>
      <c r="B48" s="205"/>
      <c r="C48" s="205"/>
      <c r="D48" s="205"/>
      <c r="E48" s="205"/>
      <c r="F48" s="205"/>
      <c r="G48" s="205"/>
      <c r="H48" s="205"/>
      <c r="I48" s="205"/>
      <c r="J48" s="269">
        <f ca="1">SUM(J24:J51)</f>
        <v>99.999999999999986</v>
      </c>
      <c r="K48" s="269"/>
      <c r="L48" s="269">
        <f>SUM(L30:L47)</f>
        <v>186</v>
      </c>
      <c r="M48" s="269">
        <f ca="1">SUM(M24:M51)</f>
        <v>99.999999999999986</v>
      </c>
      <c r="N48" s="269"/>
      <c r="O48" s="270"/>
      <c r="P48" s="269">
        <f ca="1">SUM(P24:P51)</f>
        <v>99.999999999999986</v>
      </c>
      <c r="Q48" s="269"/>
      <c r="R48" s="270"/>
      <c r="S48" s="269">
        <f ca="1">SUM(S24:S51)</f>
        <v>99.999999999999986</v>
      </c>
      <c r="T48" s="269"/>
      <c r="U48" s="270"/>
      <c r="V48" s="269">
        <f ca="1">SUM(V24:V51)</f>
        <v>99.999999999999986</v>
      </c>
      <c r="W48" s="269"/>
      <c r="X48" s="271"/>
      <c r="Y48" s="272"/>
      <c r="Z48" s="273">
        <f ca="1">SUM(Z24:Z51)</f>
        <v>99.999999999999986</v>
      </c>
      <c r="AA48" s="273"/>
      <c r="AB48" s="274"/>
      <c r="AC48" s="273">
        <f ca="1">SUM(AC24:AC51)</f>
        <v>99.999999999999986</v>
      </c>
      <c r="AD48" s="273"/>
      <c r="AE48" s="274"/>
      <c r="AF48" s="269">
        <f ca="1">SUM(AF24:AF51)</f>
        <v>99.999999999999986</v>
      </c>
      <c r="AG48" s="269"/>
      <c r="AH48" s="274"/>
      <c r="AI48" s="269">
        <f ca="1">SUM(AI24:AI51)</f>
        <v>100</v>
      </c>
      <c r="AJ48" s="269"/>
      <c r="AK48" s="269"/>
      <c r="AL48" s="269">
        <f ca="1">SUM(AL24:AL51)</f>
        <v>99.997000000000014</v>
      </c>
      <c r="AM48" s="269"/>
      <c r="AN48" s="274"/>
      <c r="AO48" s="273">
        <f ca="1">SUM(AO24:AO51)</f>
        <v>100.00000000000001</v>
      </c>
      <c r="AP48" s="274"/>
      <c r="AQ48" s="275"/>
      <c r="AR48" s="269">
        <f ca="1">SUM(AR24:AR51)</f>
        <v>99.999999999999986</v>
      </c>
      <c r="AS48" s="269"/>
      <c r="AT48" s="276"/>
      <c r="AU48" s="269">
        <f ca="1">SUM(AU24:AU51)</f>
        <v>99.999999999999986</v>
      </c>
      <c r="AV48" s="269"/>
      <c r="AW48" s="277"/>
      <c r="AX48" s="269">
        <f ca="1">SUM(AX24:AX51)</f>
        <v>99.999999999999986</v>
      </c>
      <c r="AY48" s="269"/>
      <c r="AZ48" s="277"/>
      <c r="BA48" s="269">
        <f ca="1">SUM(BA24:BA51)</f>
        <v>99.999999999999986</v>
      </c>
      <c r="BB48" s="269"/>
      <c r="BC48" s="269"/>
    </row>
    <row r="49" spans="10:25" ht="27">
      <c r="J49" s="142"/>
      <c r="K49" s="142"/>
      <c r="L49" s="1"/>
      <c r="M49" s="142"/>
      <c r="N49" s="142"/>
      <c r="O49" s="1"/>
      <c r="P49" s="142"/>
      <c r="Q49" s="142"/>
      <c r="R49" s="1"/>
      <c r="S49" s="142"/>
      <c r="T49" s="142"/>
      <c r="U49" s="1"/>
      <c r="V49" s="1"/>
      <c r="W49" s="1"/>
      <c r="X49" s="1"/>
      <c r="Y49" s="128"/>
    </row>
    <row r="50" spans="10:25" ht="27">
      <c r="J50" s="142"/>
      <c r="K50" s="142"/>
      <c r="L50" s="1"/>
      <c r="M50" s="142"/>
      <c r="N50" s="142"/>
      <c r="O50" s="1"/>
      <c r="P50" s="142"/>
      <c r="Q50" s="142"/>
      <c r="R50" s="1"/>
      <c r="S50" s="142"/>
      <c r="T50" s="142"/>
      <c r="U50" s="1"/>
      <c r="V50" s="1"/>
      <c r="W50" s="1"/>
      <c r="X50" s="1"/>
      <c r="Y50" s="128"/>
    </row>
    <row r="51" spans="10: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28"/>
    </row>
    <row r="52" spans="10: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28"/>
    </row>
    <row r="53" spans="10: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28"/>
    </row>
    <row r="54" spans="10:2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28"/>
    </row>
    <row r="55" spans="10:2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28"/>
    </row>
    <row r="56" spans="10:25" ht="27">
      <c r="J56" s="1"/>
      <c r="K56" s="1"/>
      <c r="L56" s="14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28"/>
    </row>
    <row r="57" spans="10:25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28"/>
    </row>
    <row r="58" spans="10:25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28"/>
    </row>
    <row r="59" spans="10:2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28"/>
    </row>
  </sheetData>
  <mergeCells count="66">
    <mergeCell ref="F12:F14"/>
    <mergeCell ref="A2:I2"/>
    <mergeCell ref="F15:F18"/>
    <mergeCell ref="G15:G18"/>
    <mergeCell ref="H15:H18"/>
    <mergeCell ref="I15:I18"/>
    <mergeCell ref="G8:G11"/>
    <mergeCell ref="H8:H11"/>
    <mergeCell ref="F8:F11"/>
    <mergeCell ref="A3:C4"/>
    <mergeCell ref="F6:F7"/>
    <mergeCell ref="G6:G7"/>
    <mergeCell ref="H6:H7"/>
    <mergeCell ref="I6:I7"/>
    <mergeCell ref="I8:I11"/>
    <mergeCell ref="E10:E11"/>
    <mergeCell ref="G20:G21"/>
    <mergeCell ref="H20:H21"/>
    <mergeCell ref="I20:I21"/>
    <mergeCell ref="BD3:BE3"/>
    <mergeCell ref="D4:I4"/>
    <mergeCell ref="J4:L4"/>
    <mergeCell ref="M4:O4"/>
    <mergeCell ref="P4:R4"/>
    <mergeCell ref="S4:U4"/>
    <mergeCell ref="V4:X4"/>
    <mergeCell ref="Z4:AB4"/>
    <mergeCell ref="AC4:AE4"/>
    <mergeCell ref="AF4:AH4"/>
    <mergeCell ref="AI4:AK4"/>
    <mergeCell ref="AL4:AN4"/>
    <mergeCell ref="D3:I3"/>
    <mergeCell ref="G29:G39"/>
    <mergeCell ref="G40:G47"/>
    <mergeCell ref="I29:I47"/>
    <mergeCell ref="H29:H47"/>
    <mergeCell ref="A25:I25"/>
    <mergeCell ref="D26:I26"/>
    <mergeCell ref="D27:I27"/>
    <mergeCell ref="A26:C27"/>
    <mergeCell ref="BA27:BC27"/>
    <mergeCell ref="AC27:AE27"/>
    <mergeCell ref="AF27:AH27"/>
    <mergeCell ref="AI27:AK27"/>
    <mergeCell ref="AL27:AN27"/>
    <mergeCell ref="AO27:AP27"/>
    <mergeCell ref="AR27:AT27"/>
    <mergeCell ref="AU27:AW27"/>
    <mergeCell ref="AX27:AZ27"/>
    <mergeCell ref="J27:L27"/>
    <mergeCell ref="J26:X26"/>
    <mergeCell ref="Z26:AP26"/>
    <mergeCell ref="M27:O27"/>
    <mergeCell ref="P27:R27"/>
    <mergeCell ref="S27:U27"/>
    <mergeCell ref="V27:X27"/>
    <mergeCell ref="Z27:AB27"/>
    <mergeCell ref="AR26:BC26"/>
    <mergeCell ref="J3:X3"/>
    <mergeCell ref="Z3:AP3"/>
    <mergeCell ref="AR3:BC3"/>
    <mergeCell ref="BA4:BC4"/>
    <mergeCell ref="AR4:AT4"/>
    <mergeCell ref="AU4:AW4"/>
    <mergeCell ref="AX4:AZ4"/>
    <mergeCell ref="AO4:AP4"/>
  </mergeCells>
  <pageMargins left="0.25" right="0.25" top="0.75" bottom="0.75" header="0.3" footer="0.3"/>
  <pageSetup paperSize="154" scale="18" fitToHeight="0" orientation="landscape" horizontalDpi="4294967293" verticalDpi="4294967293" r:id="rId1"/>
  <rowBreaks count="1" manualBreakCount="1"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O61"/>
  <sheetViews>
    <sheetView topLeftCell="A13" zoomScale="46" zoomScaleNormal="40" workbookViewId="0">
      <selection activeCell="B3" sqref="B3"/>
    </sheetView>
  </sheetViews>
  <sheetFormatPr defaultColWidth="8" defaultRowHeight="19.5"/>
  <cols>
    <col min="1" max="1" width="71.88671875" style="358" customWidth="1"/>
    <col min="2" max="2" width="20" style="359" customWidth="1"/>
    <col min="3" max="3" width="22.77734375" style="359" hidden="1" customWidth="1"/>
    <col min="4" max="4" width="23.33203125" style="360" hidden="1" customWidth="1"/>
    <col min="5" max="5" width="23.6640625" style="360" hidden="1" customWidth="1"/>
    <col min="6" max="6" width="28.33203125" style="360" customWidth="1"/>
    <col min="7" max="8" width="26.77734375" style="360" hidden="1" customWidth="1"/>
    <col min="9" max="9" width="25.6640625" style="360" hidden="1" customWidth="1"/>
    <col min="10" max="10" width="19.44140625" style="359" customWidth="1"/>
    <col min="11" max="11" width="17.88671875" style="359" hidden="1" customWidth="1"/>
    <col min="12" max="12" width="21.6640625" style="359" hidden="1" customWidth="1"/>
    <col min="13" max="13" width="19.44140625" style="359" hidden="1" customWidth="1"/>
    <col min="14" max="14" width="26.21875" style="359" customWidth="1"/>
    <col min="15" max="16" width="20.44140625" style="359" hidden="1" customWidth="1"/>
    <col min="17" max="19" width="20.21875" style="359" customWidth="1"/>
    <col min="20" max="25" width="26.109375" style="359" customWidth="1"/>
    <col min="26" max="26" width="19.44140625" style="359" customWidth="1"/>
    <col min="27" max="27" width="17.88671875" style="359" customWidth="1"/>
    <col min="28" max="28" width="26.21875" style="359" customWidth="1"/>
    <col min="29" max="31" width="25.21875" style="359" customWidth="1"/>
    <col min="32" max="32" width="19.44140625" style="359" customWidth="1"/>
    <col min="33" max="33" width="17.88671875" style="359" customWidth="1"/>
    <col min="34" max="34" width="24.6640625" style="359" customWidth="1"/>
    <col min="35" max="35" width="5.109375" style="359" customWidth="1"/>
    <col min="36" max="36" width="19.44140625" style="359" customWidth="1"/>
    <col min="37" max="37" width="17.88671875" style="359" customWidth="1"/>
    <col min="38" max="38" width="33.6640625" style="360" customWidth="1"/>
    <col min="39" max="41" width="30.33203125" style="360" customWidth="1"/>
    <col min="42" max="42" width="19.44140625" style="359" customWidth="1"/>
    <col min="43" max="43" width="17.88671875" style="359" customWidth="1"/>
    <col min="44" max="44" width="26.6640625" style="360" customWidth="1"/>
    <col min="45" max="47" width="23.21875" style="360" customWidth="1"/>
    <col min="48" max="48" width="19.44140625" style="359" customWidth="1"/>
    <col min="49" max="49" width="17.88671875" style="359" customWidth="1"/>
    <col min="50" max="50" width="22" style="360" customWidth="1"/>
    <col min="51" max="51" width="19.21875" style="360" hidden="1" customWidth="1"/>
    <col min="52" max="52" width="20.21875" style="360" hidden="1" customWidth="1"/>
    <col min="53" max="53" width="4.21875" style="360" customWidth="1"/>
    <col min="54" max="54" width="19.44140625" style="359" customWidth="1"/>
    <col min="55" max="55" width="17.88671875" style="359" customWidth="1"/>
    <col min="56" max="56" width="25" style="360" customWidth="1"/>
    <col min="57" max="59" width="31" style="360" customWidth="1"/>
    <col min="60" max="60" width="19.44140625" style="359" customWidth="1"/>
    <col min="61" max="61" width="17.88671875" style="359" customWidth="1"/>
    <col min="62" max="62" width="28.109375" style="360" customWidth="1"/>
    <col min="63" max="65" width="31.6640625" style="360" customWidth="1"/>
    <col min="66" max="67" width="25" style="360" hidden="1" customWidth="1"/>
    <col min="68" max="16384" width="8" style="360"/>
  </cols>
  <sheetData>
    <row r="1" spans="1:67" ht="53.25" customHeight="1">
      <c r="T1" s="361"/>
      <c r="U1" s="361"/>
    </row>
    <row r="2" spans="1:67" ht="90.75" customHeight="1">
      <c r="A2" s="543" t="s">
        <v>232</v>
      </c>
      <c r="B2" s="543"/>
      <c r="C2" s="543"/>
      <c r="D2" s="543"/>
      <c r="E2" s="543"/>
      <c r="F2" s="543"/>
      <c r="G2" s="543"/>
      <c r="H2" s="543"/>
      <c r="I2" s="543"/>
    </row>
    <row r="3" spans="1:67" s="365" customFormat="1" ht="67.5" customHeight="1">
      <c r="A3" s="457" t="s">
        <v>141</v>
      </c>
      <c r="B3" s="457"/>
      <c r="C3" s="457"/>
      <c r="D3" s="541"/>
      <c r="E3" s="541"/>
      <c r="F3" s="541"/>
      <c r="G3" s="541"/>
      <c r="H3" s="541"/>
      <c r="I3" s="541"/>
      <c r="J3" s="547" t="s">
        <v>1</v>
      </c>
      <c r="K3" s="548"/>
      <c r="L3" s="548"/>
      <c r="M3" s="548"/>
      <c r="N3" s="548"/>
      <c r="O3" s="548"/>
      <c r="P3" s="548"/>
      <c r="Q3" s="548"/>
      <c r="R3" s="548"/>
      <c r="S3" s="548"/>
      <c r="T3" s="549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62"/>
      <c r="AG3" s="362"/>
      <c r="AH3" s="362"/>
      <c r="AI3" s="363"/>
      <c r="AJ3" s="362" t="s">
        <v>0</v>
      </c>
      <c r="AK3" s="362"/>
      <c r="AL3" s="362"/>
      <c r="AM3" s="362"/>
      <c r="AN3" s="362"/>
      <c r="AO3" s="362"/>
      <c r="AP3" s="362"/>
      <c r="AQ3" s="362"/>
      <c r="AR3" s="362"/>
      <c r="AS3" s="362"/>
      <c r="AT3" s="362"/>
      <c r="AU3" s="362"/>
      <c r="AV3" s="362"/>
      <c r="AW3" s="362"/>
      <c r="AX3" s="362"/>
      <c r="AY3" s="362"/>
      <c r="AZ3" s="362"/>
      <c r="BA3" s="363"/>
      <c r="BB3" s="362" t="s">
        <v>2</v>
      </c>
      <c r="BC3" s="362"/>
      <c r="BD3" s="364"/>
      <c r="BE3" s="364"/>
      <c r="BF3" s="364"/>
      <c r="BG3" s="364"/>
      <c r="BH3" s="362"/>
      <c r="BI3" s="362"/>
      <c r="BJ3" s="364"/>
      <c r="BK3" s="364"/>
      <c r="BL3" s="364"/>
      <c r="BM3" s="364"/>
      <c r="BN3" s="541" t="s">
        <v>3</v>
      </c>
      <c r="BO3" s="541"/>
    </row>
    <row r="4" spans="1:67" s="369" customFormat="1" ht="71.25" customHeight="1">
      <c r="A4" s="457" t="s">
        <v>142</v>
      </c>
      <c r="B4" s="457"/>
      <c r="C4" s="457"/>
      <c r="D4" s="541"/>
      <c r="E4" s="541"/>
      <c r="F4" s="541"/>
      <c r="G4" s="541"/>
      <c r="H4" s="541"/>
      <c r="I4" s="542"/>
      <c r="J4" s="544">
        <v>111</v>
      </c>
      <c r="K4" s="545"/>
      <c r="L4" s="545"/>
      <c r="M4" s="545"/>
      <c r="N4" s="545"/>
      <c r="O4" s="545"/>
      <c r="P4" s="545"/>
      <c r="Q4" s="545"/>
      <c r="R4" s="545"/>
      <c r="S4" s="545"/>
      <c r="T4" s="546"/>
      <c r="U4" s="404">
        <v>112</v>
      </c>
      <c r="V4" s="366"/>
      <c r="W4" s="366"/>
      <c r="X4" s="366"/>
      <c r="Y4" s="366"/>
      <c r="Z4" s="366">
        <v>113</v>
      </c>
      <c r="AA4" s="366"/>
      <c r="AB4" s="366"/>
      <c r="AC4" s="366">
        <v>114</v>
      </c>
      <c r="AD4" s="366"/>
      <c r="AE4" s="366"/>
      <c r="AF4" s="366">
        <v>115</v>
      </c>
      <c r="AG4" s="366"/>
      <c r="AH4" s="366"/>
      <c r="AI4" s="367"/>
      <c r="AJ4" s="366">
        <v>211</v>
      </c>
      <c r="AK4" s="366"/>
      <c r="AL4" s="366"/>
      <c r="AM4" s="366">
        <v>212</v>
      </c>
      <c r="AN4" s="366"/>
      <c r="AO4" s="366"/>
      <c r="AP4" s="366">
        <v>213</v>
      </c>
      <c r="AQ4" s="366"/>
      <c r="AR4" s="366"/>
      <c r="AS4" s="366">
        <v>214</v>
      </c>
      <c r="AT4" s="366"/>
      <c r="AU4" s="366"/>
      <c r="AV4" s="366">
        <v>215</v>
      </c>
      <c r="AW4" s="366"/>
      <c r="AX4" s="366"/>
      <c r="AY4" s="366">
        <v>216</v>
      </c>
      <c r="AZ4" s="366"/>
      <c r="BA4" s="367"/>
      <c r="BB4" s="366">
        <v>311</v>
      </c>
      <c r="BC4" s="366"/>
      <c r="BD4" s="366"/>
      <c r="BE4" s="366">
        <v>312</v>
      </c>
      <c r="BF4" s="366"/>
      <c r="BG4" s="366"/>
      <c r="BH4" s="366">
        <v>313</v>
      </c>
      <c r="BI4" s="366"/>
      <c r="BJ4" s="366"/>
      <c r="BK4" s="366">
        <v>314</v>
      </c>
      <c r="BL4" s="366"/>
      <c r="BM4" s="366"/>
      <c r="BN4" s="368"/>
      <c r="BO4" s="368"/>
    </row>
    <row r="5" spans="1:67" s="373" customFormat="1" ht="135.75" customHeight="1">
      <c r="A5" s="370" t="s">
        <v>130</v>
      </c>
      <c r="B5" s="371" t="s">
        <v>4</v>
      </c>
      <c r="C5" s="371" t="s">
        <v>131</v>
      </c>
      <c r="D5" s="350" t="s">
        <v>102</v>
      </c>
      <c r="E5" s="372" t="s">
        <v>124</v>
      </c>
      <c r="F5" s="372" t="s">
        <v>125</v>
      </c>
      <c r="G5" s="372" t="s">
        <v>126</v>
      </c>
      <c r="H5" s="372" t="s">
        <v>127</v>
      </c>
      <c r="I5" s="401" t="s">
        <v>147</v>
      </c>
      <c r="J5" s="407" t="s">
        <v>111</v>
      </c>
      <c r="K5" s="371" t="s">
        <v>17</v>
      </c>
      <c r="L5" s="352" t="s">
        <v>244</v>
      </c>
      <c r="M5" s="352" t="s">
        <v>245</v>
      </c>
      <c r="N5" s="451" t="s">
        <v>238</v>
      </c>
      <c r="O5" s="371" t="s">
        <v>239</v>
      </c>
      <c r="P5" s="421"/>
      <c r="Q5" s="423" t="s">
        <v>242</v>
      </c>
      <c r="R5" s="438"/>
      <c r="S5" s="443" t="s">
        <v>274</v>
      </c>
      <c r="T5" s="443" t="s">
        <v>275</v>
      </c>
      <c r="U5" s="352" t="s">
        <v>18</v>
      </c>
      <c r="V5" s="371" t="s">
        <v>19</v>
      </c>
      <c r="W5" s="421"/>
      <c r="X5" s="557" t="s">
        <v>242</v>
      </c>
      <c r="Y5" s="558"/>
      <c r="Z5" s="371" t="s">
        <v>20</v>
      </c>
      <c r="AA5" s="371" t="s">
        <v>21</v>
      </c>
      <c r="AB5" s="371" t="s">
        <v>238</v>
      </c>
      <c r="AC5" s="371" t="s">
        <v>22</v>
      </c>
      <c r="AD5" s="371" t="s">
        <v>23</v>
      </c>
      <c r="AE5" s="371"/>
      <c r="AF5" s="371" t="s">
        <v>24</v>
      </c>
      <c r="AG5" s="371" t="s">
        <v>25</v>
      </c>
      <c r="AH5" s="371"/>
      <c r="AI5" s="371"/>
      <c r="AJ5" s="371" t="s">
        <v>5</v>
      </c>
      <c r="AK5" s="371" t="s">
        <v>6</v>
      </c>
      <c r="AL5" s="371"/>
      <c r="AM5" s="371" t="s">
        <v>7</v>
      </c>
      <c r="AN5" s="371" t="s">
        <v>8</v>
      </c>
      <c r="AO5" s="371"/>
      <c r="AP5" s="371" t="s">
        <v>9</v>
      </c>
      <c r="AQ5" s="371" t="s">
        <v>10</v>
      </c>
      <c r="AR5" s="371"/>
      <c r="AS5" s="371" t="s">
        <v>11</v>
      </c>
      <c r="AT5" s="371" t="s">
        <v>12</v>
      </c>
      <c r="AU5" s="371"/>
      <c r="AV5" s="371" t="s">
        <v>13</v>
      </c>
      <c r="AW5" s="371" t="s">
        <v>14</v>
      </c>
      <c r="AX5" s="371"/>
      <c r="AY5" s="371" t="s">
        <v>15</v>
      </c>
      <c r="AZ5" s="371" t="s">
        <v>16</v>
      </c>
      <c r="BA5" s="371"/>
      <c r="BB5" s="371" t="s">
        <v>26</v>
      </c>
      <c r="BC5" s="371" t="s">
        <v>27</v>
      </c>
      <c r="BD5" s="371"/>
      <c r="BE5" s="371" t="s">
        <v>28</v>
      </c>
      <c r="BF5" s="371" t="s">
        <v>29</v>
      </c>
      <c r="BG5" s="371"/>
      <c r="BH5" s="371" t="s">
        <v>30</v>
      </c>
      <c r="BI5" s="371" t="s">
        <v>31</v>
      </c>
      <c r="BJ5" s="371"/>
      <c r="BK5" s="371" t="s">
        <v>32</v>
      </c>
      <c r="BL5" s="371" t="s">
        <v>32</v>
      </c>
      <c r="BM5" s="371"/>
      <c r="BN5" s="371" t="s">
        <v>33</v>
      </c>
      <c r="BO5" s="371" t="s">
        <v>34</v>
      </c>
    </row>
    <row r="6" spans="1:67" s="373" customFormat="1" ht="65.25" customHeight="1">
      <c r="A6" s="370"/>
      <c r="B6" s="371"/>
      <c r="C6" s="371"/>
      <c r="D6" s="350"/>
      <c r="E6" s="372"/>
      <c r="F6" s="372"/>
      <c r="G6" s="372" t="s">
        <v>126</v>
      </c>
      <c r="H6" s="372" t="s">
        <v>127</v>
      </c>
      <c r="I6" s="401" t="s">
        <v>147</v>
      </c>
      <c r="J6" s="556" t="s">
        <v>236</v>
      </c>
      <c r="K6" s="552"/>
      <c r="L6" s="396"/>
      <c r="M6" s="396"/>
      <c r="N6" s="451" t="s">
        <v>237</v>
      </c>
      <c r="O6" s="371" t="s">
        <v>240</v>
      </c>
      <c r="P6" s="371"/>
      <c r="Q6" s="397" t="s">
        <v>246</v>
      </c>
      <c r="R6" s="423" t="s">
        <v>243</v>
      </c>
      <c r="S6" s="443"/>
      <c r="T6" s="444"/>
      <c r="U6" s="553" t="s">
        <v>236</v>
      </c>
      <c r="V6" s="552"/>
      <c r="W6" s="396"/>
      <c r="X6" s="397" t="s">
        <v>246</v>
      </c>
      <c r="Y6" s="408" t="s">
        <v>243</v>
      </c>
      <c r="Z6" s="552" t="s">
        <v>236</v>
      </c>
      <c r="AA6" s="552"/>
      <c r="AB6" s="371" t="s">
        <v>237</v>
      </c>
      <c r="AC6" s="371"/>
      <c r="AD6" s="371"/>
      <c r="AE6" s="371"/>
      <c r="AF6" s="552" t="s">
        <v>236</v>
      </c>
      <c r="AG6" s="552"/>
      <c r="AH6" s="371" t="s">
        <v>237</v>
      </c>
      <c r="AI6" s="371"/>
      <c r="AJ6" s="552" t="s">
        <v>236</v>
      </c>
      <c r="AK6" s="552"/>
      <c r="AL6" s="371" t="s">
        <v>237</v>
      </c>
      <c r="AM6" s="371"/>
      <c r="AN6" s="371"/>
      <c r="AO6" s="371"/>
      <c r="AP6" s="552" t="s">
        <v>236</v>
      </c>
      <c r="AQ6" s="552"/>
      <c r="AR6" s="371" t="s">
        <v>237</v>
      </c>
      <c r="AS6" s="371"/>
      <c r="AT6" s="371"/>
      <c r="AU6" s="371"/>
      <c r="AV6" s="552" t="s">
        <v>236</v>
      </c>
      <c r="AW6" s="552"/>
      <c r="AX6" s="371" t="s">
        <v>237</v>
      </c>
      <c r="AY6" s="371"/>
      <c r="AZ6" s="371"/>
      <c r="BA6" s="371"/>
      <c r="BB6" s="552" t="s">
        <v>236</v>
      </c>
      <c r="BC6" s="552"/>
      <c r="BD6" s="371" t="s">
        <v>237</v>
      </c>
      <c r="BE6" s="371"/>
      <c r="BF6" s="371"/>
      <c r="BG6" s="371"/>
      <c r="BH6" s="552" t="s">
        <v>236</v>
      </c>
      <c r="BI6" s="552"/>
      <c r="BJ6" s="371" t="s">
        <v>237</v>
      </c>
      <c r="BK6" s="371"/>
      <c r="BL6" s="371"/>
      <c r="BM6" s="371"/>
      <c r="BN6" s="371"/>
      <c r="BO6" s="371"/>
    </row>
    <row r="7" spans="1:67" s="380" customFormat="1" ht="42" customHeight="1">
      <c r="A7" s="374" t="s">
        <v>35</v>
      </c>
      <c r="B7" s="356">
        <v>100</v>
      </c>
      <c r="C7" s="356"/>
      <c r="D7" s="356" t="s">
        <v>63</v>
      </c>
      <c r="E7" s="350" t="s">
        <v>64</v>
      </c>
      <c r="F7" s="550" t="s">
        <v>114</v>
      </c>
      <c r="G7" s="550" t="s">
        <v>121</v>
      </c>
      <c r="H7" s="550">
        <v>1</v>
      </c>
      <c r="I7" s="551">
        <v>60</v>
      </c>
      <c r="J7" s="409">
        <v>3.1712500000000001</v>
      </c>
      <c r="K7" s="376">
        <f>J7*10</f>
        <v>31.712500000000002</v>
      </c>
      <c r="L7" s="351">
        <f>(100/$J$23)*$J7</f>
        <v>3.8958725556739688</v>
      </c>
      <c r="M7" s="351">
        <f>L7/B7%</f>
        <v>3.8958725556739688</v>
      </c>
      <c r="N7" s="452">
        <f>$K7/J$23%</f>
        <v>38.958725556739694</v>
      </c>
      <c r="O7" s="376"/>
      <c r="P7" s="376"/>
      <c r="Q7" s="398">
        <f>Q23-$N23</f>
        <v>244.14892930653036</v>
      </c>
      <c r="R7" s="439">
        <f>R23-$N23</f>
        <v>138.53999804902924</v>
      </c>
      <c r="S7" s="445">
        <f>Q7*3</f>
        <v>732.44678791959109</v>
      </c>
      <c r="T7" s="446">
        <f>Q7*5</f>
        <v>1220.7446465326518</v>
      </c>
      <c r="U7" s="351">
        <v>3.1712500000000001</v>
      </c>
      <c r="V7" s="376">
        <f>U7*10</f>
        <v>31.712500000000002</v>
      </c>
      <c r="W7" s="376"/>
      <c r="X7" s="377"/>
      <c r="Y7" s="377"/>
      <c r="Z7" s="375">
        <v>4.25</v>
      </c>
      <c r="AA7" s="376">
        <f>Y7*10</f>
        <v>0</v>
      </c>
      <c r="AB7" s="377"/>
      <c r="AC7" s="375">
        <v>4.96</v>
      </c>
      <c r="AD7" s="377">
        <f>AB7*10</f>
        <v>0</v>
      </c>
      <c r="AE7" s="377"/>
      <c r="AF7" s="375">
        <v>4.96</v>
      </c>
      <c r="AG7" s="376">
        <f>AE7*10</f>
        <v>0</v>
      </c>
      <c r="AH7" s="377"/>
      <c r="AI7" s="377"/>
      <c r="AJ7" s="375">
        <v>3.86</v>
      </c>
      <c r="AK7" s="376">
        <f>AI7*10</f>
        <v>0</v>
      </c>
      <c r="AL7" s="377"/>
      <c r="AM7" s="375">
        <v>3.86</v>
      </c>
      <c r="AN7" s="377">
        <f>AL7*10</f>
        <v>0</v>
      </c>
      <c r="AO7" s="377"/>
      <c r="AP7" s="375">
        <v>3.86</v>
      </c>
      <c r="AQ7" s="376">
        <f>AO7*10</f>
        <v>0</v>
      </c>
      <c r="AR7" s="377"/>
      <c r="AS7" s="378">
        <v>6.8</v>
      </c>
      <c r="AT7" s="377">
        <f>AR7*10</f>
        <v>0</v>
      </c>
      <c r="AU7" s="377"/>
      <c r="AV7" s="375">
        <v>5.04</v>
      </c>
      <c r="AW7" s="376">
        <f>AU7*10</f>
        <v>0</v>
      </c>
      <c r="AX7" s="377"/>
      <c r="AY7" s="379">
        <v>5</v>
      </c>
      <c r="AZ7" s="377">
        <f>AY7*10</f>
        <v>50</v>
      </c>
      <c r="BA7" s="377"/>
      <c r="BB7" s="375">
        <v>5.08</v>
      </c>
      <c r="BC7" s="376">
        <f>BA7*10</f>
        <v>0</v>
      </c>
      <c r="BD7" s="353"/>
      <c r="BE7" s="353">
        <v>5.14</v>
      </c>
      <c r="BF7" s="353">
        <f>BD7*10</f>
        <v>0</v>
      </c>
      <c r="BG7" s="353"/>
      <c r="BH7" s="375">
        <v>2.63</v>
      </c>
      <c r="BI7" s="376">
        <f>BG7*10</f>
        <v>0</v>
      </c>
      <c r="BJ7" s="353"/>
      <c r="BK7" s="353">
        <v>3.87</v>
      </c>
      <c r="BL7" s="353">
        <f>BJ7*10</f>
        <v>0</v>
      </c>
      <c r="BM7" s="353"/>
      <c r="BN7" s="371">
        <v>3</v>
      </c>
      <c r="BO7" s="353">
        <f>BN7*10</f>
        <v>30</v>
      </c>
    </row>
    <row r="8" spans="1:67" s="380" customFormat="1" ht="42" customHeight="1">
      <c r="A8" s="374" t="s">
        <v>37</v>
      </c>
      <c r="B8" s="356">
        <v>42</v>
      </c>
      <c r="C8" s="356">
        <v>112001</v>
      </c>
      <c r="D8" s="356" t="s">
        <v>65</v>
      </c>
      <c r="E8" s="350" t="s">
        <v>66</v>
      </c>
      <c r="F8" s="550"/>
      <c r="G8" s="550"/>
      <c r="H8" s="550"/>
      <c r="I8" s="551"/>
      <c r="J8" s="410">
        <v>10</v>
      </c>
      <c r="K8" s="378">
        <f>J8*10/B8%</f>
        <v>238.0952380952381</v>
      </c>
      <c r="L8" s="351">
        <f t="shared" ref="L8:L9" si="0">(100/$J$23)*$J8</f>
        <v>12.284974554746453</v>
      </c>
      <c r="M8" s="351">
        <f>L8/B8%</f>
        <v>29.249939416062986</v>
      </c>
      <c r="N8" s="452">
        <f>L8%*1000/B8%</f>
        <v>292.49939416062983</v>
      </c>
      <c r="O8" s="375">
        <f>$N8*$B8%</f>
        <v>122.84974554746452</v>
      </c>
      <c r="P8" s="375">
        <f>$J8/$J$23%/B8%*10</f>
        <v>292.49939416062989</v>
      </c>
      <c r="Q8" s="159">
        <f>$K8/$J$23%</f>
        <v>292.49939416062989</v>
      </c>
      <c r="R8" s="281">
        <f>$K8/$J$23%</f>
        <v>292.49939416062989</v>
      </c>
      <c r="S8" s="446">
        <f>N8*3</f>
        <v>877.49818248188944</v>
      </c>
      <c r="T8" s="446">
        <f>N8*5</f>
        <v>1462.4969708031492</v>
      </c>
      <c r="U8" s="354">
        <v>10</v>
      </c>
      <c r="V8" s="378">
        <v>238.1</v>
      </c>
      <c r="W8" s="378"/>
      <c r="X8" s="159">
        <f>$V8/$U$23%</f>
        <v>292.32568346935705</v>
      </c>
      <c r="Y8" s="159">
        <f>$V8/$U$23%</f>
        <v>292.32568346935705</v>
      </c>
      <c r="Z8" s="377">
        <v>15</v>
      </c>
      <c r="AA8" s="378">
        <v>357.1</v>
      </c>
      <c r="AB8" s="375"/>
      <c r="AC8" s="377">
        <v>15</v>
      </c>
      <c r="AD8" s="375">
        <v>357.1</v>
      </c>
      <c r="AE8" s="375"/>
      <c r="AF8" s="377">
        <v>15</v>
      </c>
      <c r="AG8" s="378">
        <v>357.1</v>
      </c>
      <c r="AH8" s="375"/>
      <c r="AI8" s="375"/>
      <c r="AJ8" s="377">
        <v>5</v>
      </c>
      <c r="AK8" s="378">
        <v>119</v>
      </c>
      <c r="AL8" s="375"/>
      <c r="AM8" s="377">
        <v>5</v>
      </c>
      <c r="AN8" s="375" t="e">
        <f>AL8*1000/A8</f>
        <v>#VALUE!</v>
      </c>
      <c r="AO8" s="375"/>
      <c r="AP8" s="377">
        <v>5</v>
      </c>
      <c r="AQ8" s="378">
        <v>119</v>
      </c>
      <c r="AR8" s="377"/>
      <c r="AS8" s="377">
        <v>10</v>
      </c>
      <c r="AT8" s="377">
        <v>238.1</v>
      </c>
      <c r="AU8" s="377"/>
      <c r="AV8" s="377">
        <v>8</v>
      </c>
      <c r="AW8" s="378">
        <v>190.47619047619045</v>
      </c>
      <c r="AX8" s="381"/>
      <c r="AY8" s="382">
        <v>8</v>
      </c>
      <c r="AZ8" s="381">
        <v>190.47619047619045</v>
      </c>
      <c r="BA8" s="381"/>
      <c r="BB8" s="377">
        <v>12</v>
      </c>
      <c r="BC8" s="378">
        <v>285.7</v>
      </c>
      <c r="BD8" s="383"/>
      <c r="BE8" s="353">
        <v>10</v>
      </c>
      <c r="BF8" s="353">
        <v>238.1</v>
      </c>
      <c r="BG8" s="353"/>
      <c r="BH8" s="377">
        <v>10</v>
      </c>
      <c r="BI8" s="378">
        <v>238.1</v>
      </c>
      <c r="BJ8" s="384"/>
      <c r="BK8" s="353">
        <v>10.85</v>
      </c>
      <c r="BL8" s="353">
        <f t="shared" ref="BL8:BL22" si="1">BJ8*10</f>
        <v>0</v>
      </c>
      <c r="BM8" s="353"/>
      <c r="BN8" s="375">
        <v>15</v>
      </c>
      <c r="BO8" s="375">
        <v>357.1</v>
      </c>
    </row>
    <row r="9" spans="1:67" s="380" customFormat="1" ht="42" customHeight="1">
      <c r="A9" s="374" t="s">
        <v>38</v>
      </c>
      <c r="B9" s="356">
        <v>40</v>
      </c>
      <c r="C9" s="356">
        <v>160061</v>
      </c>
      <c r="D9" s="356" t="s">
        <v>70</v>
      </c>
      <c r="E9" s="350" t="s">
        <v>71</v>
      </c>
      <c r="F9" s="550" t="s">
        <v>115</v>
      </c>
      <c r="G9" s="550" t="s">
        <v>121</v>
      </c>
      <c r="H9" s="550">
        <v>2</v>
      </c>
      <c r="I9" s="551">
        <v>60</v>
      </c>
      <c r="J9" s="410">
        <v>3</v>
      </c>
      <c r="K9" s="378">
        <f>J9*10/B9%</f>
        <v>75</v>
      </c>
      <c r="L9" s="351">
        <f t="shared" si="0"/>
        <v>3.6854923664239356</v>
      </c>
      <c r="M9" s="351">
        <f>L9/B9%</f>
        <v>9.2137309160598377</v>
      </c>
      <c r="N9" s="452">
        <f>$K9/$J$23%</f>
        <v>92.137309160598406</v>
      </c>
      <c r="O9" s="375">
        <f>$N9*$B9%</f>
        <v>36.854923664239365</v>
      </c>
      <c r="P9" s="375"/>
      <c r="Q9" s="159">
        <f>$K9/$J$23%</f>
        <v>92.137309160598406</v>
      </c>
      <c r="R9" s="281">
        <f>$K9/$J$23%</f>
        <v>92.137309160598406</v>
      </c>
      <c r="S9" s="446">
        <f>N9*3</f>
        <v>276.4119274817952</v>
      </c>
      <c r="T9" s="446">
        <f>N9*5</f>
        <v>460.68654580299204</v>
      </c>
      <c r="U9" s="354">
        <v>3</v>
      </c>
      <c r="V9" s="378">
        <v>75</v>
      </c>
      <c r="W9" s="378"/>
      <c r="X9" s="159">
        <f>$V9/$U$23%</f>
        <v>92.080748677873913</v>
      </c>
      <c r="Y9" s="159">
        <f>$V9/$U$23%</f>
        <v>92.080748677873913</v>
      </c>
      <c r="Z9" s="377">
        <v>3</v>
      </c>
      <c r="AA9" s="378">
        <v>75</v>
      </c>
      <c r="AB9" s="377"/>
      <c r="AC9" s="377"/>
      <c r="AD9" s="377"/>
      <c r="AE9" s="377"/>
      <c r="AF9" s="377"/>
      <c r="AG9" s="378"/>
      <c r="AH9" s="377"/>
      <c r="AI9" s="377"/>
      <c r="AJ9" s="377">
        <v>2.5</v>
      </c>
      <c r="AK9" s="378" t="e">
        <f>AI9*1000/A9</f>
        <v>#VALUE!</v>
      </c>
      <c r="AL9" s="375"/>
      <c r="AM9" s="375">
        <v>2.5</v>
      </c>
      <c r="AN9" s="375" t="e">
        <f>AL9*1000/A9</f>
        <v>#VALUE!</v>
      </c>
      <c r="AO9" s="375"/>
      <c r="AP9" s="377">
        <v>2.5</v>
      </c>
      <c r="AQ9" s="378" t="e">
        <f>AO9*1000/A9</f>
        <v>#VALUE!</v>
      </c>
      <c r="AR9" s="375"/>
      <c r="AS9" s="377">
        <v>3</v>
      </c>
      <c r="AT9" s="377">
        <v>75</v>
      </c>
      <c r="AU9" s="377"/>
      <c r="AV9" s="377">
        <v>2</v>
      </c>
      <c r="AW9" s="378" t="e">
        <f>AU9*100*10/A9</f>
        <v>#VALUE!</v>
      </c>
      <c r="AX9" s="381"/>
      <c r="AY9" s="382">
        <v>2</v>
      </c>
      <c r="AZ9" s="381">
        <f>AY9*1000/B9</f>
        <v>50</v>
      </c>
      <c r="BA9" s="381"/>
      <c r="BB9" s="377">
        <v>2.5</v>
      </c>
      <c r="BC9" s="378">
        <v>62.5</v>
      </c>
      <c r="BD9" s="353"/>
      <c r="BE9" s="353"/>
      <c r="BF9" s="353"/>
      <c r="BG9" s="353"/>
      <c r="BH9" s="377">
        <v>3.5</v>
      </c>
      <c r="BI9" s="378">
        <v>87.5</v>
      </c>
      <c r="BJ9" s="384"/>
      <c r="BK9" s="353">
        <v>3.25</v>
      </c>
      <c r="BL9" s="353">
        <f t="shared" si="1"/>
        <v>0</v>
      </c>
      <c r="BM9" s="353"/>
      <c r="BN9" s="375"/>
      <c r="BO9" s="375"/>
    </row>
    <row r="10" spans="1:67" s="380" customFormat="1" ht="42" customHeight="1">
      <c r="A10" s="374" t="s">
        <v>42</v>
      </c>
      <c r="B10" s="356">
        <v>100</v>
      </c>
      <c r="C10" s="356">
        <v>161862</v>
      </c>
      <c r="D10" s="356" t="s">
        <v>73</v>
      </c>
      <c r="E10" s="350" t="s">
        <v>69</v>
      </c>
      <c r="F10" s="550"/>
      <c r="G10" s="550"/>
      <c r="H10" s="550"/>
      <c r="I10" s="551"/>
      <c r="J10" s="411"/>
      <c r="K10" s="360"/>
      <c r="L10" s="355"/>
      <c r="M10" s="355"/>
      <c r="N10" s="453"/>
      <c r="O10" s="385"/>
      <c r="P10" s="385"/>
      <c r="Q10" s="399"/>
      <c r="R10" s="440"/>
      <c r="S10" s="447"/>
      <c r="T10" s="448"/>
      <c r="U10" s="355"/>
      <c r="V10" s="360"/>
      <c r="W10" s="360"/>
      <c r="X10" s="360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>
        <v>3.5</v>
      </c>
      <c r="AK10" s="360">
        <v>35</v>
      </c>
      <c r="AL10" s="375"/>
      <c r="AM10" s="377">
        <v>3.5</v>
      </c>
      <c r="AN10" s="375" t="e">
        <f>AL10*1000/A10</f>
        <v>#VALUE!</v>
      </c>
      <c r="AO10" s="375"/>
      <c r="AP10" s="360">
        <v>3.5</v>
      </c>
      <c r="AQ10" s="360">
        <v>35</v>
      </c>
      <c r="AR10" s="377"/>
      <c r="AS10" s="377">
        <v>3.5</v>
      </c>
      <c r="AT10" s="377">
        <v>35</v>
      </c>
      <c r="AU10" s="377"/>
      <c r="AV10" s="360">
        <v>2.5</v>
      </c>
      <c r="AW10" s="360">
        <v>25</v>
      </c>
      <c r="AX10" s="381"/>
      <c r="AY10" s="382">
        <v>2.5</v>
      </c>
      <c r="AZ10" s="381">
        <v>25</v>
      </c>
      <c r="BA10" s="381"/>
      <c r="BB10" s="360"/>
      <c r="BC10" s="360"/>
      <c r="BD10" s="386"/>
      <c r="BE10" s="353"/>
      <c r="BF10" s="353"/>
      <c r="BG10" s="353"/>
      <c r="BH10" s="360"/>
      <c r="BI10" s="360"/>
      <c r="BJ10" s="353"/>
      <c r="BK10" s="353"/>
      <c r="BL10" s="353">
        <f t="shared" si="1"/>
        <v>0</v>
      </c>
      <c r="BM10" s="353"/>
    </row>
    <row r="11" spans="1:67" s="380" customFormat="1" ht="42" customHeight="1">
      <c r="A11" s="374" t="s">
        <v>43</v>
      </c>
      <c r="B11" s="356">
        <v>30</v>
      </c>
      <c r="C11" s="356">
        <v>163323</v>
      </c>
      <c r="D11" s="356" t="s">
        <v>74</v>
      </c>
      <c r="E11" s="550" t="s">
        <v>68</v>
      </c>
      <c r="F11" s="550"/>
      <c r="G11" s="550"/>
      <c r="H11" s="550"/>
      <c r="I11" s="551"/>
      <c r="J11" s="411"/>
      <c r="K11" s="387"/>
      <c r="L11" s="355"/>
      <c r="M11" s="355"/>
      <c r="N11" s="452"/>
      <c r="O11" s="375"/>
      <c r="P11" s="375"/>
      <c r="Q11" s="159"/>
      <c r="R11" s="281"/>
      <c r="S11" s="446"/>
      <c r="T11" s="448"/>
      <c r="U11" s="355"/>
      <c r="V11" s="360"/>
      <c r="W11" s="360"/>
      <c r="X11" s="360"/>
      <c r="Y11" s="360"/>
      <c r="Z11" s="360"/>
      <c r="AA11" s="387"/>
      <c r="AB11" s="360"/>
      <c r="AC11" s="360"/>
      <c r="AD11" s="360"/>
      <c r="AE11" s="360"/>
      <c r="AF11" s="360"/>
      <c r="AG11" s="387"/>
      <c r="AH11" s="360"/>
      <c r="AI11" s="360"/>
      <c r="AJ11" s="360">
        <v>0.2</v>
      </c>
      <c r="AK11" s="387" t="e">
        <f>AI11*1000/A11</f>
        <v>#VALUE!</v>
      </c>
      <c r="AL11" s="375"/>
      <c r="AM11" s="375">
        <v>0.2</v>
      </c>
      <c r="AN11" s="375" t="e">
        <f>AL11*1000/A11</f>
        <v>#VALUE!</v>
      </c>
      <c r="AO11" s="375"/>
      <c r="AP11" s="360">
        <v>0.2</v>
      </c>
      <c r="AQ11" s="387" t="e">
        <f>AO11*1000/A11</f>
        <v>#VALUE!</v>
      </c>
      <c r="AR11" s="375"/>
      <c r="AS11" s="377">
        <v>0.2</v>
      </c>
      <c r="AT11" s="375" t="e">
        <f>AR11*1000/A11</f>
        <v>#VALUE!</v>
      </c>
      <c r="AU11" s="375"/>
      <c r="AV11" s="360">
        <v>7.6999999999999999E-2</v>
      </c>
      <c r="AW11" s="387" t="e">
        <f>AU11*100*10/A11</f>
        <v>#VALUE!</v>
      </c>
      <c r="AX11" s="381"/>
      <c r="AY11" s="388">
        <v>7.6999999999999999E-2</v>
      </c>
      <c r="AZ11" s="381">
        <f>AY11*1000/B11</f>
        <v>2.5666666666666669</v>
      </c>
      <c r="BA11" s="381"/>
      <c r="BB11" s="360" t="s">
        <v>44</v>
      </c>
      <c r="BC11" s="387"/>
      <c r="BD11" s="386"/>
      <c r="BE11" s="353"/>
      <c r="BF11" s="353"/>
      <c r="BG11" s="353"/>
      <c r="BH11" s="360"/>
      <c r="BI11" s="387"/>
      <c r="BJ11" s="386"/>
      <c r="BK11" s="353"/>
      <c r="BL11" s="353">
        <f t="shared" si="1"/>
        <v>0</v>
      </c>
      <c r="BM11" s="353"/>
    </row>
    <row r="12" spans="1:67" s="380" customFormat="1" ht="42" customHeight="1">
      <c r="A12" s="374" t="s">
        <v>45</v>
      </c>
      <c r="B12" s="356">
        <v>100</v>
      </c>
      <c r="C12" s="356">
        <v>122028</v>
      </c>
      <c r="D12" s="356" t="s">
        <v>74</v>
      </c>
      <c r="E12" s="550"/>
      <c r="F12" s="550"/>
      <c r="G12" s="550"/>
      <c r="H12" s="550"/>
      <c r="I12" s="551"/>
      <c r="J12" s="411"/>
      <c r="K12" s="387"/>
      <c r="L12" s="355"/>
      <c r="M12" s="355"/>
      <c r="N12" s="452"/>
      <c r="O12" s="375"/>
      <c r="P12" s="375"/>
      <c r="Q12" s="159"/>
      <c r="R12" s="281"/>
      <c r="S12" s="446"/>
      <c r="T12" s="448"/>
      <c r="U12" s="355"/>
      <c r="V12" s="360"/>
      <c r="W12" s="360"/>
      <c r="X12" s="360"/>
      <c r="Y12" s="360"/>
      <c r="Z12" s="360"/>
      <c r="AA12" s="387"/>
      <c r="AB12" s="360"/>
      <c r="AC12" s="360"/>
      <c r="AD12" s="360"/>
      <c r="AE12" s="360"/>
      <c r="AF12" s="360"/>
      <c r="AG12" s="387"/>
      <c r="AH12" s="360"/>
      <c r="AI12" s="360"/>
      <c r="AJ12" s="360">
        <v>0.04</v>
      </c>
      <c r="AK12" s="387" t="e">
        <f>AI12*1000/A12</f>
        <v>#VALUE!</v>
      </c>
      <c r="AL12" s="375"/>
      <c r="AM12" s="375">
        <v>0.04</v>
      </c>
      <c r="AN12" s="375" t="e">
        <f>AL12*1000/A12</f>
        <v>#VALUE!</v>
      </c>
      <c r="AO12" s="375"/>
      <c r="AP12" s="360">
        <v>0.04</v>
      </c>
      <c r="AQ12" s="387" t="e">
        <f>AO12*1000/A12</f>
        <v>#VALUE!</v>
      </c>
      <c r="AR12" s="375"/>
      <c r="AS12" s="389"/>
      <c r="AT12" s="389"/>
      <c r="AU12" s="389"/>
      <c r="AV12" s="360"/>
      <c r="AW12" s="387"/>
      <c r="AX12" s="389"/>
      <c r="AY12" s="389"/>
      <c r="AZ12" s="389"/>
      <c r="BA12" s="389"/>
      <c r="BB12" s="360"/>
      <c r="BC12" s="387"/>
      <c r="BD12" s="390"/>
      <c r="BE12" s="353"/>
      <c r="BF12" s="353"/>
      <c r="BG12" s="353"/>
      <c r="BH12" s="360"/>
      <c r="BI12" s="387"/>
      <c r="BJ12" s="390"/>
      <c r="BK12" s="353"/>
      <c r="BL12" s="353">
        <f t="shared" si="1"/>
        <v>0</v>
      </c>
      <c r="BM12" s="353"/>
    </row>
    <row r="13" spans="1:67" s="380" customFormat="1" ht="42" customHeight="1">
      <c r="A13" s="374" t="s">
        <v>72</v>
      </c>
      <c r="B13" s="356">
        <v>96</v>
      </c>
      <c r="C13" s="356">
        <v>40571</v>
      </c>
      <c r="D13" s="356" t="s">
        <v>233</v>
      </c>
      <c r="E13" s="350" t="s">
        <v>234</v>
      </c>
      <c r="F13" s="550" t="s">
        <v>116</v>
      </c>
      <c r="G13" s="350"/>
      <c r="H13" s="350"/>
      <c r="I13" s="402"/>
      <c r="J13" s="411"/>
      <c r="K13" s="387"/>
      <c r="L13" s="355"/>
      <c r="M13" s="355"/>
      <c r="N13" s="452"/>
      <c r="O13" s="375"/>
      <c r="P13" s="375"/>
      <c r="Q13" s="159"/>
      <c r="R13" s="281"/>
      <c r="S13" s="446"/>
      <c r="T13" s="448"/>
      <c r="U13" s="355"/>
      <c r="V13" s="360"/>
      <c r="W13" s="360"/>
      <c r="X13" s="360"/>
      <c r="Y13" s="360"/>
      <c r="Z13" s="360"/>
      <c r="AA13" s="387"/>
      <c r="AB13" s="387"/>
      <c r="AC13" s="360"/>
      <c r="AD13" s="360"/>
      <c r="AE13" s="360"/>
      <c r="AF13" s="360"/>
      <c r="AG13" s="387"/>
      <c r="AH13" s="360"/>
      <c r="AI13" s="360"/>
      <c r="AJ13" s="360"/>
      <c r="AK13" s="387"/>
      <c r="AL13" s="387"/>
      <c r="AM13" s="360"/>
      <c r="AN13" s="360"/>
      <c r="AO13" s="360"/>
      <c r="AP13" s="360"/>
      <c r="AQ13" s="387"/>
      <c r="AR13" s="360"/>
      <c r="AS13" s="360"/>
      <c r="AT13" s="360"/>
      <c r="AU13" s="360"/>
      <c r="AV13" s="360"/>
      <c r="AW13" s="387"/>
      <c r="AX13" s="360"/>
      <c r="AY13" s="389"/>
      <c r="AZ13" s="389"/>
      <c r="BA13" s="389"/>
      <c r="BB13" s="360"/>
      <c r="BC13" s="387"/>
      <c r="BD13" s="387"/>
      <c r="BE13" s="360"/>
      <c r="BF13" s="353"/>
      <c r="BG13" s="353"/>
      <c r="BH13" s="360"/>
      <c r="BI13" s="387"/>
      <c r="BJ13" s="360"/>
      <c r="BK13" s="360"/>
      <c r="BL13" s="353"/>
      <c r="BM13" s="353"/>
    </row>
    <row r="14" spans="1:67" s="380" customFormat="1" ht="42" customHeight="1">
      <c r="A14" s="374" t="s">
        <v>36</v>
      </c>
      <c r="B14" s="356">
        <v>47</v>
      </c>
      <c r="C14" s="356">
        <v>102135</v>
      </c>
      <c r="D14" s="356" t="s">
        <v>73</v>
      </c>
      <c r="E14" s="350" t="s">
        <v>235</v>
      </c>
      <c r="F14" s="550"/>
      <c r="G14" s="350"/>
      <c r="H14" s="350"/>
      <c r="I14" s="402"/>
      <c r="J14" s="411"/>
      <c r="K14" s="387"/>
      <c r="L14" s="355"/>
      <c r="M14" s="355"/>
      <c r="N14" s="452"/>
      <c r="O14" s="375"/>
      <c r="P14" s="375"/>
      <c r="Q14" s="159"/>
      <c r="R14" s="281"/>
      <c r="S14" s="446"/>
      <c r="T14" s="448"/>
      <c r="U14" s="355"/>
      <c r="V14" s="360"/>
      <c r="W14" s="360"/>
      <c r="X14" s="360"/>
      <c r="Y14" s="360"/>
      <c r="Z14" s="360"/>
      <c r="AA14" s="387"/>
      <c r="AB14" s="387"/>
      <c r="AC14" s="360"/>
      <c r="AD14" s="360"/>
      <c r="AE14" s="360"/>
      <c r="AF14" s="360"/>
      <c r="AG14" s="387"/>
      <c r="AH14" s="360"/>
      <c r="AI14" s="360"/>
      <c r="AJ14" s="360"/>
      <c r="AK14" s="387"/>
      <c r="AL14" s="387"/>
      <c r="AM14" s="360"/>
      <c r="AN14" s="360"/>
      <c r="AO14" s="360"/>
      <c r="AP14" s="360"/>
      <c r="AQ14" s="387"/>
      <c r="AR14" s="360"/>
      <c r="AS14" s="360"/>
      <c r="AT14" s="360"/>
      <c r="AU14" s="360"/>
      <c r="AV14" s="360"/>
      <c r="AW14" s="387"/>
      <c r="AX14" s="360"/>
      <c r="AY14" s="389"/>
      <c r="AZ14" s="389"/>
      <c r="BA14" s="389"/>
      <c r="BB14" s="360"/>
      <c r="BC14" s="387"/>
      <c r="BD14" s="387"/>
      <c r="BE14" s="360"/>
      <c r="BF14" s="353"/>
      <c r="BG14" s="353"/>
      <c r="BH14" s="360"/>
      <c r="BI14" s="387"/>
      <c r="BJ14" s="360"/>
      <c r="BK14" s="360"/>
      <c r="BL14" s="353"/>
      <c r="BM14" s="353"/>
    </row>
    <row r="15" spans="1:67" s="380" customFormat="1" ht="42" customHeight="1">
      <c r="A15" s="374" t="s">
        <v>132</v>
      </c>
      <c r="B15" s="356">
        <v>100</v>
      </c>
      <c r="C15" s="356">
        <v>40597</v>
      </c>
      <c r="D15" s="356" t="s">
        <v>74</v>
      </c>
      <c r="E15" s="350" t="s">
        <v>75</v>
      </c>
      <c r="F15" s="550"/>
      <c r="G15" s="350" t="s">
        <v>121</v>
      </c>
      <c r="H15" s="350">
        <v>4</v>
      </c>
      <c r="I15" s="402">
        <v>150</v>
      </c>
      <c r="J15" s="411"/>
      <c r="K15" s="360"/>
      <c r="L15" s="355"/>
      <c r="M15" s="355"/>
      <c r="N15" s="453"/>
      <c r="O15" s="385"/>
      <c r="P15" s="385"/>
      <c r="Q15" s="399"/>
      <c r="R15" s="440"/>
      <c r="S15" s="447"/>
      <c r="T15" s="448"/>
      <c r="U15" s="355"/>
      <c r="V15" s="360"/>
      <c r="W15" s="360"/>
      <c r="X15" s="360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>
        <v>1</v>
      </c>
      <c r="AK15" s="360">
        <v>10</v>
      </c>
      <c r="AL15" s="375"/>
      <c r="AM15" s="377">
        <v>1</v>
      </c>
      <c r="AN15" s="375" t="e">
        <f>AL15*1000/#REF!</f>
        <v>#REF!</v>
      </c>
      <c r="AO15" s="375"/>
      <c r="AP15" s="360">
        <v>1</v>
      </c>
      <c r="AQ15" s="360">
        <v>10</v>
      </c>
      <c r="AR15" s="377"/>
      <c r="AS15" s="377">
        <v>1</v>
      </c>
      <c r="AT15" s="377">
        <v>10</v>
      </c>
      <c r="AU15" s="377"/>
      <c r="AV15" s="360">
        <v>0.5</v>
      </c>
      <c r="AW15" s="360">
        <v>5</v>
      </c>
      <c r="AX15" s="381"/>
      <c r="AY15" s="382">
        <v>0.5</v>
      </c>
      <c r="AZ15" s="381">
        <v>5</v>
      </c>
      <c r="BA15" s="381"/>
      <c r="BB15" s="360"/>
      <c r="BC15" s="360"/>
      <c r="BD15" s="353"/>
      <c r="BE15" s="353"/>
      <c r="BF15" s="353"/>
      <c r="BG15" s="353"/>
      <c r="BH15" s="360"/>
      <c r="BI15" s="360"/>
      <c r="BJ15" s="353"/>
      <c r="BK15" s="353"/>
      <c r="BL15" s="353">
        <f t="shared" ref="BL15" si="2">BJ15*10</f>
        <v>0</v>
      </c>
      <c r="BM15" s="353"/>
    </row>
    <row r="16" spans="1:67" s="380" customFormat="1" ht="42" customHeight="1">
      <c r="A16" s="374" t="s">
        <v>41</v>
      </c>
      <c r="B16" s="356">
        <v>100</v>
      </c>
      <c r="C16" s="356">
        <v>160250</v>
      </c>
      <c r="D16" s="356" t="s">
        <v>81</v>
      </c>
      <c r="E16" s="350" t="s">
        <v>82</v>
      </c>
      <c r="F16" s="550" t="s">
        <v>117</v>
      </c>
      <c r="G16" s="550" t="s">
        <v>121</v>
      </c>
      <c r="H16" s="550">
        <v>3</v>
      </c>
      <c r="I16" s="551">
        <v>180</v>
      </c>
      <c r="J16" s="410">
        <v>0.06</v>
      </c>
      <c r="K16" s="378">
        <v>0.6</v>
      </c>
      <c r="L16" s="351">
        <f t="shared" ref="L16:L17" si="3">(100/$J$23)*$J16</f>
        <v>7.3709847328478711E-2</v>
      </c>
      <c r="M16" s="351">
        <f>L16/B16%</f>
        <v>7.3709847328478711E-2</v>
      </c>
      <c r="N16" s="452">
        <f>$K16/$J$23%</f>
        <v>0.73709847328478717</v>
      </c>
      <c r="O16" s="375">
        <f>$N16*$B16%</f>
        <v>0.73709847328478717</v>
      </c>
      <c r="P16" s="375"/>
      <c r="Q16" s="159">
        <f t="shared" ref="Q16:R18" si="4">$K16/$J$23%</f>
        <v>0.73709847328478717</v>
      </c>
      <c r="R16" s="281">
        <f t="shared" si="4"/>
        <v>0.73709847328478717</v>
      </c>
      <c r="S16" s="446">
        <f>N16*3</f>
        <v>2.2112954198543617</v>
      </c>
      <c r="T16" s="446">
        <f>N16*5</f>
        <v>3.6854923664239356</v>
      </c>
      <c r="U16" s="354">
        <v>0.06</v>
      </c>
      <c r="V16" s="378">
        <v>0.6</v>
      </c>
      <c r="W16" s="378"/>
      <c r="X16" s="159">
        <f t="shared" ref="X16:Y18" si="5">$V16/$U$23%</f>
        <v>0.73664598942299131</v>
      </c>
      <c r="Y16" s="159">
        <f t="shared" si="5"/>
        <v>0.73664598942299131</v>
      </c>
      <c r="Z16" s="377">
        <v>0.05</v>
      </c>
      <c r="AA16" s="378">
        <v>0.5</v>
      </c>
      <c r="AB16" s="377"/>
      <c r="AC16" s="391"/>
      <c r="AD16" s="391"/>
      <c r="AE16" s="391"/>
      <c r="AF16" s="377"/>
      <c r="AG16" s="378"/>
      <c r="AH16" s="391"/>
      <c r="AI16" s="391"/>
      <c r="AJ16" s="377">
        <v>0.06</v>
      </c>
      <c r="AK16" s="378" t="e">
        <f>AI16*1000/A16</f>
        <v>#VALUE!</v>
      </c>
      <c r="AL16" s="375"/>
      <c r="AM16" s="375">
        <v>0.06</v>
      </c>
      <c r="AN16" s="375" t="e">
        <f>AL16*1000/A16</f>
        <v>#VALUE!</v>
      </c>
      <c r="AO16" s="375"/>
      <c r="AP16" s="377">
        <v>0.06</v>
      </c>
      <c r="AQ16" s="378" t="e">
        <f>AO16*1000/A16</f>
        <v>#VALUE!</v>
      </c>
      <c r="AR16" s="375"/>
      <c r="AS16" s="377">
        <v>7.0000000000000007E-2</v>
      </c>
      <c r="AT16" s="377">
        <v>0.7</v>
      </c>
      <c r="AU16" s="377"/>
      <c r="AV16" s="377"/>
      <c r="AW16" s="378"/>
      <c r="AX16" s="382"/>
      <c r="AY16" s="382"/>
      <c r="AZ16" s="382"/>
      <c r="BA16" s="382"/>
      <c r="BB16" s="377"/>
      <c r="BC16" s="378"/>
      <c r="BD16" s="353"/>
      <c r="BE16" s="353">
        <v>0.05</v>
      </c>
      <c r="BF16" s="353">
        <v>0.5</v>
      </c>
      <c r="BG16" s="353"/>
      <c r="BH16" s="377">
        <v>0.05</v>
      </c>
      <c r="BI16" s="378">
        <v>0.5</v>
      </c>
      <c r="BJ16" s="384"/>
      <c r="BK16" s="353">
        <v>6.5000000000000002E-2</v>
      </c>
      <c r="BL16" s="353">
        <f t="shared" si="1"/>
        <v>0</v>
      </c>
      <c r="BM16" s="353"/>
    </row>
    <row r="17" spans="1:67" s="380" customFormat="1" ht="42" customHeight="1">
      <c r="A17" s="374" t="s">
        <v>39</v>
      </c>
      <c r="B17" s="356">
        <v>100</v>
      </c>
      <c r="C17" s="356">
        <v>112003</v>
      </c>
      <c r="D17" s="356" t="s">
        <v>76</v>
      </c>
      <c r="E17" s="350" t="s">
        <v>77</v>
      </c>
      <c r="F17" s="550"/>
      <c r="G17" s="550"/>
      <c r="H17" s="550"/>
      <c r="I17" s="551"/>
      <c r="J17" s="410">
        <v>5</v>
      </c>
      <c r="K17" s="392">
        <v>50</v>
      </c>
      <c r="L17" s="351">
        <f t="shared" si="3"/>
        <v>6.1424872773732266</v>
      </c>
      <c r="M17" s="351">
        <f>L17/B17%</f>
        <v>6.1424872773732266</v>
      </c>
      <c r="N17" s="452">
        <f>$K17/$J$23%</f>
        <v>61.424872773732268</v>
      </c>
      <c r="O17" s="375">
        <f>$N17*$B17%</f>
        <v>61.424872773732268</v>
      </c>
      <c r="P17" s="375"/>
      <c r="Q17" s="159">
        <f t="shared" si="4"/>
        <v>61.424872773732268</v>
      </c>
      <c r="R17" s="281">
        <f t="shared" si="4"/>
        <v>61.424872773732268</v>
      </c>
      <c r="S17" s="446">
        <f>N17*3</f>
        <v>184.27461832119681</v>
      </c>
      <c r="T17" s="446">
        <f>N17*5</f>
        <v>307.12436386866136</v>
      </c>
      <c r="U17" s="354">
        <v>5</v>
      </c>
      <c r="V17" s="392">
        <v>50</v>
      </c>
      <c r="W17" s="392"/>
      <c r="X17" s="159">
        <f t="shared" si="5"/>
        <v>61.387165785249273</v>
      </c>
      <c r="Y17" s="159">
        <f t="shared" si="5"/>
        <v>61.387165785249273</v>
      </c>
      <c r="Z17" s="377">
        <v>10</v>
      </c>
      <c r="AA17" s="392">
        <v>100</v>
      </c>
      <c r="AB17" s="377"/>
      <c r="AC17" s="377">
        <v>10</v>
      </c>
      <c r="AD17" s="377">
        <v>100</v>
      </c>
      <c r="AE17" s="377"/>
      <c r="AF17" s="377">
        <v>10</v>
      </c>
      <c r="AG17" s="392">
        <v>100</v>
      </c>
      <c r="AH17" s="377"/>
      <c r="AI17" s="377"/>
      <c r="AJ17" s="377">
        <v>7</v>
      </c>
      <c r="AK17" s="392" t="e">
        <f>AI17*1000/A17</f>
        <v>#VALUE!</v>
      </c>
      <c r="AL17" s="375"/>
      <c r="AM17" s="375">
        <v>7</v>
      </c>
      <c r="AN17" s="375" t="e">
        <f>AL17*1000/A17</f>
        <v>#VALUE!</v>
      </c>
      <c r="AO17" s="375"/>
      <c r="AP17" s="377">
        <v>7</v>
      </c>
      <c r="AQ17" s="392" t="e">
        <f>AO17*1000/A17</f>
        <v>#VALUE!</v>
      </c>
      <c r="AR17" s="375"/>
      <c r="AS17" s="377">
        <v>10</v>
      </c>
      <c r="AT17" s="377">
        <v>100</v>
      </c>
      <c r="AU17" s="377"/>
      <c r="AV17" s="377">
        <v>10</v>
      </c>
      <c r="AW17" s="392" t="e">
        <f>AU17*100*10/A17</f>
        <v>#VALUE!</v>
      </c>
      <c r="AX17" s="381"/>
      <c r="AY17" s="382">
        <v>10</v>
      </c>
      <c r="AZ17" s="381">
        <f>AY17*1000/B17</f>
        <v>100</v>
      </c>
      <c r="BA17" s="381"/>
      <c r="BB17" s="377">
        <v>15</v>
      </c>
      <c r="BC17" s="392">
        <v>150</v>
      </c>
      <c r="BD17" s="353"/>
      <c r="BE17" s="353">
        <v>15</v>
      </c>
      <c r="BF17" s="353">
        <v>150</v>
      </c>
      <c r="BG17" s="353"/>
      <c r="BH17" s="377">
        <v>15</v>
      </c>
      <c r="BI17" s="392">
        <v>150</v>
      </c>
      <c r="BJ17" s="384"/>
      <c r="BK17" s="353">
        <v>5.42</v>
      </c>
      <c r="BL17" s="353">
        <f t="shared" si="1"/>
        <v>0</v>
      </c>
      <c r="BM17" s="353"/>
      <c r="BN17" s="375">
        <v>10</v>
      </c>
      <c r="BO17" s="375">
        <v>102</v>
      </c>
    </row>
    <row r="18" spans="1:67" s="380" customFormat="1" ht="42" customHeight="1">
      <c r="A18" s="374" t="s">
        <v>40</v>
      </c>
      <c r="B18" s="356">
        <v>100</v>
      </c>
      <c r="C18" s="356">
        <v>112006</v>
      </c>
      <c r="D18" s="356" t="s">
        <v>78</v>
      </c>
      <c r="E18" s="350" t="s">
        <v>79</v>
      </c>
      <c r="F18" s="550"/>
      <c r="G18" s="550"/>
      <c r="H18" s="550"/>
      <c r="I18" s="551"/>
      <c r="J18" s="410">
        <v>44.168999999999997</v>
      </c>
      <c r="K18" s="375">
        <f>J18*10</f>
        <v>441.68999999999994</v>
      </c>
      <c r="L18" s="351">
        <f t="shared" ref="L18" si="6">(100/$J$23)*$J18</f>
        <v>54.261504110859605</v>
      </c>
      <c r="M18" s="351">
        <f>L18/B18%</f>
        <v>54.261504110859605</v>
      </c>
      <c r="N18" s="452">
        <f>$K18/$J$23%</f>
        <v>542.61504110859607</v>
      </c>
      <c r="O18" s="375">
        <f>$N18*$B18%</f>
        <v>542.61504110859607</v>
      </c>
      <c r="P18" s="375"/>
      <c r="Q18" s="159">
        <f t="shared" si="4"/>
        <v>542.61504110859607</v>
      </c>
      <c r="R18" s="281">
        <f t="shared" si="4"/>
        <v>542.61504110859607</v>
      </c>
      <c r="S18" s="446">
        <f>N18*3</f>
        <v>1627.8451233257883</v>
      </c>
      <c r="T18" s="446">
        <f>N18*5</f>
        <v>2713.0752055429803</v>
      </c>
      <c r="U18" s="354">
        <v>44.219000000000001</v>
      </c>
      <c r="V18" s="375">
        <f>U18*10</f>
        <v>442.19</v>
      </c>
      <c r="W18" s="375"/>
      <c r="X18" s="159">
        <f t="shared" si="5"/>
        <v>542.89581677158753</v>
      </c>
      <c r="Y18" s="159">
        <f t="shared" si="5"/>
        <v>542.89581677158753</v>
      </c>
      <c r="Z18" s="377">
        <v>49.4</v>
      </c>
      <c r="AA18" s="375">
        <v>494</v>
      </c>
      <c r="AB18" s="375"/>
      <c r="AC18" s="375">
        <v>63.54</v>
      </c>
      <c r="AD18" s="378">
        <v>635.4</v>
      </c>
      <c r="AE18" s="378"/>
      <c r="AF18" s="377">
        <v>63.39</v>
      </c>
      <c r="AG18" s="375">
        <v>633.9</v>
      </c>
      <c r="AH18" s="378"/>
      <c r="AI18" s="378"/>
      <c r="AJ18" s="377">
        <v>35.74</v>
      </c>
      <c r="AK18" s="375" t="e">
        <f>AI18*1000/A18</f>
        <v>#VALUE!</v>
      </c>
      <c r="AL18" s="375"/>
      <c r="AM18" s="375">
        <v>35.79</v>
      </c>
      <c r="AN18" s="375" t="e">
        <f>AL18*1000/A18</f>
        <v>#VALUE!</v>
      </c>
      <c r="AO18" s="375"/>
      <c r="AP18" s="377">
        <v>35.79</v>
      </c>
      <c r="AQ18" s="375" t="e">
        <f>AO18*1000/A18</f>
        <v>#VALUE!</v>
      </c>
      <c r="AR18" s="375"/>
      <c r="AS18" s="375">
        <v>33.630000000000003</v>
      </c>
      <c r="AT18" s="378">
        <v>336.3</v>
      </c>
      <c r="AU18" s="378"/>
      <c r="AV18" s="377">
        <v>47.53</v>
      </c>
      <c r="AW18" s="375" t="e">
        <f>AU18*100*10/A18</f>
        <v>#VALUE!</v>
      </c>
      <c r="AX18" s="381"/>
      <c r="AY18" s="381">
        <v>47.423000000000002</v>
      </c>
      <c r="AZ18" s="381">
        <f>AY18*1000/B18</f>
        <v>474.23</v>
      </c>
      <c r="BA18" s="381"/>
      <c r="BB18" s="377">
        <v>46.02</v>
      </c>
      <c r="BC18" s="375">
        <v>460.2</v>
      </c>
      <c r="BD18" s="393"/>
      <c r="BE18" s="353">
        <v>22.11</v>
      </c>
      <c r="BF18" s="353">
        <v>221.1</v>
      </c>
      <c r="BG18" s="353"/>
      <c r="BH18" s="377">
        <v>40.32</v>
      </c>
      <c r="BI18" s="375">
        <v>403.2</v>
      </c>
      <c r="BJ18" s="384"/>
      <c r="BK18" s="353">
        <v>48.228000000000002</v>
      </c>
      <c r="BL18" s="353">
        <f t="shared" si="1"/>
        <v>0</v>
      </c>
      <c r="BM18" s="353"/>
      <c r="BN18" s="375">
        <v>65.8</v>
      </c>
      <c r="BO18" s="375">
        <v>671.4</v>
      </c>
    </row>
    <row r="19" spans="1:67" s="380" customFormat="1" ht="42" customHeight="1">
      <c r="A19" s="374" t="s">
        <v>46</v>
      </c>
      <c r="B19" s="356">
        <v>96</v>
      </c>
      <c r="C19" s="356">
        <v>112002</v>
      </c>
      <c r="D19" s="356" t="s">
        <v>80</v>
      </c>
      <c r="E19" s="350" t="s">
        <v>82</v>
      </c>
      <c r="F19" s="550"/>
      <c r="G19" s="550"/>
      <c r="H19" s="550"/>
      <c r="I19" s="551"/>
      <c r="J19" s="411"/>
      <c r="K19" s="360"/>
      <c r="L19" s="355"/>
      <c r="M19" s="355"/>
      <c r="N19" s="453"/>
      <c r="O19" s="385"/>
      <c r="P19" s="385"/>
      <c r="Q19" s="399"/>
      <c r="R19" s="440"/>
      <c r="S19" s="447"/>
      <c r="T19" s="448"/>
      <c r="U19" s="355"/>
      <c r="V19" s="360"/>
      <c r="W19" s="360"/>
      <c r="X19" s="360"/>
      <c r="Y19" s="360"/>
      <c r="Z19" s="360"/>
      <c r="AA19" s="360"/>
      <c r="AB19" s="360"/>
      <c r="AC19" s="360"/>
      <c r="AD19" s="360"/>
      <c r="AE19" s="360"/>
      <c r="AF19" s="360"/>
      <c r="AG19" s="360"/>
      <c r="AH19" s="360"/>
      <c r="AI19" s="360"/>
      <c r="AJ19" s="360">
        <v>6</v>
      </c>
      <c r="AK19" s="360">
        <v>62.5</v>
      </c>
      <c r="AL19" s="375"/>
      <c r="AM19" s="377">
        <v>6</v>
      </c>
      <c r="AN19" s="375" t="e">
        <f>AL19*1000/A19</f>
        <v>#VALUE!</v>
      </c>
      <c r="AO19" s="375"/>
      <c r="AP19" s="360">
        <v>6</v>
      </c>
      <c r="AQ19" s="360">
        <v>62.5</v>
      </c>
      <c r="AR19" s="377"/>
      <c r="AS19" s="377">
        <v>6</v>
      </c>
      <c r="AT19" s="377">
        <v>62.5</v>
      </c>
      <c r="AU19" s="377"/>
      <c r="AV19" s="360">
        <v>6</v>
      </c>
      <c r="AW19" s="360">
        <v>62.5</v>
      </c>
      <c r="AX19" s="381"/>
      <c r="AY19" s="382">
        <v>6</v>
      </c>
      <c r="AZ19" s="381">
        <v>62.5</v>
      </c>
      <c r="BA19" s="381"/>
      <c r="BB19" s="360">
        <v>0</v>
      </c>
      <c r="BC19" s="360">
        <v>0</v>
      </c>
      <c r="BD19" s="386"/>
      <c r="BE19" s="353">
        <v>12</v>
      </c>
      <c r="BF19" s="353">
        <v>156.30000000000001</v>
      </c>
      <c r="BG19" s="353"/>
      <c r="BH19" s="360"/>
      <c r="BI19" s="360"/>
      <c r="BJ19" s="353"/>
      <c r="BK19" s="353">
        <v>0</v>
      </c>
      <c r="BL19" s="353">
        <f t="shared" si="1"/>
        <v>0</v>
      </c>
      <c r="BM19" s="353"/>
    </row>
    <row r="20" spans="1:67" ht="16.5" customHeight="1">
      <c r="B20" s="358"/>
      <c r="C20" s="358"/>
      <c r="D20" s="358"/>
      <c r="I20" s="403"/>
      <c r="J20" s="412"/>
      <c r="L20" s="405"/>
      <c r="M20" s="405"/>
      <c r="N20" s="454"/>
      <c r="O20" s="394"/>
      <c r="P20" s="394"/>
      <c r="Q20" s="400"/>
      <c r="R20" s="441"/>
      <c r="S20" s="449"/>
      <c r="T20" s="450"/>
      <c r="U20" s="405"/>
      <c r="BE20" s="353"/>
      <c r="BF20" s="353"/>
      <c r="BG20" s="353"/>
      <c r="BK20" s="353"/>
      <c r="BL20" s="353">
        <f t="shared" si="1"/>
        <v>0</v>
      </c>
      <c r="BM20" s="353"/>
    </row>
    <row r="21" spans="1:67" s="380" customFormat="1" ht="42" customHeight="1">
      <c r="A21" s="374" t="s">
        <v>72</v>
      </c>
      <c r="B21" s="356">
        <v>96</v>
      </c>
      <c r="C21" s="356">
        <v>40571</v>
      </c>
      <c r="D21" s="356" t="s">
        <v>103</v>
      </c>
      <c r="E21" s="357" t="s">
        <v>118</v>
      </c>
      <c r="F21" s="357" t="s">
        <v>122</v>
      </c>
      <c r="G21" s="559" t="s">
        <v>120</v>
      </c>
      <c r="H21" s="559" t="s">
        <v>128</v>
      </c>
      <c r="I21" s="560" t="s">
        <v>148</v>
      </c>
      <c r="J21" s="410">
        <v>16</v>
      </c>
      <c r="K21" s="378">
        <v>156</v>
      </c>
      <c r="L21" s="351">
        <f>(100/$J$23)*$J21</f>
        <v>19.655959287594325</v>
      </c>
      <c r="M21" s="351"/>
      <c r="N21" s="452">
        <f>$K21/$J$23%</f>
        <v>191.64560305404467</v>
      </c>
      <c r="O21" s="554">
        <f>($J$21/$J$23%)*10</f>
        <v>196.55959287594328</v>
      </c>
      <c r="P21" s="419"/>
      <c r="Q21" s="159">
        <f>$K21/$J$23%</f>
        <v>191.64560305404467</v>
      </c>
      <c r="R21" s="281">
        <f>$K21/$J$23%</f>
        <v>191.64560305404467</v>
      </c>
      <c r="S21" s="446">
        <f>N21*3</f>
        <v>574.93680916213407</v>
      </c>
      <c r="T21" s="446">
        <f>N21*5</f>
        <v>958.2280152702233</v>
      </c>
      <c r="U21" s="354">
        <v>16</v>
      </c>
      <c r="V21" s="378">
        <v>156</v>
      </c>
      <c r="W21" s="378"/>
      <c r="X21" s="159">
        <f>$V21/$U$23%</f>
        <v>191.52795724997773</v>
      </c>
      <c r="Y21" s="159">
        <f>$V21/$U$23%</f>
        <v>191.52795724997773</v>
      </c>
      <c r="Z21" s="377">
        <v>14</v>
      </c>
      <c r="AA21" s="378">
        <v>136.5</v>
      </c>
      <c r="AB21" s="375"/>
      <c r="AC21" s="377">
        <v>5.2</v>
      </c>
      <c r="AD21" s="375">
        <v>50.7</v>
      </c>
      <c r="AE21" s="375"/>
      <c r="AF21" s="377">
        <v>5.2</v>
      </c>
      <c r="AG21" s="378">
        <v>50.7</v>
      </c>
      <c r="AH21" s="375"/>
      <c r="AI21" s="375"/>
      <c r="AJ21" s="377">
        <v>6</v>
      </c>
      <c r="AK21" s="378">
        <v>58.5</v>
      </c>
      <c r="AL21" s="375"/>
      <c r="AM21" s="377">
        <v>6</v>
      </c>
      <c r="AN21" s="375">
        <v>58.5</v>
      </c>
      <c r="AO21" s="375"/>
      <c r="AP21" s="377">
        <v>6</v>
      </c>
      <c r="AQ21" s="378">
        <v>58.5</v>
      </c>
      <c r="AR21" s="377"/>
      <c r="AS21" s="377">
        <v>5.5</v>
      </c>
      <c r="AT21" s="377">
        <v>53.6</v>
      </c>
      <c r="AU21" s="377"/>
      <c r="AV21" s="377">
        <v>5.2</v>
      </c>
      <c r="AW21" s="378">
        <v>50.7</v>
      </c>
      <c r="AX21" s="378"/>
      <c r="AY21" s="377">
        <v>5.2</v>
      </c>
      <c r="AZ21" s="378">
        <v>50.7</v>
      </c>
      <c r="BA21" s="378"/>
      <c r="BB21" s="377">
        <v>14</v>
      </c>
      <c r="BC21" s="378">
        <v>136.5</v>
      </c>
      <c r="BD21" s="386"/>
      <c r="BE21" s="353">
        <v>23</v>
      </c>
      <c r="BF21" s="353">
        <v>226.62178702570378</v>
      </c>
      <c r="BG21" s="353"/>
      <c r="BH21" s="377">
        <v>19</v>
      </c>
      <c r="BI21" s="378">
        <v>187.2</v>
      </c>
      <c r="BJ21" s="384"/>
      <c r="BK21" s="353">
        <v>16.920000000000002</v>
      </c>
      <c r="BL21" s="353">
        <f t="shared" si="1"/>
        <v>0</v>
      </c>
      <c r="BM21" s="353"/>
      <c r="BN21" s="375">
        <v>5</v>
      </c>
      <c r="BO21" s="375"/>
    </row>
    <row r="22" spans="1:67" s="380" customFormat="1" ht="42" customHeight="1">
      <c r="A22" s="374" t="s">
        <v>36</v>
      </c>
      <c r="B22" s="356">
        <v>47</v>
      </c>
      <c r="C22" s="356">
        <v>102135</v>
      </c>
      <c r="D22" s="356" t="s">
        <v>104</v>
      </c>
      <c r="E22" s="357" t="s">
        <v>119</v>
      </c>
      <c r="F22" s="357" t="s">
        <v>123</v>
      </c>
      <c r="G22" s="559"/>
      <c r="H22" s="559"/>
      <c r="I22" s="560"/>
      <c r="J22" s="410"/>
      <c r="K22" s="386">
        <v>43.4</v>
      </c>
      <c r="L22" s="354"/>
      <c r="M22" s="354"/>
      <c r="N22" s="452">
        <f>$K22/$J$23%</f>
        <v>53.316789567599606</v>
      </c>
      <c r="O22" s="555"/>
      <c r="P22" s="420"/>
      <c r="Q22" s="159">
        <f>$K22/$J$23%</f>
        <v>53.316789567599606</v>
      </c>
      <c r="R22" s="281">
        <f>$K22/$J$23%</f>
        <v>53.316789567599606</v>
      </c>
      <c r="S22" s="446">
        <f>N22*3</f>
        <v>159.95036870279881</v>
      </c>
      <c r="T22" s="446">
        <f>N22*5</f>
        <v>266.58394783799804</v>
      </c>
      <c r="U22" s="354"/>
      <c r="V22" s="386">
        <v>43.4</v>
      </c>
      <c r="W22" s="386"/>
      <c r="X22" s="159">
        <f>$V22/$U$23%</f>
        <v>53.284059901596372</v>
      </c>
      <c r="Y22" s="159">
        <f>$V22/$U$23%</f>
        <v>53.284059901596372</v>
      </c>
      <c r="Z22" s="377"/>
      <c r="AA22" s="386">
        <v>38.1</v>
      </c>
      <c r="AB22" s="378"/>
      <c r="AC22" s="377"/>
      <c r="AD22" s="375">
        <v>14.24</v>
      </c>
      <c r="AE22" s="375"/>
      <c r="AF22" s="377"/>
      <c r="AG22" s="386">
        <v>14.24</v>
      </c>
      <c r="AH22" s="378"/>
      <c r="AI22" s="378"/>
      <c r="AJ22" s="377"/>
      <c r="AK22" s="386">
        <v>16.420000000000002</v>
      </c>
      <c r="AL22" s="375"/>
      <c r="AM22" s="377"/>
      <c r="AN22" s="375">
        <v>16.420000000000002</v>
      </c>
      <c r="AO22" s="375"/>
      <c r="AP22" s="377"/>
      <c r="AQ22" s="386">
        <v>16.420000000000002</v>
      </c>
      <c r="AR22" s="377"/>
      <c r="AS22" s="377"/>
      <c r="AT22" s="377">
        <v>15.05</v>
      </c>
      <c r="AU22" s="377"/>
      <c r="AV22" s="377"/>
      <c r="AW22" s="386">
        <v>14.24</v>
      </c>
      <c r="AX22" s="375"/>
      <c r="AY22" s="377"/>
      <c r="AZ22" s="375">
        <v>14.24</v>
      </c>
      <c r="BA22" s="375"/>
      <c r="BB22" s="377"/>
      <c r="BC22" s="386">
        <v>38.1</v>
      </c>
      <c r="BD22" s="386"/>
      <c r="BE22" s="353"/>
      <c r="BF22" s="353">
        <v>71.150000000000006</v>
      </c>
      <c r="BG22" s="353"/>
      <c r="BH22" s="377"/>
      <c r="BI22" s="386">
        <v>52</v>
      </c>
      <c r="BJ22" s="384"/>
      <c r="BK22" s="353"/>
      <c r="BL22" s="353">
        <f t="shared" si="1"/>
        <v>0</v>
      </c>
      <c r="BM22" s="353"/>
      <c r="BN22" s="375"/>
      <c r="BO22" s="375">
        <v>14.24</v>
      </c>
    </row>
    <row r="23" spans="1:67" ht="42" customHeight="1" thickBot="1">
      <c r="A23" s="395" t="s">
        <v>241</v>
      </c>
      <c r="I23" s="403"/>
      <c r="J23" s="413">
        <f>SUM(J7:J22)</f>
        <v>81.40025</v>
      </c>
      <c r="K23" s="414"/>
      <c r="L23" s="418">
        <f>(100/$J$23)*$J23</f>
        <v>100</v>
      </c>
      <c r="M23" s="418"/>
      <c r="N23" s="455">
        <f>SUM(N8:N22)</f>
        <v>1234.3761082984856</v>
      </c>
      <c r="O23" s="415">
        <f>SUM(O8:O22)</f>
        <v>961.04127444326036</v>
      </c>
      <c r="P23" s="415"/>
      <c r="Q23" s="247">
        <f>O23/65%</f>
        <v>1478.525037605016</v>
      </c>
      <c r="R23" s="284">
        <f>O23/70%</f>
        <v>1372.9161063475149</v>
      </c>
      <c r="S23" s="446"/>
      <c r="T23" s="446">
        <f>SUM(T7:T22)</f>
        <v>7392.6251880250802</v>
      </c>
      <c r="U23" s="354">
        <f>SUM(U5:U22)</f>
        <v>81.450249999999997</v>
      </c>
      <c r="Z23" s="377">
        <f>SUM(Z7:Z22)</f>
        <v>95.699999999999989</v>
      </c>
      <c r="AC23" s="377">
        <f>SUM(AC5:AC22)</f>
        <v>98.7</v>
      </c>
      <c r="AF23" s="377">
        <f>SUM(AF7:AF22)</f>
        <v>98.55</v>
      </c>
      <c r="AJ23" s="377">
        <f>SUM(AJ7:AJ22)</f>
        <v>70.900000000000006</v>
      </c>
      <c r="AM23" s="377">
        <f>SUM(AM5:AM22)</f>
        <v>70.949999999999989</v>
      </c>
      <c r="AP23" s="377">
        <f>SUM(AP7:AP22)</f>
        <v>70.949999999999989</v>
      </c>
      <c r="AS23" s="377">
        <f>SUM(AS5:AS22)</f>
        <v>79.7</v>
      </c>
      <c r="AV23" s="377">
        <f>SUM(AV7:AV22)</f>
        <v>86.847000000000008</v>
      </c>
      <c r="BB23" s="377">
        <f>SUM(BB7:BB22)</f>
        <v>94.6</v>
      </c>
      <c r="BE23" s="377">
        <f>SUM(BE5:BE22)</f>
        <v>87.3</v>
      </c>
      <c r="BH23" s="377">
        <f>SUM(BH7:BH22)</f>
        <v>90.5</v>
      </c>
      <c r="BK23" s="377">
        <f>SUM(BK5:BK22)</f>
        <v>88.602999999999994</v>
      </c>
    </row>
    <row r="24" spans="1:67">
      <c r="J24" s="406"/>
      <c r="K24" s="406"/>
      <c r="L24" s="406"/>
      <c r="M24" s="406"/>
      <c r="N24" s="456">
        <v>1000</v>
      </c>
      <c r="O24" s="406"/>
      <c r="P24" s="406"/>
      <c r="Q24" s="406"/>
      <c r="R24" s="442"/>
      <c r="S24" s="450"/>
      <c r="T24" s="449">
        <f>T23/1.4</f>
        <v>5280.4465628750577</v>
      </c>
      <c r="U24" s="394">
        <f>U23-U7</f>
        <v>78.278999999999996</v>
      </c>
      <c r="X24" s="359">
        <f>(U23-U7)*10/0.65</f>
        <v>1204.2923076923075</v>
      </c>
    </row>
    <row r="25" spans="1:67" ht="24.75">
      <c r="J25" s="375">
        <f>(100/J23)*100</f>
        <v>122.84974554746452</v>
      </c>
      <c r="K25" s="375"/>
      <c r="L25" s="375">
        <f>(L23-L7)/0.7</f>
        <v>137.29161063475146</v>
      </c>
      <c r="M25" s="375"/>
      <c r="N25" s="375"/>
      <c r="O25" s="375"/>
      <c r="P25" s="375"/>
      <c r="Q25" s="360"/>
      <c r="R25" s="360"/>
      <c r="S25" s="360"/>
      <c r="T25" s="422"/>
      <c r="U25" s="422">
        <f>10000/U23</f>
        <v>122.77433157049856</v>
      </c>
      <c r="V25" s="360"/>
      <c r="W25" s="360"/>
      <c r="X25" s="360">
        <f>U25/0.65</f>
        <v>188.88358703153625</v>
      </c>
      <c r="Y25" s="360"/>
      <c r="Z25" s="360"/>
      <c r="AA25" s="360"/>
      <c r="AB25" s="360"/>
      <c r="AC25" s="360"/>
      <c r="AD25" s="360"/>
      <c r="AE25" s="360"/>
      <c r="AF25" s="360"/>
      <c r="AG25" s="360"/>
      <c r="AH25" s="360"/>
      <c r="AI25" s="360"/>
      <c r="AJ25" s="360"/>
      <c r="AK25" s="360"/>
      <c r="AP25" s="360"/>
      <c r="AQ25" s="360"/>
      <c r="AV25" s="360"/>
      <c r="AW25" s="360"/>
      <c r="BB25" s="360"/>
      <c r="BC25" s="360"/>
      <c r="BH25" s="360"/>
      <c r="BI25" s="360"/>
    </row>
    <row r="26" spans="1:67"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60"/>
      <c r="AB26" s="360"/>
      <c r="AC26" s="360"/>
      <c r="AD26" s="360"/>
      <c r="AE26" s="360"/>
      <c r="AF26" s="360"/>
      <c r="AG26" s="360"/>
      <c r="AH26" s="360"/>
      <c r="AI26" s="360"/>
      <c r="AJ26" s="360"/>
      <c r="AK26" s="360"/>
      <c r="AP26" s="360"/>
      <c r="AQ26" s="360"/>
      <c r="AV26" s="360"/>
      <c r="AW26" s="360"/>
      <c r="BB26" s="360"/>
      <c r="BC26" s="360"/>
      <c r="BH26" s="360"/>
      <c r="BI26" s="360"/>
    </row>
    <row r="27" spans="1:67"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60"/>
      <c r="AB27" s="360"/>
      <c r="AC27" s="360"/>
      <c r="AD27" s="360"/>
      <c r="AE27" s="360"/>
      <c r="AF27" s="360"/>
      <c r="AG27" s="360"/>
      <c r="AH27" s="360"/>
      <c r="AI27" s="360"/>
      <c r="AJ27" s="360"/>
      <c r="AK27" s="360"/>
      <c r="AP27" s="360"/>
      <c r="AQ27" s="360"/>
      <c r="AV27" s="360"/>
      <c r="AW27" s="360"/>
      <c r="BB27" s="360"/>
      <c r="BC27" s="360"/>
      <c r="BH27" s="360"/>
      <c r="BI27" s="360"/>
    </row>
    <row r="28" spans="1:67" ht="24.75"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  <c r="X28" s="360"/>
      <c r="Y28" s="360"/>
      <c r="Z28" s="376"/>
      <c r="AA28" s="376">
        <f>Z21*M29</f>
        <v>13.65</v>
      </c>
      <c r="AB28" s="376"/>
      <c r="AC28" s="360"/>
      <c r="AD28" s="360"/>
      <c r="AE28" s="360"/>
      <c r="AF28" s="360"/>
      <c r="AG28" s="360"/>
      <c r="AH28" s="360"/>
      <c r="AI28" s="360"/>
      <c r="AJ28" s="360"/>
      <c r="AK28" s="360"/>
      <c r="AP28" s="360"/>
      <c r="AQ28" s="360"/>
      <c r="AV28" s="360"/>
      <c r="AW28" s="360"/>
      <c r="BB28" s="360"/>
      <c r="BC28" s="360"/>
      <c r="BH28" s="360"/>
      <c r="BI28" s="360"/>
    </row>
    <row r="29" spans="1:67" ht="24.75">
      <c r="J29" s="417">
        <v>16</v>
      </c>
      <c r="K29" s="376">
        <v>156</v>
      </c>
      <c r="L29" s="376">
        <f>K29/10</f>
        <v>15.6</v>
      </c>
      <c r="M29" s="416">
        <f>L29/J29</f>
        <v>0.97499999999999998</v>
      </c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60"/>
      <c r="Z29" s="376"/>
      <c r="AA29" s="376">
        <f>Z21*M30</f>
        <v>3.7974999999999999</v>
      </c>
      <c r="AB29" s="376"/>
      <c r="AC29" s="360"/>
      <c r="AD29" s="360"/>
      <c r="AE29" s="360"/>
      <c r="AF29" s="360"/>
      <c r="AG29" s="360"/>
      <c r="AH29" s="360"/>
      <c r="AI29" s="360"/>
      <c r="AJ29" s="360"/>
      <c r="AK29" s="360"/>
      <c r="AP29" s="360"/>
      <c r="AQ29" s="360"/>
      <c r="AV29" s="360"/>
      <c r="AW29" s="360"/>
      <c r="BB29" s="360"/>
      <c r="BC29" s="360"/>
      <c r="BH29" s="360"/>
      <c r="BI29" s="360"/>
    </row>
    <row r="30" spans="1:67" ht="25.5">
      <c r="J30" s="410"/>
      <c r="K30" s="383">
        <v>43.4</v>
      </c>
      <c r="L30" s="383">
        <f>K30/10</f>
        <v>4.34</v>
      </c>
      <c r="M30" s="416">
        <f>L30/J29</f>
        <v>0.27124999999999999</v>
      </c>
      <c r="N30" s="360"/>
      <c r="O30" s="360"/>
      <c r="P30" s="360"/>
      <c r="Q30" s="360"/>
      <c r="R30" s="360"/>
      <c r="S30" s="360"/>
      <c r="T30" s="360"/>
      <c r="U30" s="360"/>
      <c r="V30" s="360"/>
      <c r="W30" s="360"/>
      <c r="X30" s="360"/>
      <c r="Y30" s="360"/>
      <c r="Z30" s="376"/>
      <c r="AA30" s="376"/>
      <c r="AB30" s="376"/>
      <c r="AC30" s="360"/>
      <c r="AD30" s="360"/>
      <c r="AE30" s="360"/>
      <c r="AF30" s="360"/>
      <c r="AG30" s="360"/>
      <c r="AH30" s="360"/>
      <c r="AI30" s="360"/>
      <c r="AJ30" s="360"/>
      <c r="AK30" s="360"/>
      <c r="AP30" s="360"/>
      <c r="AQ30" s="360"/>
      <c r="AV30" s="360"/>
      <c r="AW30" s="360"/>
      <c r="BB30" s="360"/>
      <c r="BC30" s="360"/>
      <c r="BH30" s="360"/>
      <c r="BI30" s="360"/>
    </row>
    <row r="31" spans="1:67" ht="24.75"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  <c r="X31" s="360"/>
      <c r="Y31" s="360"/>
      <c r="Z31" s="376"/>
      <c r="AA31" s="376"/>
      <c r="AB31" s="376"/>
      <c r="AC31" s="360"/>
      <c r="AD31" s="360"/>
      <c r="AE31" s="360"/>
      <c r="AF31" s="360"/>
      <c r="AG31" s="360"/>
      <c r="AH31" s="360"/>
      <c r="AI31" s="360"/>
      <c r="AJ31" s="360"/>
      <c r="AK31" s="360"/>
      <c r="AP31" s="360"/>
      <c r="AQ31" s="360"/>
      <c r="AV31" s="360"/>
      <c r="AW31" s="360"/>
      <c r="BB31" s="360"/>
      <c r="BC31" s="360"/>
      <c r="BH31" s="360"/>
      <c r="BI31" s="360"/>
    </row>
    <row r="32" spans="1:67" ht="24.75"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  <c r="X32" s="360"/>
      <c r="Y32" s="360"/>
      <c r="Z32" s="376"/>
      <c r="AA32" s="376"/>
      <c r="AB32" s="376"/>
      <c r="AC32" s="360"/>
      <c r="AD32" s="360"/>
      <c r="AE32" s="360"/>
      <c r="AF32" s="360"/>
      <c r="AG32" s="360"/>
      <c r="AH32" s="360"/>
      <c r="AI32" s="360"/>
      <c r="AJ32" s="360"/>
      <c r="AK32" s="360"/>
      <c r="AP32" s="360"/>
      <c r="AQ32" s="360"/>
      <c r="AV32" s="360"/>
      <c r="AW32" s="360"/>
      <c r="BB32" s="360"/>
      <c r="BC32" s="360"/>
      <c r="BH32" s="360"/>
      <c r="BI32" s="360"/>
    </row>
    <row r="33" spans="1:61" ht="24.75"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76"/>
      <c r="AA33" s="376"/>
      <c r="AB33" s="376"/>
      <c r="AC33" s="360"/>
      <c r="AD33" s="360"/>
      <c r="AE33" s="360"/>
      <c r="AF33" s="360"/>
      <c r="AG33" s="360"/>
      <c r="AH33" s="360"/>
      <c r="AI33" s="360"/>
      <c r="AJ33" s="360"/>
      <c r="AK33" s="360"/>
      <c r="AP33" s="360"/>
      <c r="AQ33" s="360"/>
      <c r="AV33" s="360"/>
      <c r="AW33" s="360"/>
      <c r="BB33" s="360"/>
      <c r="BC33" s="360"/>
      <c r="BH33" s="360"/>
      <c r="BI33" s="360"/>
    </row>
    <row r="34" spans="1:61" ht="24.75"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76"/>
      <c r="AA34" s="376"/>
      <c r="AB34" s="376"/>
      <c r="AC34" s="360"/>
      <c r="AD34" s="360"/>
      <c r="AE34" s="360"/>
      <c r="AF34" s="360"/>
      <c r="AG34" s="360"/>
      <c r="AH34" s="360"/>
      <c r="AI34" s="360"/>
      <c r="AJ34" s="360"/>
      <c r="AK34" s="360"/>
      <c r="AP34" s="360"/>
      <c r="AQ34" s="360"/>
      <c r="AV34" s="360"/>
      <c r="AW34" s="360"/>
      <c r="BB34" s="360"/>
      <c r="BC34" s="360"/>
      <c r="BH34" s="360"/>
      <c r="BI34" s="360"/>
    </row>
    <row r="35" spans="1:61" ht="24.75"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  <c r="X35" s="360"/>
      <c r="Y35" s="360"/>
      <c r="Z35" s="376"/>
      <c r="AA35" s="376"/>
      <c r="AB35" s="376"/>
      <c r="AC35" s="360"/>
      <c r="AD35" s="360"/>
      <c r="AE35" s="360"/>
      <c r="AF35" s="360"/>
      <c r="AG35" s="360"/>
      <c r="AH35" s="360"/>
      <c r="AI35" s="360"/>
      <c r="AJ35" s="360"/>
      <c r="AK35" s="360"/>
      <c r="AP35" s="360"/>
      <c r="AQ35" s="360"/>
      <c r="AV35" s="360"/>
      <c r="AW35" s="360"/>
      <c r="BB35" s="360"/>
      <c r="BC35" s="360"/>
      <c r="BH35" s="360"/>
      <c r="BI35" s="360"/>
    </row>
    <row r="36" spans="1:61" ht="25.5" thickBot="1">
      <c r="J36" s="430"/>
      <c r="K36" s="430"/>
      <c r="L36" s="430"/>
      <c r="M36" s="430"/>
      <c r="N36" s="43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76"/>
      <c r="AA36" s="376"/>
      <c r="AB36" s="376"/>
      <c r="AC36" s="360"/>
      <c r="AD36" s="360"/>
      <c r="AE36" s="360"/>
      <c r="AF36" s="360"/>
      <c r="AG36" s="360"/>
      <c r="AH36" s="360"/>
      <c r="AI36" s="360"/>
      <c r="AJ36" s="360"/>
      <c r="AK36" s="360"/>
      <c r="AP36" s="360"/>
      <c r="AQ36" s="360"/>
      <c r="AV36" s="360"/>
      <c r="AW36" s="360"/>
      <c r="BB36" s="360"/>
      <c r="BC36" s="360"/>
      <c r="BH36" s="360"/>
      <c r="BI36" s="360"/>
    </row>
    <row r="37" spans="1:61" s="425" customFormat="1" ht="75" thickBot="1">
      <c r="B37" s="371" t="s">
        <v>260</v>
      </c>
      <c r="I37" s="428"/>
      <c r="J37" s="433" t="s">
        <v>268</v>
      </c>
      <c r="K37" s="434" t="s">
        <v>259</v>
      </c>
      <c r="L37" s="435" t="s">
        <v>269</v>
      </c>
      <c r="M37" s="436" t="s">
        <v>270</v>
      </c>
      <c r="N37" s="437" t="s">
        <v>271</v>
      </c>
      <c r="O37" s="429"/>
      <c r="P37" s="429"/>
      <c r="Q37" s="397" t="s">
        <v>246</v>
      </c>
      <c r="R37" s="408" t="s">
        <v>243</v>
      </c>
      <c r="S37" s="423"/>
      <c r="Z37" s="426"/>
      <c r="AA37" s="426"/>
      <c r="AB37" s="426"/>
    </row>
    <row r="38" spans="1:61" s="422" customFormat="1" ht="24.75">
      <c r="A38" s="424" t="s">
        <v>130</v>
      </c>
      <c r="B38" s="422">
        <v>100</v>
      </c>
      <c r="J38" s="432" t="s">
        <v>121</v>
      </c>
      <c r="K38" s="406" t="s">
        <v>262</v>
      </c>
      <c r="L38" s="406" t="s">
        <v>258</v>
      </c>
      <c r="M38" s="431" t="s">
        <v>263</v>
      </c>
      <c r="N38" s="431" t="s">
        <v>266</v>
      </c>
      <c r="O38" s="359"/>
      <c r="P38" s="427" t="s">
        <v>273</v>
      </c>
      <c r="Q38" s="359"/>
      <c r="R38" s="359"/>
      <c r="S38" s="359"/>
      <c r="Z38" s="376"/>
      <c r="AA38" s="376"/>
      <c r="AB38" s="376"/>
    </row>
    <row r="39" spans="1:61" s="422" customFormat="1" ht="24.75">
      <c r="B39" s="422">
        <v>42</v>
      </c>
      <c r="J39" s="422" t="s">
        <v>253</v>
      </c>
      <c r="K39" s="359" t="s">
        <v>261</v>
      </c>
      <c r="L39" s="427" t="s">
        <v>264</v>
      </c>
      <c r="M39" s="427" t="s">
        <v>265</v>
      </c>
      <c r="N39" s="427" t="s">
        <v>267</v>
      </c>
      <c r="O39" s="359"/>
      <c r="P39" s="359"/>
      <c r="Q39" s="359"/>
      <c r="R39" s="359"/>
      <c r="S39" s="359"/>
    </row>
    <row r="40" spans="1:61" s="422" customFormat="1" ht="30">
      <c r="A40" s="424"/>
      <c r="B40" s="356">
        <v>100</v>
      </c>
      <c r="J40" s="409">
        <v>3.1712500000000001</v>
      </c>
      <c r="K40" s="376">
        <f>J40*10</f>
        <v>31.712500000000002</v>
      </c>
      <c r="L40" s="351">
        <f>(100/$J$23)*$J40</f>
        <v>3.8958725556739688</v>
      </c>
      <c r="M40" s="351">
        <f>L40/B40%</f>
        <v>3.8958725556739688</v>
      </c>
      <c r="N40" s="375">
        <f>$K40/J$23%</f>
        <v>38.958725556739694</v>
      </c>
      <c r="O40" s="359"/>
      <c r="P40" s="359">
        <f>J40/J23%/B40%*10</f>
        <v>38.958725556739694</v>
      </c>
      <c r="Q40" s="359"/>
      <c r="R40" s="359"/>
      <c r="S40" s="359"/>
    </row>
    <row r="41" spans="1:61" s="422" customFormat="1" ht="30">
      <c r="A41" s="424"/>
      <c r="B41" s="356">
        <v>42</v>
      </c>
      <c r="J41" s="410">
        <v>10</v>
      </c>
      <c r="K41" s="378">
        <f>J41*10/B41%</f>
        <v>238.0952380952381</v>
      </c>
      <c r="L41" s="351">
        <f t="shared" ref="L41" si="7">(100/$J$23)*$J41</f>
        <v>12.284974554746453</v>
      </c>
      <c r="M41" s="351">
        <f>L41/B41%</f>
        <v>29.249939416062986</v>
      </c>
      <c r="N41" s="375">
        <f>L41%*1000/B41%</f>
        <v>292.49939416062983</v>
      </c>
      <c r="O41" s="359"/>
      <c r="P41" s="359">
        <f>J41/J23%/B41%*10</f>
        <v>292.49939416062989</v>
      </c>
      <c r="Q41" s="359"/>
      <c r="R41" s="359"/>
      <c r="S41" s="359"/>
    </row>
    <row r="42" spans="1:61" s="422" customFormat="1" ht="24.75">
      <c r="A42" s="424"/>
    </row>
    <row r="43" spans="1:61" s="422" customFormat="1" ht="24.75">
      <c r="A43" s="424" t="s">
        <v>248</v>
      </c>
      <c r="J43" s="424" t="s">
        <v>272</v>
      </c>
      <c r="L43" s="422">
        <v>100</v>
      </c>
      <c r="Q43" s="422">
        <f>100/0.65</f>
        <v>153.84615384615384</v>
      </c>
      <c r="R43" s="422">
        <f>100/0.7</f>
        <v>142.85714285714286</v>
      </c>
    </row>
    <row r="44" spans="1:61" s="422" customFormat="1" ht="24.75">
      <c r="A44" s="424"/>
    </row>
    <row r="45" spans="1:61" s="422" customFormat="1" ht="24.75">
      <c r="A45" s="424"/>
    </row>
    <row r="46" spans="1:61" s="422" customFormat="1" ht="24.75">
      <c r="A46" s="424"/>
    </row>
    <row r="47" spans="1:61" s="422" customFormat="1" ht="24.75">
      <c r="A47" s="424" t="s">
        <v>247</v>
      </c>
      <c r="J47" s="422" t="s">
        <v>254</v>
      </c>
      <c r="K47" s="359"/>
      <c r="L47" s="359"/>
      <c r="M47" s="359"/>
      <c r="N47" s="359"/>
      <c r="O47" s="359"/>
      <c r="P47" s="359"/>
      <c r="Q47" s="359"/>
      <c r="R47" s="359"/>
      <c r="S47" s="359"/>
    </row>
    <row r="48" spans="1:61" s="422" customFormat="1" ht="24.75">
      <c r="A48" s="424"/>
      <c r="J48" s="422" t="s">
        <v>255</v>
      </c>
      <c r="K48" s="359"/>
      <c r="L48" s="359"/>
      <c r="M48" s="359"/>
      <c r="N48" s="359"/>
      <c r="O48" s="359"/>
      <c r="P48" s="359"/>
      <c r="Q48" s="359"/>
      <c r="R48" s="359"/>
      <c r="S48" s="359"/>
    </row>
    <row r="49" spans="1:19" s="422" customFormat="1" ht="24.75">
      <c r="A49" s="424"/>
      <c r="J49" s="422" t="s">
        <v>256</v>
      </c>
      <c r="K49" s="359"/>
      <c r="L49" s="359"/>
      <c r="M49" s="359"/>
      <c r="N49" s="359"/>
      <c r="O49" s="359"/>
      <c r="P49" s="359"/>
      <c r="Q49" s="359"/>
      <c r="R49" s="359"/>
      <c r="S49" s="359"/>
    </row>
    <row r="50" spans="1:19" s="422" customFormat="1" ht="24.75">
      <c r="A50" s="424"/>
      <c r="J50" s="422" t="s">
        <v>257</v>
      </c>
      <c r="K50" s="359"/>
      <c r="L50" s="359"/>
      <c r="M50" s="359"/>
      <c r="N50" s="359"/>
      <c r="O50" s="359"/>
      <c r="P50" s="359"/>
      <c r="Q50" s="359"/>
      <c r="R50" s="359"/>
      <c r="S50" s="359"/>
    </row>
    <row r="51" spans="1:19" s="422" customFormat="1" ht="24.75">
      <c r="A51" s="424"/>
    </row>
    <row r="52" spans="1:19" s="422" customFormat="1" ht="24.75">
      <c r="A52" s="424" t="s">
        <v>249</v>
      </c>
      <c r="J52" s="424" t="s">
        <v>250</v>
      </c>
      <c r="K52" s="359"/>
      <c r="L52" s="359"/>
      <c r="M52" s="359"/>
      <c r="N52" s="359"/>
      <c r="O52" s="359"/>
      <c r="P52" s="359"/>
      <c r="Q52" s="359"/>
      <c r="R52" s="359"/>
      <c r="S52" s="359"/>
    </row>
    <row r="53" spans="1:19" s="422" customFormat="1" ht="24.75"/>
    <row r="54" spans="1:19" s="422" customFormat="1" ht="24.75">
      <c r="A54" s="424" t="s">
        <v>251</v>
      </c>
      <c r="B54" s="422" t="s">
        <v>252</v>
      </c>
      <c r="J54" s="424">
        <v>100</v>
      </c>
    </row>
    <row r="55" spans="1:19" s="422" customFormat="1" ht="24.75">
      <c r="A55" s="424"/>
    </row>
    <row r="56" spans="1:19" s="422" customFormat="1" ht="24.75">
      <c r="A56" s="424"/>
    </row>
    <row r="57" spans="1:19" s="422" customFormat="1" ht="24.75">
      <c r="A57" s="424"/>
    </row>
    <row r="58" spans="1:19" s="422" customFormat="1" ht="24.75">
      <c r="A58" s="424"/>
    </row>
    <row r="59" spans="1:19" s="422" customFormat="1" ht="24.75">
      <c r="A59" s="424"/>
    </row>
    <row r="60" spans="1:19" s="422" customFormat="1" ht="24.75">
      <c r="A60" s="424"/>
    </row>
    <row r="61" spans="1:19" s="422" customFormat="1" ht="24.75">
      <c r="A61" s="424"/>
    </row>
  </sheetData>
  <mergeCells count="34">
    <mergeCell ref="X5:Y5"/>
    <mergeCell ref="AP6:AQ6"/>
    <mergeCell ref="AV6:AW6"/>
    <mergeCell ref="G21:G22"/>
    <mergeCell ref="H21:H22"/>
    <mergeCell ref="I21:I22"/>
    <mergeCell ref="BB6:BC6"/>
    <mergeCell ref="BH6:BI6"/>
    <mergeCell ref="U6:V6"/>
    <mergeCell ref="O21:O22"/>
    <mergeCell ref="J6:K6"/>
    <mergeCell ref="Z6:AA6"/>
    <mergeCell ref="AF6:AG6"/>
    <mergeCell ref="AJ6:AK6"/>
    <mergeCell ref="E11:E12"/>
    <mergeCell ref="F16:F19"/>
    <mergeCell ref="G16:G19"/>
    <mergeCell ref="H16:H19"/>
    <mergeCell ref="I16:I19"/>
    <mergeCell ref="F13:F15"/>
    <mergeCell ref="F7:F8"/>
    <mergeCell ref="G7:G8"/>
    <mergeCell ref="H7:H8"/>
    <mergeCell ref="I7:I8"/>
    <mergeCell ref="F9:F12"/>
    <mergeCell ref="G9:G12"/>
    <mergeCell ref="H9:H12"/>
    <mergeCell ref="I9:I12"/>
    <mergeCell ref="BN3:BO3"/>
    <mergeCell ref="D4:I4"/>
    <mergeCell ref="A2:I2"/>
    <mergeCell ref="D3:I3"/>
    <mergeCell ref="J4:T4"/>
    <mergeCell ref="J3:T3"/>
  </mergeCells>
  <pageMargins left="0.25" right="0.25" top="0.75" bottom="0.75" header="0.3" footer="0.3"/>
  <pageSetup paperSize="9" scale="1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E57"/>
  <sheetViews>
    <sheetView topLeftCell="A22" zoomScale="40" zoomScaleNormal="40" workbookViewId="0">
      <pane xSplit="1" topLeftCell="BA1" activePane="topRight" state="frozen"/>
      <selection pane="topRight" activeCell="BA7" sqref="BA7"/>
    </sheetView>
  </sheetViews>
  <sheetFormatPr defaultColWidth="8" defaultRowHeight="19.5"/>
  <cols>
    <col min="1" max="1" width="71.88671875" style="33" customWidth="1"/>
    <col min="2" max="2" width="18.88671875" style="34" customWidth="1"/>
    <col min="3" max="3" width="22.77734375" style="34" hidden="1" customWidth="1"/>
    <col min="4" max="4" width="23.33203125" style="2" hidden="1" customWidth="1"/>
    <col min="5" max="5" width="23.6640625" style="2" hidden="1" customWidth="1"/>
    <col min="6" max="6" width="28.33203125" style="2" hidden="1" customWidth="1"/>
    <col min="7" max="8" width="26.77734375" style="2" hidden="1" customWidth="1"/>
    <col min="9" max="9" width="25.6640625" style="2" hidden="1" customWidth="1"/>
    <col min="10" max="11" width="23" style="34" customWidth="1"/>
    <col min="12" max="12" width="20" style="34" customWidth="1"/>
    <col min="13" max="14" width="26.109375" style="34" customWidth="1"/>
    <col min="15" max="15" width="25.109375" style="34" customWidth="1"/>
    <col min="16" max="17" width="20.88671875" style="34" customWidth="1"/>
    <col min="18" max="18" width="23.88671875" style="34" customWidth="1"/>
    <col min="19" max="21" width="25.21875" style="34" customWidth="1"/>
    <col min="22" max="23" width="24.6640625" style="34" customWidth="1"/>
    <col min="24" max="24" width="22.6640625" style="34" customWidth="1"/>
    <col min="25" max="25" width="10.44140625" style="127" customWidth="1"/>
    <col min="26" max="27" width="33.6640625" style="2" customWidth="1"/>
    <col min="28" max="28" width="28.88671875" style="2" customWidth="1"/>
    <col min="29" max="31" width="30.33203125" style="2" customWidth="1"/>
    <col min="32" max="33" width="26.6640625" style="2" customWidth="1"/>
    <col min="34" max="34" width="29.6640625" style="2" customWidth="1"/>
    <col min="35" max="36" width="23.21875" style="2" customWidth="1"/>
    <col min="37" max="37" width="26.21875" style="2" customWidth="1"/>
    <col min="38" max="39" width="22" style="2" customWidth="1"/>
    <col min="40" max="40" width="25" style="2" customWidth="1"/>
    <col min="41" max="41" width="19.21875" style="2" hidden="1" customWidth="1"/>
    <col min="42" max="42" width="20.21875" style="2" hidden="1" customWidth="1"/>
    <col min="43" max="43" width="11.21875" style="128" customWidth="1"/>
    <col min="44" max="46" width="25" style="2" customWidth="1"/>
    <col min="47" max="49" width="31" style="2" customWidth="1"/>
    <col min="50" max="50" width="26.109375" style="2" customWidth="1"/>
    <col min="51" max="52" width="28.109375" style="2" customWidth="1"/>
    <col min="53" max="54" width="31.6640625" style="2" customWidth="1"/>
    <col min="55" max="55" width="33.109375" style="2" customWidth="1"/>
    <col min="56" max="57" width="25" style="2" hidden="1" customWidth="1"/>
    <col min="58" max="16384" width="8" style="2"/>
  </cols>
  <sheetData>
    <row r="1" spans="1:57" ht="53.25" customHeight="1">
      <c r="A1" s="640" t="s">
        <v>232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564"/>
      <c r="Q1" s="564"/>
      <c r="R1" s="564"/>
      <c r="S1" s="564"/>
      <c r="T1" s="564"/>
      <c r="U1" s="564"/>
      <c r="V1" s="564"/>
      <c r="W1" s="564"/>
      <c r="X1" s="564"/>
      <c r="Y1" s="565"/>
      <c r="Z1" s="566"/>
      <c r="AA1" s="566"/>
      <c r="AB1" s="566"/>
      <c r="AC1" s="566"/>
      <c r="AD1" s="566"/>
      <c r="AE1" s="566"/>
      <c r="AF1" s="566"/>
      <c r="AG1" s="566"/>
      <c r="AH1" s="566"/>
      <c r="AI1" s="566"/>
      <c r="AJ1" s="566"/>
      <c r="AK1" s="566"/>
      <c r="AL1" s="566"/>
      <c r="AM1" s="566"/>
      <c r="AN1" s="566"/>
      <c r="AO1" s="566"/>
      <c r="AP1" s="566"/>
      <c r="AQ1" s="567"/>
      <c r="AR1" s="566"/>
      <c r="AS1" s="566"/>
      <c r="AT1" s="566"/>
      <c r="AU1" s="566"/>
      <c r="AV1" s="566"/>
      <c r="AW1" s="566"/>
      <c r="AX1" s="566"/>
      <c r="AY1" s="566"/>
      <c r="AZ1" s="566"/>
      <c r="BA1" s="566"/>
      <c r="BB1" s="566"/>
      <c r="BC1" s="566"/>
    </row>
    <row r="2" spans="1:57" ht="90.75" customHeight="1" thickBot="1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41"/>
      <c r="M2" s="641"/>
      <c r="N2" s="641"/>
      <c r="O2" s="641"/>
      <c r="P2" s="564"/>
      <c r="Q2" s="564"/>
      <c r="R2" s="564"/>
      <c r="S2" s="564"/>
      <c r="T2" s="564"/>
      <c r="U2" s="564"/>
      <c r="V2" s="564"/>
      <c r="W2" s="564"/>
      <c r="X2" s="564"/>
      <c r="Y2" s="565"/>
      <c r="Z2" s="566"/>
      <c r="AA2" s="566"/>
      <c r="AB2" s="566"/>
      <c r="AC2" s="566"/>
      <c r="AD2" s="566"/>
      <c r="AE2" s="566"/>
      <c r="AF2" s="566"/>
      <c r="AG2" s="566"/>
      <c r="AH2" s="566"/>
      <c r="AI2" s="566"/>
      <c r="AJ2" s="566"/>
      <c r="AK2" s="566"/>
      <c r="AL2" s="566"/>
      <c r="AM2" s="566"/>
      <c r="AN2" s="566"/>
      <c r="AO2" s="566"/>
      <c r="AP2" s="566"/>
      <c r="AQ2" s="567"/>
      <c r="AR2" s="566"/>
      <c r="AS2" s="566"/>
      <c r="AT2" s="566"/>
      <c r="AU2" s="566"/>
      <c r="AV2" s="566"/>
      <c r="AW2" s="566"/>
      <c r="AX2" s="566"/>
      <c r="AY2" s="566"/>
      <c r="AZ2" s="566"/>
      <c r="BA2" s="566"/>
      <c r="BB2" s="566"/>
      <c r="BC2" s="566"/>
    </row>
    <row r="3" spans="1:57" s="196" customFormat="1" ht="67.5" customHeight="1" thickBot="1">
      <c r="A3" s="534" t="s">
        <v>141</v>
      </c>
      <c r="B3" s="535"/>
      <c r="C3" s="536"/>
      <c r="D3" s="514" t="s">
        <v>129</v>
      </c>
      <c r="E3" s="514"/>
      <c r="F3" s="514"/>
      <c r="G3" s="514"/>
      <c r="H3" s="514"/>
      <c r="I3" s="515"/>
      <c r="J3" s="642" t="s">
        <v>1</v>
      </c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2"/>
      <c r="W3" s="642"/>
      <c r="X3" s="643"/>
      <c r="Y3" s="652"/>
      <c r="Z3" s="644" t="s">
        <v>0</v>
      </c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5"/>
      <c r="AQ3" s="649"/>
      <c r="AR3" s="646" t="s">
        <v>2</v>
      </c>
      <c r="AS3" s="647"/>
      <c r="AT3" s="647"/>
      <c r="AU3" s="647"/>
      <c r="AV3" s="647"/>
      <c r="AW3" s="647"/>
      <c r="AX3" s="647"/>
      <c r="AY3" s="647"/>
      <c r="AZ3" s="647"/>
      <c r="BA3" s="647"/>
      <c r="BB3" s="647"/>
      <c r="BC3" s="648"/>
      <c r="BD3" s="525" t="s">
        <v>3</v>
      </c>
      <c r="BE3" s="526"/>
    </row>
    <row r="4" spans="1:57" s="3" customFormat="1" ht="71.25" customHeight="1" thickBot="1">
      <c r="A4" s="537"/>
      <c r="B4" s="538"/>
      <c r="C4" s="539"/>
      <c r="D4" s="516" t="s">
        <v>142</v>
      </c>
      <c r="E4" s="517"/>
      <c r="F4" s="517"/>
      <c r="G4" s="517"/>
      <c r="H4" s="527"/>
      <c r="I4" s="518"/>
      <c r="J4" s="528">
        <v>111</v>
      </c>
      <c r="K4" s="528"/>
      <c r="L4" s="529"/>
      <c r="M4" s="477">
        <v>112</v>
      </c>
      <c r="N4" s="477"/>
      <c r="O4" s="478"/>
      <c r="P4" s="528">
        <v>113</v>
      </c>
      <c r="Q4" s="528"/>
      <c r="R4" s="529"/>
      <c r="S4" s="477">
        <v>114</v>
      </c>
      <c r="T4" s="477"/>
      <c r="U4" s="478"/>
      <c r="V4" s="528">
        <v>115</v>
      </c>
      <c r="W4" s="528"/>
      <c r="X4" s="529"/>
      <c r="Y4" s="650"/>
      <c r="Z4" s="528">
        <v>211</v>
      </c>
      <c r="AA4" s="528"/>
      <c r="AB4" s="529"/>
      <c r="AC4" s="477">
        <v>212</v>
      </c>
      <c r="AD4" s="477"/>
      <c r="AE4" s="478"/>
      <c r="AF4" s="528">
        <v>213</v>
      </c>
      <c r="AG4" s="528"/>
      <c r="AH4" s="529"/>
      <c r="AI4" s="477">
        <v>214</v>
      </c>
      <c r="AJ4" s="477"/>
      <c r="AK4" s="478"/>
      <c r="AL4" s="528">
        <v>215</v>
      </c>
      <c r="AM4" s="528"/>
      <c r="AN4" s="529"/>
      <c r="AO4" s="477">
        <v>216</v>
      </c>
      <c r="AP4" s="478"/>
      <c r="AQ4" s="650"/>
      <c r="AR4" s="474">
        <v>311</v>
      </c>
      <c r="AS4" s="475"/>
      <c r="AT4" s="476"/>
      <c r="AU4" s="472">
        <v>312</v>
      </c>
      <c r="AV4" s="472"/>
      <c r="AW4" s="473"/>
      <c r="AX4" s="475">
        <v>313</v>
      </c>
      <c r="AY4" s="475"/>
      <c r="AZ4" s="476"/>
      <c r="BA4" s="472">
        <v>314</v>
      </c>
      <c r="BB4" s="472"/>
      <c r="BC4" s="473"/>
      <c r="BD4" s="36"/>
      <c r="BE4" s="35"/>
    </row>
    <row r="5" spans="1:57" s="6" customFormat="1" ht="216.75" customHeight="1" thickBot="1">
      <c r="A5" s="568" t="s">
        <v>130</v>
      </c>
      <c r="B5" s="569" t="s">
        <v>4</v>
      </c>
      <c r="C5" s="570" t="s">
        <v>131</v>
      </c>
      <c r="D5" s="148" t="s">
        <v>102</v>
      </c>
      <c r="E5" s="145" t="s">
        <v>124</v>
      </c>
      <c r="F5" s="145" t="s">
        <v>125</v>
      </c>
      <c r="G5" s="145" t="s">
        <v>126</v>
      </c>
      <c r="H5" s="153" t="s">
        <v>127</v>
      </c>
      <c r="I5" s="153" t="s">
        <v>147</v>
      </c>
      <c r="J5" s="571" t="s">
        <v>111</v>
      </c>
      <c r="K5" s="572" t="s">
        <v>17</v>
      </c>
      <c r="L5" s="572" t="s">
        <v>219</v>
      </c>
      <c r="M5" s="573" t="s">
        <v>18</v>
      </c>
      <c r="N5" s="574" t="s">
        <v>19</v>
      </c>
      <c r="O5" s="574" t="s">
        <v>218</v>
      </c>
      <c r="P5" s="575" t="s">
        <v>20</v>
      </c>
      <c r="Q5" s="576" t="s">
        <v>21</v>
      </c>
      <c r="R5" s="576" t="s">
        <v>221</v>
      </c>
      <c r="S5" s="573" t="s">
        <v>22</v>
      </c>
      <c r="T5" s="574" t="s">
        <v>23</v>
      </c>
      <c r="U5" s="574" t="s">
        <v>220</v>
      </c>
      <c r="V5" s="575" t="s">
        <v>24</v>
      </c>
      <c r="W5" s="576" t="s">
        <v>25</v>
      </c>
      <c r="X5" s="576" t="s">
        <v>222</v>
      </c>
      <c r="Y5" s="650"/>
      <c r="Z5" s="577" t="s">
        <v>5</v>
      </c>
      <c r="AA5" s="578" t="s">
        <v>6</v>
      </c>
      <c r="AB5" s="578" t="s">
        <v>223</v>
      </c>
      <c r="AC5" s="579" t="s">
        <v>7</v>
      </c>
      <c r="AD5" s="580" t="s">
        <v>8</v>
      </c>
      <c r="AE5" s="580" t="s">
        <v>224</v>
      </c>
      <c r="AF5" s="577" t="s">
        <v>9</v>
      </c>
      <c r="AG5" s="578" t="s">
        <v>10</v>
      </c>
      <c r="AH5" s="578" t="s">
        <v>225</v>
      </c>
      <c r="AI5" s="579" t="s">
        <v>11</v>
      </c>
      <c r="AJ5" s="580" t="s">
        <v>12</v>
      </c>
      <c r="AK5" s="580" t="s">
        <v>226</v>
      </c>
      <c r="AL5" s="577" t="s">
        <v>13</v>
      </c>
      <c r="AM5" s="578" t="s">
        <v>14</v>
      </c>
      <c r="AN5" s="578" t="s">
        <v>227</v>
      </c>
      <c r="AO5" s="579" t="s">
        <v>15</v>
      </c>
      <c r="AP5" s="580" t="s">
        <v>16</v>
      </c>
      <c r="AQ5" s="650"/>
      <c r="AR5" s="581" t="s">
        <v>26</v>
      </c>
      <c r="AS5" s="578" t="s">
        <v>27</v>
      </c>
      <c r="AT5" s="578" t="s">
        <v>228</v>
      </c>
      <c r="AU5" s="579" t="s">
        <v>28</v>
      </c>
      <c r="AV5" s="580" t="s">
        <v>29</v>
      </c>
      <c r="AW5" s="580" t="s">
        <v>229</v>
      </c>
      <c r="AX5" s="577" t="s">
        <v>30</v>
      </c>
      <c r="AY5" s="578" t="s">
        <v>31</v>
      </c>
      <c r="AZ5" s="578" t="s">
        <v>230</v>
      </c>
      <c r="BA5" s="579" t="s">
        <v>32</v>
      </c>
      <c r="BB5" s="579" t="s">
        <v>32</v>
      </c>
      <c r="BC5" s="580" t="s">
        <v>231</v>
      </c>
      <c r="BD5" s="41" t="s">
        <v>33</v>
      </c>
      <c r="BE5" s="5" t="s">
        <v>34</v>
      </c>
    </row>
    <row r="6" spans="1:57" s="14" customFormat="1" ht="42" customHeight="1">
      <c r="A6" s="582" t="s">
        <v>35</v>
      </c>
      <c r="B6" s="193">
        <v>100</v>
      </c>
      <c r="C6" s="214"/>
      <c r="D6" s="213" t="s">
        <v>63</v>
      </c>
      <c r="E6" s="460" t="s">
        <v>64</v>
      </c>
      <c r="F6" s="504" t="s">
        <v>114</v>
      </c>
      <c r="G6" s="504" t="s">
        <v>121</v>
      </c>
      <c r="H6" s="531">
        <v>1</v>
      </c>
      <c r="I6" s="531">
        <v>60</v>
      </c>
      <c r="J6" s="122">
        <v>3.1712500000000001</v>
      </c>
      <c r="K6" s="285">
        <f>J6*10</f>
        <v>31.712500000000002</v>
      </c>
      <c r="L6" s="285">
        <f>K6*6.5</f>
        <v>206.13125000000002</v>
      </c>
      <c r="M6" s="68">
        <v>3.1712500000000001</v>
      </c>
      <c r="N6" s="69">
        <f>M6*10</f>
        <v>31.712500000000002</v>
      </c>
      <c r="O6" s="286">
        <f>N6*6.5</f>
        <v>206.13125000000002</v>
      </c>
      <c r="P6" s="98">
        <v>4.25</v>
      </c>
      <c r="Q6" s="60">
        <f>P6*10</f>
        <v>42.5</v>
      </c>
      <c r="R6" s="285">
        <f>Q6*6.5</f>
        <v>276.25</v>
      </c>
      <c r="S6" s="68">
        <v>4.96</v>
      </c>
      <c r="T6" s="69">
        <f>S6*10</f>
        <v>49.6</v>
      </c>
      <c r="U6" s="286">
        <f>T6*6.5</f>
        <v>322.40000000000003</v>
      </c>
      <c r="V6" s="98">
        <v>4.96</v>
      </c>
      <c r="W6" s="60">
        <f>V6*10</f>
        <v>49.6</v>
      </c>
      <c r="X6" s="285">
        <f>W6*10</f>
        <v>496</v>
      </c>
      <c r="Y6" s="650"/>
      <c r="Z6" s="98">
        <v>3.86</v>
      </c>
      <c r="AA6" s="60">
        <f>Z6*10</f>
        <v>38.6</v>
      </c>
      <c r="AB6" s="285">
        <f>AA6*6.5</f>
        <v>250.9</v>
      </c>
      <c r="AC6" s="68">
        <v>3.86</v>
      </c>
      <c r="AD6" s="69">
        <f>AC6*10</f>
        <v>38.6</v>
      </c>
      <c r="AE6" s="286">
        <f>AD6*6.5</f>
        <v>250.9</v>
      </c>
      <c r="AF6" s="99">
        <v>3.86</v>
      </c>
      <c r="AG6" s="60">
        <f>AF6*10</f>
        <v>38.6</v>
      </c>
      <c r="AH6" s="285">
        <f>AG6*6.5</f>
        <v>250.9</v>
      </c>
      <c r="AI6" s="84">
        <v>6.8</v>
      </c>
      <c r="AJ6" s="69">
        <f>AI6*10</f>
        <v>68</v>
      </c>
      <c r="AK6" s="286">
        <f>AJ6*6.5</f>
        <v>442</v>
      </c>
      <c r="AL6" s="110">
        <v>5.04</v>
      </c>
      <c r="AM6" s="60">
        <f>AL6*10</f>
        <v>50.4</v>
      </c>
      <c r="AN6" s="285">
        <f>AM6*6.5</f>
        <v>327.59999999999997</v>
      </c>
      <c r="AO6" s="88">
        <v>5</v>
      </c>
      <c r="AP6" s="69">
        <f>AO6*10</f>
        <v>50</v>
      </c>
      <c r="AQ6" s="650"/>
      <c r="AR6" s="8">
        <v>5.08</v>
      </c>
      <c r="AS6" s="45">
        <f>AR6*10</f>
        <v>50.8</v>
      </c>
      <c r="AT6" s="285">
        <f>AS6*6.5</f>
        <v>330.2</v>
      </c>
      <c r="AU6" s="95">
        <v>5.14</v>
      </c>
      <c r="AV6" s="95">
        <f>AU6*10</f>
        <v>51.4</v>
      </c>
      <c r="AW6" s="95">
        <f>AV6*6.5</f>
        <v>334.09999999999997</v>
      </c>
      <c r="AX6" s="52">
        <v>2.63</v>
      </c>
      <c r="AY6" s="45">
        <f>AX6*10</f>
        <v>26.299999999999997</v>
      </c>
      <c r="AZ6" s="285">
        <f>AY6*6.5</f>
        <v>170.95</v>
      </c>
      <c r="BA6" s="95">
        <v>3.87</v>
      </c>
      <c r="BB6" s="95">
        <f>BA6*10</f>
        <v>38.700000000000003</v>
      </c>
      <c r="BC6" s="297">
        <f>BB6*6.5</f>
        <v>251.55</v>
      </c>
      <c r="BD6" s="56">
        <v>3</v>
      </c>
      <c r="BE6" s="9">
        <f>BD6*10</f>
        <v>30</v>
      </c>
    </row>
    <row r="7" spans="1:57" s="14" customFormat="1" ht="42" customHeight="1">
      <c r="A7" s="582" t="s">
        <v>37</v>
      </c>
      <c r="B7" s="193">
        <v>42</v>
      </c>
      <c r="C7" s="214">
        <v>112001</v>
      </c>
      <c r="D7" s="213" t="s">
        <v>65</v>
      </c>
      <c r="E7" s="460" t="s">
        <v>66</v>
      </c>
      <c r="F7" s="530"/>
      <c r="G7" s="530"/>
      <c r="H7" s="533"/>
      <c r="I7" s="533"/>
      <c r="J7" s="121">
        <v>10</v>
      </c>
      <c r="K7" s="61">
        <v>238.095</v>
      </c>
      <c r="L7" s="285">
        <f t="shared" ref="L7:L18" si="0">K7*6.5</f>
        <v>1547.6175000000001</v>
      </c>
      <c r="M7" s="70">
        <v>10</v>
      </c>
      <c r="N7" s="71">
        <v>238.1</v>
      </c>
      <c r="O7" s="286">
        <f t="shared" ref="O7:O18" si="1">N7*6.5</f>
        <v>1547.6499999999999</v>
      </c>
      <c r="P7" s="99">
        <v>15</v>
      </c>
      <c r="Q7" s="63">
        <v>357.1</v>
      </c>
      <c r="R7" s="285">
        <f t="shared" ref="R7:R18" si="2">Q7*6.5</f>
        <v>2321.15</v>
      </c>
      <c r="S7" s="70">
        <v>15</v>
      </c>
      <c r="T7" s="73">
        <v>357.1</v>
      </c>
      <c r="U7" s="286">
        <f t="shared" ref="U7:U18" si="3">T7*6.5</f>
        <v>2321.15</v>
      </c>
      <c r="V7" s="99">
        <v>15</v>
      </c>
      <c r="W7" s="63">
        <v>357.1</v>
      </c>
      <c r="X7" s="285">
        <v>357.1</v>
      </c>
      <c r="Y7" s="650"/>
      <c r="Z7" s="99">
        <v>5</v>
      </c>
      <c r="AA7" s="63">
        <v>119</v>
      </c>
      <c r="AB7" s="285">
        <f t="shared" ref="AB7:AB21" si="4">AA7*6.5</f>
        <v>773.5</v>
      </c>
      <c r="AC7" s="70">
        <v>5</v>
      </c>
      <c r="AD7" s="73">
        <f t="shared" ref="AD7:AD18" si="5">AC7*1000/B7</f>
        <v>119.04761904761905</v>
      </c>
      <c r="AE7" s="286">
        <f t="shared" ref="AE7:AE21" si="6">AD7*6.5</f>
        <v>773.80952380952385</v>
      </c>
      <c r="AF7" s="99">
        <v>5</v>
      </c>
      <c r="AG7" s="60">
        <v>119</v>
      </c>
      <c r="AH7" s="285">
        <f t="shared" ref="AH7:AH21" si="7">AG7*6.5</f>
        <v>773.5</v>
      </c>
      <c r="AI7" s="70">
        <v>10</v>
      </c>
      <c r="AJ7" s="69">
        <v>238.1</v>
      </c>
      <c r="AK7" s="286">
        <f t="shared" ref="AK7:AK21" si="8">AJ7*6.5</f>
        <v>1547.6499999999999</v>
      </c>
      <c r="AL7" s="111">
        <v>8</v>
      </c>
      <c r="AM7" s="112">
        <v>190.47619047619045</v>
      </c>
      <c r="AN7" s="285">
        <f t="shared" ref="AN7:AN21" si="9">AM7*6.5</f>
        <v>1238.0952380952378</v>
      </c>
      <c r="AO7" s="89">
        <v>8</v>
      </c>
      <c r="AP7" s="90">
        <v>190.47619047619045</v>
      </c>
      <c r="AQ7" s="650"/>
      <c r="AR7" s="18">
        <v>12</v>
      </c>
      <c r="AS7" s="46">
        <v>285.7</v>
      </c>
      <c r="AT7" s="285">
        <f t="shared" ref="AT7:AT21" si="10">AS7*6.5</f>
        <v>1857.05</v>
      </c>
      <c r="AU7" s="95">
        <v>10</v>
      </c>
      <c r="AV7" s="95">
        <v>238.1</v>
      </c>
      <c r="AW7" s="95">
        <f t="shared" ref="AW7:AW21" si="11">AV7*6.5</f>
        <v>1547.6499999999999</v>
      </c>
      <c r="AX7" s="52">
        <v>10</v>
      </c>
      <c r="AY7" s="54">
        <v>238.1</v>
      </c>
      <c r="AZ7" s="285">
        <f t="shared" ref="AZ7:AZ21" si="12">AY7*6.5</f>
        <v>1547.6499999999999</v>
      </c>
      <c r="BA7" s="95">
        <v>10.85</v>
      </c>
      <c r="BB7" s="95">
        <f t="shared" ref="BB7:BB21" si="13">BA7*10</f>
        <v>108.5</v>
      </c>
      <c r="BC7" s="297">
        <f t="shared" ref="BC7:BC21" si="14">BB7*6.5</f>
        <v>705.25</v>
      </c>
      <c r="BD7" s="57">
        <v>15</v>
      </c>
      <c r="BE7" s="16">
        <v>357.1</v>
      </c>
    </row>
    <row r="8" spans="1:57" s="14" customFormat="1" ht="42" customHeight="1">
      <c r="A8" s="582" t="s">
        <v>38</v>
      </c>
      <c r="B8" s="193">
        <v>40</v>
      </c>
      <c r="C8" s="214">
        <v>160061</v>
      </c>
      <c r="D8" s="213" t="s">
        <v>70</v>
      </c>
      <c r="E8" s="460" t="s">
        <v>71</v>
      </c>
      <c r="F8" s="504" t="s">
        <v>115</v>
      </c>
      <c r="G8" s="504" t="s">
        <v>121</v>
      </c>
      <c r="H8" s="531">
        <v>2</v>
      </c>
      <c r="I8" s="531">
        <v>60</v>
      </c>
      <c r="J8" s="121">
        <v>3</v>
      </c>
      <c r="K8" s="61">
        <v>75</v>
      </c>
      <c r="L8" s="285">
        <f t="shared" si="0"/>
        <v>487.5</v>
      </c>
      <c r="M8" s="70">
        <v>3</v>
      </c>
      <c r="N8" s="71">
        <v>75</v>
      </c>
      <c r="O8" s="286">
        <f t="shared" si="1"/>
        <v>487.5</v>
      </c>
      <c r="P8" s="99">
        <v>3</v>
      </c>
      <c r="Q8" s="60">
        <v>75</v>
      </c>
      <c r="R8" s="285">
        <f t="shared" si="2"/>
        <v>487.5</v>
      </c>
      <c r="S8" s="70"/>
      <c r="T8" s="69"/>
      <c r="U8" s="286">
        <f t="shared" si="3"/>
        <v>0</v>
      </c>
      <c r="V8" s="99"/>
      <c r="W8" s="60"/>
      <c r="X8" s="285"/>
      <c r="Y8" s="650"/>
      <c r="Z8" s="98">
        <v>2.5</v>
      </c>
      <c r="AA8" s="63">
        <f>Z8*1000/B8</f>
        <v>62.5</v>
      </c>
      <c r="AB8" s="285">
        <f t="shared" si="4"/>
        <v>406.25</v>
      </c>
      <c r="AC8" s="68">
        <v>2.5</v>
      </c>
      <c r="AD8" s="73">
        <f t="shared" si="5"/>
        <v>62.5</v>
      </c>
      <c r="AE8" s="286">
        <f t="shared" si="6"/>
        <v>406.25</v>
      </c>
      <c r="AF8" s="99">
        <v>2.5</v>
      </c>
      <c r="AG8" s="63">
        <f>AF8*1000/B8</f>
        <v>62.5</v>
      </c>
      <c r="AH8" s="285">
        <f t="shared" si="7"/>
        <v>406.25</v>
      </c>
      <c r="AI8" s="70">
        <v>3</v>
      </c>
      <c r="AJ8" s="69">
        <v>75</v>
      </c>
      <c r="AK8" s="286">
        <f t="shared" si="8"/>
        <v>487.5</v>
      </c>
      <c r="AL8" s="111">
        <v>2</v>
      </c>
      <c r="AM8" s="112">
        <f>AL8*100*10/B8</f>
        <v>50</v>
      </c>
      <c r="AN8" s="285">
        <f t="shared" si="9"/>
        <v>325</v>
      </c>
      <c r="AO8" s="89">
        <v>2</v>
      </c>
      <c r="AP8" s="90">
        <f>AO8*1000/B8</f>
        <v>50</v>
      </c>
      <c r="AQ8" s="650"/>
      <c r="AR8" s="18">
        <v>2.5</v>
      </c>
      <c r="AS8" s="47">
        <v>62.5</v>
      </c>
      <c r="AT8" s="285">
        <f t="shared" si="10"/>
        <v>406.25</v>
      </c>
      <c r="AU8" s="95"/>
      <c r="AV8" s="95"/>
      <c r="AW8" s="95">
        <f t="shared" si="11"/>
        <v>0</v>
      </c>
      <c r="AX8" s="52">
        <v>3.5</v>
      </c>
      <c r="AY8" s="54">
        <v>87.5</v>
      </c>
      <c r="AZ8" s="285">
        <f t="shared" si="12"/>
        <v>568.75</v>
      </c>
      <c r="BA8" s="95">
        <v>3.25</v>
      </c>
      <c r="BB8" s="95">
        <f t="shared" si="13"/>
        <v>32.5</v>
      </c>
      <c r="BC8" s="297">
        <f t="shared" si="14"/>
        <v>211.25</v>
      </c>
      <c r="BD8" s="57"/>
      <c r="BE8" s="16"/>
    </row>
    <row r="9" spans="1:57" s="14" customFormat="1" ht="42" customHeight="1">
      <c r="A9" s="582" t="s">
        <v>42</v>
      </c>
      <c r="B9" s="193">
        <v>100</v>
      </c>
      <c r="C9" s="214">
        <v>161862</v>
      </c>
      <c r="D9" s="213" t="s">
        <v>73</v>
      </c>
      <c r="E9" s="460" t="s">
        <v>69</v>
      </c>
      <c r="F9" s="505"/>
      <c r="G9" s="505"/>
      <c r="H9" s="532"/>
      <c r="I9" s="532"/>
      <c r="J9" s="583"/>
      <c r="K9" s="584"/>
      <c r="L9" s="285">
        <f t="shared" si="0"/>
        <v>0</v>
      </c>
      <c r="M9" s="585"/>
      <c r="N9" s="586"/>
      <c r="O9" s="286">
        <f t="shared" si="1"/>
        <v>0</v>
      </c>
      <c r="P9" s="587"/>
      <c r="Q9" s="584"/>
      <c r="R9" s="285">
        <f t="shared" si="2"/>
        <v>0</v>
      </c>
      <c r="S9" s="585"/>
      <c r="T9" s="586"/>
      <c r="U9" s="286">
        <f t="shared" si="3"/>
        <v>0</v>
      </c>
      <c r="V9" s="587"/>
      <c r="W9" s="584"/>
      <c r="X9" s="588"/>
      <c r="Y9" s="650"/>
      <c r="Z9" s="99">
        <v>3.5</v>
      </c>
      <c r="AA9" s="63">
        <v>35</v>
      </c>
      <c r="AB9" s="285">
        <f t="shared" si="4"/>
        <v>227.5</v>
      </c>
      <c r="AC9" s="70">
        <v>3.5</v>
      </c>
      <c r="AD9" s="73">
        <f t="shared" si="5"/>
        <v>35</v>
      </c>
      <c r="AE9" s="286">
        <f t="shared" si="6"/>
        <v>227.5</v>
      </c>
      <c r="AF9" s="99">
        <v>3.5</v>
      </c>
      <c r="AG9" s="60">
        <v>35</v>
      </c>
      <c r="AH9" s="285">
        <f t="shared" si="7"/>
        <v>227.5</v>
      </c>
      <c r="AI9" s="70">
        <v>3.5</v>
      </c>
      <c r="AJ9" s="69">
        <v>35</v>
      </c>
      <c r="AK9" s="286">
        <f t="shared" si="8"/>
        <v>227.5</v>
      </c>
      <c r="AL9" s="111">
        <v>2.5</v>
      </c>
      <c r="AM9" s="112">
        <v>25</v>
      </c>
      <c r="AN9" s="285">
        <f t="shared" si="9"/>
        <v>162.5</v>
      </c>
      <c r="AO9" s="89">
        <v>2.5</v>
      </c>
      <c r="AP9" s="90">
        <v>25</v>
      </c>
      <c r="AQ9" s="650"/>
      <c r="AR9" s="17"/>
      <c r="AS9" s="53"/>
      <c r="AT9" s="285">
        <f t="shared" si="10"/>
        <v>0</v>
      </c>
      <c r="AU9" s="95"/>
      <c r="AV9" s="95"/>
      <c r="AW9" s="95">
        <f t="shared" si="11"/>
        <v>0</v>
      </c>
      <c r="AX9" s="43"/>
      <c r="AY9" s="45"/>
      <c r="AZ9" s="285">
        <f t="shared" si="12"/>
        <v>0</v>
      </c>
      <c r="BA9" s="95"/>
      <c r="BB9" s="95">
        <f t="shared" si="13"/>
        <v>0</v>
      </c>
      <c r="BC9" s="297">
        <f t="shared" si="14"/>
        <v>0</v>
      </c>
      <c r="BD9" s="58"/>
      <c r="BE9" s="19"/>
    </row>
    <row r="10" spans="1:57" s="14" customFormat="1" ht="42" customHeight="1">
      <c r="A10" s="582" t="s">
        <v>43</v>
      </c>
      <c r="B10" s="193">
        <v>30</v>
      </c>
      <c r="C10" s="214">
        <v>163323</v>
      </c>
      <c r="D10" s="213" t="s">
        <v>74</v>
      </c>
      <c r="E10" s="540" t="s">
        <v>68</v>
      </c>
      <c r="F10" s="505"/>
      <c r="G10" s="505"/>
      <c r="H10" s="532"/>
      <c r="I10" s="532"/>
      <c r="J10" s="583"/>
      <c r="K10" s="65"/>
      <c r="L10" s="285">
        <f t="shared" si="0"/>
        <v>0</v>
      </c>
      <c r="M10" s="585"/>
      <c r="N10" s="586"/>
      <c r="O10" s="286">
        <f t="shared" si="1"/>
        <v>0</v>
      </c>
      <c r="P10" s="587"/>
      <c r="Q10" s="584"/>
      <c r="R10" s="285">
        <f t="shared" si="2"/>
        <v>0</v>
      </c>
      <c r="S10" s="585"/>
      <c r="T10" s="586"/>
      <c r="U10" s="286">
        <f t="shared" si="3"/>
        <v>0</v>
      </c>
      <c r="V10" s="587"/>
      <c r="W10" s="584"/>
      <c r="X10" s="588"/>
      <c r="Y10" s="650"/>
      <c r="Z10" s="98">
        <v>0.2</v>
      </c>
      <c r="AA10" s="63">
        <f>Z10*1000/B10</f>
        <v>6.666666666666667</v>
      </c>
      <c r="AB10" s="285">
        <f t="shared" si="4"/>
        <v>43.333333333333336</v>
      </c>
      <c r="AC10" s="68">
        <v>0.2</v>
      </c>
      <c r="AD10" s="73">
        <f t="shared" si="5"/>
        <v>6.666666666666667</v>
      </c>
      <c r="AE10" s="286">
        <f t="shared" si="6"/>
        <v>43.333333333333336</v>
      </c>
      <c r="AF10" s="99">
        <v>0.2</v>
      </c>
      <c r="AG10" s="63">
        <f>AF10*1000/B10</f>
        <v>6.666666666666667</v>
      </c>
      <c r="AH10" s="285">
        <f t="shared" si="7"/>
        <v>43.333333333333336</v>
      </c>
      <c r="AI10" s="70">
        <v>0.2</v>
      </c>
      <c r="AJ10" s="73">
        <f>AI10*1000/B10</f>
        <v>6.666666666666667</v>
      </c>
      <c r="AK10" s="286">
        <f t="shared" si="8"/>
        <v>43.333333333333336</v>
      </c>
      <c r="AL10" s="115">
        <v>7.6999999999999999E-2</v>
      </c>
      <c r="AM10" s="112">
        <f>AL10*100*10/B10</f>
        <v>2.5666666666666669</v>
      </c>
      <c r="AN10" s="285">
        <f t="shared" si="9"/>
        <v>16.683333333333334</v>
      </c>
      <c r="AO10" s="94">
        <v>7.6999999999999999E-2</v>
      </c>
      <c r="AP10" s="90">
        <f>AO10*1000/B10</f>
        <v>2.5666666666666669</v>
      </c>
      <c r="AQ10" s="650"/>
      <c r="AR10" s="17" t="s">
        <v>44</v>
      </c>
      <c r="AS10" s="53"/>
      <c r="AT10" s="285">
        <f t="shared" si="10"/>
        <v>0</v>
      </c>
      <c r="AU10" s="95"/>
      <c r="AV10" s="95"/>
      <c r="AW10" s="95">
        <f t="shared" si="11"/>
        <v>0</v>
      </c>
      <c r="AX10" s="44"/>
      <c r="AY10" s="53"/>
      <c r="AZ10" s="285">
        <f t="shared" si="12"/>
        <v>0</v>
      </c>
      <c r="BA10" s="95"/>
      <c r="BB10" s="95">
        <f t="shared" si="13"/>
        <v>0</v>
      </c>
      <c r="BC10" s="297">
        <f t="shared" si="14"/>
        <v>0</v>
      </c>
      <c r="BD10" s="58"/>
      <c r="BE10" s="19"/>
    </row>
    <row r="11" spans="1:57" s="14" customFormat="1" ht="42" customHeight="1" thickBot="1">
      <c r="A11" s="582" t="s">
        <v>45</v>
      </c>
      <c r="B11" s="193">
        <v>100</v>
      </c>
      <c r="C11" s="214">
        <v>122028</v>
      </c>
      <c r="D11" s="213" t="s">
        <v>74</v>
      </c>
      <c r="E11" s="540"/>
      <c r="F11" s="530"/>
      <c r="G11" s="530"/>
      <c r="H11" s="533"/>
      <c r="I11" s="533"/>
      <c r="J11" s="583"/>
      <c r="K11" s="65"/>
      <c r="L11" s="285">
        <f t="shared" si="0"/>
        <v>0</v>
      </c>
      <c r="M11" s="585"/>
      <c r="N11" s="586"/>
      <c r="O11" s="286">
        <f t="shared" si="1"/>
        <v>0</v>
      </c>
      <c r="P11" s="587"/>
      <c r="Q11" s="584"/>
      <c r="R11" s="285">
        <f t="shared" si="2"/>
        <v>0</v>
      </c>
      <c r="S11" s="585"/>
      <c r="T11" s="586"/>
      <c r="U11" s="286">
        <f t="shared" si="3"/>
        <v>0</v>
      </c>
      <c r="V11" s="587"/>
      <c r="W11" s="584"/>
      <c r="X11" s="588"/>
      <c r="Y11" s="650"/>
      <c r="Z11" s="98">
        <v>0.04</v>
      </c>
      <c r="AA11" s="63">
        <f>Z11*1000/B11</f>
        <v>0.4</v>
      </c>
      <c r="AB11" s="285">
        <f t="shared" si="4"/>
        <v>2.6</v>
      </c>
      <c r="AC11" s="68">
        <v>0.04</v>
      </c>
      <c r="AD11" s="73">
        <f t="shared" si="5"/>
        <v>0.4</v>
      </c>
      <c r="AE11" s="286">
        <f t="shared" si="6"/>
        <v>2.6</v>
      </c>
      <c r="AF11" s="99">
        <v>0.04</v>
      </c>
      <c r="AG11" s="63">
        <f>AF11*1000/B11</f>
        <v>0.4</v>
      </c>
      <c r="AH11" s="285">
        <f t="shared" si="7"/>
        <v>2.6</v>
      </c>
      <c r="AI11" s="91"/>
      <c r="AJ11" s="92"/>
      <c r="AK11" s="286">
        <f t="shared" si="8"/>
        <v>0</v>
      </c>
      <c r="AL11" s="113"/>
      <c r="AM11" s="114"/>
      <c r="AN11" s="285">
        <f t="shared" si="9"/>
        <v>0</v>
      </c>
      <c r="AO11" s="91"/>
      <c r="AP11" s="92"/>
      <c r="AQ11" s="650"/>
      <c r="AR11" s="17"/>
      <c r="AS11" s="53"/>
      <c r="AT11" s="285">
        <f t="shared" si="10"/>
        <v>0</v>
      </c>
      <c r="AU11" s="95"/>
      <c r="AV11" s="95"/>
      <c r="AW11" s="95">
        <f t="shared" si="11"/>
        <v>0</v>
      </c>
      <c r="AX11" s="44"/>
      <c r="AY11" s="53"/>
      <c r="AZ11" s="285">
        <f t="shared" si="12"/>
        <v>0</v>
      </c>
      <c r="BA11" s="95"/>
      <c r="BB11" s="95">
        <f t="shared" si="13"/>
        <v>0</v>
      </c>
      <c r="BC11" s="297">
        <f t="shared" si="14"/>
        <v>0</v>
      </c>
      <c r="BD11" s="58"/>
      <c r="BE11" s="19"/>
    </row>
    <row r="12" spans="1:57" s="14" customFormat="1" ht="42" customHeight="1">
      <c r="A12" s="589" t="s">
        <v>72</v>
      </c>
      <c r="B12" s="305">
        <v>96</v>
      </c>
      <c r="C12" s="306">
        <v>40571</v>
      </c>
      <c r="D12" s="307" t="s">
        <v>233</v>
      </c>
      <c r="E12" s="308" t="s">
        <v>234</v>
      </c>
      <c r="F12" s="504" t="s">
        <v>116</v>
      </c>
      <c r="G12" s="458"/>
      <c r="H12" s="459"/>
      <c r="I12" s="459"/>
      <c r="J12" s="590"/>
      <c r="K12" s="310">
        <v>16.615384615384599</v>
      </c>
      <c r="L12" s="311">
        <v>108</v>
      </c>
      <c r="M12" s="591"/>
      <c r="N12" s="592"/>
      <c r="O12" s="286">
        <v>108</v>
      </c>
      <c r="P12" s="593"/>
      <c r="Q12" s="310">
        <v>16.615384615384617</v>
      </c>
      <c r="R12" s="311">
        <v>108</v>
      </c>
      <c r="S12" s="591"/>
      <c r="T12" s="592"/>
      <c r="U12" s="286">
        <v>108</v>
      </c>
      <c r="V12" s="587"/>
      <c r="W12" s="584"/>
      <c r="X12" s="588"/>
      <c r="Y12" s="650"/>
      <c r="Z12" s="590"/>
      <c r="AA12" s="310"/>
      <c r="AB12" s="311">
        <v>108</v>
      </c>
      <c r="AC12" s="591"/>
      <c r="AD12" s="592"/>
      <c r="AE12" s="286">
        <v>108</v>
      </c>
      <c r="AF12" s="593"/>
      <c r="AG12" s="594"/>
      <c r="AH12" s="311">
        <v>108</v>
      </c>
      <c r="AI12" s="591"/>
      <c r="AJ12" s="592"/>
      <c r="AK12" s="286">
        <v>108</v>
      </c>
      <c r="AL12" s="593"/>
      <c r="AM12" s="594"/>
      <c r="AN12" s="311">
        <v>108</v>
      </c>
      <c r="AO12" s="91"/>
      <c r="AP12" s="92"/>
      <c r="AQ12" s="650"/>
      <c r="AR12" s="590"/>
      <c r="AS12" s="310"/>
      <c r="AT12" s="311">
        <v>108</v>
      </c>
      <c r="AU12" s="591"/>
      <c r="AV12" s="95"/>
      <c r="AW12" s="95">
        <v>108</v>
      </c>
      <c r="AX12" s="593"/>
      <c r="AY12" s="594"/>
      <c r="AZ12" s="311">
        <v>108</v>
      </c>
      <c r="BA12" s="591"/>
      <c r="BB12" s="95"/>
      <c r="BC12" s="95">
        <v>108</v>
      </c>
      <c r="BD12" s="58"/>
      <c r="BE12" s="19"/>
    </row>
    <row r="13" spans="1:57" s="14" customFormat="1" ht="42" customHeight="1">
      <c r="A13" s="589" t="s">
        <v>36</v>
      </c>
      <c r="B13" s="305">
        <v>47</v>
      </c>
      <c r="C13" s="306">
        <v>102135</v>
      </c>
      <c r="D13" s="315" t="s">
        <v>73</v>
      </c>
      <c r="E13" s="460" t="s">
        <v>235</v>
      </c>
      <c r="F13" s="505"/>
      <c r="G13" s="458"/>
      <c r="H13" s="459"/>
      <c r="I13" s="459"/>
      <c r="J13" s="595"/>
      <c r="K13" s="317">
        <v>4.615384615384615</v>
      </c>
      <c r="L13" s="318">
        <v>30</v>
      </c>
      <c r="M13" s="596"/>
      <c r="N13" s="597"/>
      <c r="O13" s="286">
        <v>30</v>
      </c>
      <c r="P13" s="598"/>
      <c r="Q13" s="317">
        <v>4.615384615384615</v>
      </c>
      <c r="R13" s="318">
        <v>30</v>
      </c>
      <c r="S13" s="596"/>
      <c r="T13" s="597"/>
      <c r="U13" s="286">
        <v>30</v>
      </c>
      <c r="V13" s="587"/>
      <c r="W13" s="584"/>
      <c r="X13" s="588"/>
      <c r="Y13" s="650"/>
      <c r="Z13" s="595"/>
      <c r="AA13" s="317"/>
      <c r="AB13" s="318">
        <v>30</v>
      </c>
      <c r="AC13" s="596"/>
      <c r="AD13" s="597"/>
      <c r="AE13" s="286">
        <v>30</v>
      </c>
      <c r="AF13" s="598"/>
      <c r="AG13" s="599"/>
      <c r="AH13" s="318">
        <v>30</v>
      </c>
      <c r="AI13" s="596"/>
      <c r="AJ13" s="597"/>
      <c r="AK13" s="286">
        <v>30</v>
      </c>
      <c r="AL13" s="598"/>
      <c r="AM13" s="599"/>
      <c r="AN13" s="318">
        <v>30</v>
      </c>
      <c r="AO13" s="91"/>
      <c r="AP13" s="92"/>
      <c r="AQ13" s="650"/>
      <c r="AR13" s="595"/>
      <c r="AS13" s="317"/>
      <c r="AT13" s="318">
        <v>30</v>
      </c>
      <c r="AU13" s="596"/>
      <c r="AV13" s="95"/>
      <c r="AW13" s="177">
        <v>30</v>
      </c>
      <c r="AX13" s="598"/>
      <c r="AY13" s="599"/>
      <c r="AZ13" s="318">
        <v>30</v>
      </c>
      <c r="BA13" s="596"/>
      <c r="BB13" s="95"/>
      <c r="BC13" s="177">
        <v>30</v>
      </c>
      <c r="BD13" s="58"/>
      <c r="BE13" s="19"/>
    </row>
    <row r="14" spans="1:57" s="14" customFormat="1" ht="42" customHeight="1">
      <c r="A14" s="600" t="s">
        <v>132</v>
      </c>
      <c r="B14" s="323">
        <v>100</v>
      </c>
      <c r="C14" s="324">
        <v>40597</v>
      </c>
      <c r="D14" s="325" t="s">
        <v>74</v>
      </c>
      <c r="E14" s="326" t="s">
        <v>75</v>
      </c>
      <c r="F14" s="530"/>
      <c r="G14" s="458" t="s">
        <v>121</v>
      </c>
      <c r="H14" s="459">
        <v>4</v>
      </c>
      <c r="I14" s="459">
        <v>150</v>
      </c>
      <c r="J14" s="601"/>
      <c r="K14" s="602"/>
      <c r="L14" s="329">
        <f t="shared" ref="L14" si="15">K14*6.5</f>
        <v>0</v>
      </c>
      <c r="M14" s="603"/>
      <c r="N14" s="604"/>
      <c r="O14" s="332">
        <f t="shared" ref="O14" si="16">N14*6.5</f>
        <v>0</v>
      </c>
      <c r="P14" s="605"/>
      <c r="Q14" s="602"/>
      <c r="R14" s="329">
        <f t="shared" ref="R14" si="17">Q14*6.5</f>
        <v>0</v>
      </c>
      <c r="S14" s="603"/>
      <c r="T14" s="604"/>
      <c r="U14" s="332">
        <f t="shared" ref="U14" si="18">T14*6.5</f>
        <v>0</v>
      </c>
      <c r="V14" s="587"/>
      <c r="W14" s="584"/>
      <c r="X14" s="588"/>
      <c r="Y14" s="650"/>
      <c r="Z14" s="336">
        <v>1</v>
      </c>
      <c r="AA14" s="337">
        <v>10</v>
      </c>
      <c r="AB14" s="338">
        <f t="shared" ref="AB14" si="19">AA14*6.5</f>
        <v>65</v>
      </c>
      <c r="AC14" s="339">
        <v>1</v>
      </c>
      <c r="AD14" s="340" t="e">
        <f>AC14*1000/#REF!</f>
        <v>#REF!</v>
      </c>
      <c r="AE14" s="332" t="e">
        <f t="shared" ref="AE14" si="20">AD14*6.5</f>
        <v>#REF!</v>
      </c>
      <c r="AF14" s="336">
        <v>1</v>
      </c>
      <c r="AG14" s="341">
        <v>10</v>
      </c>
      <c r="AH14" s="329">
        <f t="shared" ref="AH14" si="21">AG14*6.5</f>
        <v>65</v>
      </c>
      <c r="AI14" s="339">
        <v>1</v>
      </c>
      <c r="AJ14" s="342">
        <v>10</v>
      </c>
      <c r="AK14" s="332">
        <f t="shared" ref="AK14" si="22">AJ14*6.5</f>
        <v>65</v>
      </c>
      <c r="AL14" s="343">
        <v>0.5</v>
      </c>
      <c r="AM14" s="344">
        <v>5</v>
      </c>
      <c r="AN14" s="329">
        <f t="shared" ref="AN14" si="23">AM14*6.5</f>
        <v>32.5</v>
      </c>
      <c r="AO14" s="89">
        <v>0.5</v>
      </c>
      <c r="AP14" s="90">
        <v>5</v>
      </c>
      <c r="AQ14" s="650"/>
      <c r="AR14" s="345"/>
      <c r="AS14" s="346"/>
      <c r="AT14" s="329">
        <f t="shared" ref="AT14" si="24">AS14*6.5</f>
        <v>0</v>
      </c>
      <c r="AU14" s="347"/>
      <c r="AV14" s="347"/>
      <c r="AW14" s="347">
        <f t="shared" ref="AW14" si="25">AV14*6.5</f>
        <v>0</v>
      </c>
      <c r="AX14" s="348"/>
      <c r="AY14" s="346"/>
      <c r="AZ14" s="329">
        <f t="shared" ref="AZ14" si="26">AY14*6.5</f>
        <v>0</v>
      </c>
      <c r="BA14" s="347"/>
      <c r="BB14" s="347">
        <f t="shared" ref="BB14" si="27">BA14*10</f>
        <v>0</v>
      </c>
      <c r="BC14" s="349">
        <f t="shared" ref="BC14" si="28">BB14*6.5</f>
        <v>0</v>
      </c>
      <c r="BD14" s="58"/>
      <c r="BE14" s="19"/>
    </row>
    <row r="15" spans="1:57" s="14" customFormat="1" ht="42" customHeight="1">
      <c r="A15" s="582" t="s">
        <v>41</v>
      </c>
      <c r="B15" s="193">
        <v>100</v>
      </c>
      <c r="C15" s="214">
        <v>160250</v>
      </c>
      <c r="D15" s="213" t="s">
        <v>81</v>
      </c>
      <c r="E15" s="460" t="s">
        <v>82</v>
      </c>
      <c r="F15" s="504" t="s">
        <v>117</v>
      </c>
      <c r="G15" s="504" t="s">
        <v>121</v>
      </c>
      <c r="H15" s="531">
        <v>3</v>
      </c>
      <c r="I15" s="531">
        <v>180</v>
      </c>
      <c r="J15" s="121">
        <v>0.06</v>
      </c>
      <c r="K15" s="61">
        <v>0.6</v>
      </c>
      <c r="L15" s="285">
        <f t="shared" si="0"/>
        <v>3.9</v>
      </c>
      <c r="M15" s="70">
        <v>0.06</v>
      </c>
      <c r="N15" s="71">
        <v>0.6</v>
      </c>
      <c r="O15" s="286">
        <f t="shared" si="1"/>
        <v>3.9</v>
      </c>
      <c r="P15" s="99">
        <v>0.05</v>
      </c>
      <c r="Q15" s="60">
        <v>0.5</v>
      </c>
      <c r="R15" s="285">
        <f t="shared" si="2"/>
        <v>3.25</v>
      </c>
      <c r="S15" s="70"/>
      <c r="T15" s="69"/>
      <c r="U15" s="286">
        <f t="shared" si="3"/>
        <v>0</v>
      </c>
      <c r="V15" s="99"/>
      <c r="W15" s="60"/>
      <c r="X15" s="285"/>
      <c r="Y15" s="650"/>
      <c r="Z15" s="98">
        <v>0.06</v>
      </c>
      <c r="AA15" s="63">
        <f>Z15*1000/B15</f>
        <v>0.6</v>
      </c>
      <c r="AB15" s="285">
        <f t="shared" si="4"/>
        <v>3.9</v>
      </c>
      <c r="AC15" s="68">
        <v>0.06</v>
      </c>
      <c r="AD15" s="73">
        <f t="shared" si="5"/>
        <v>0.6</v>
      </c>
      <c r="AE15" s="286">
        <f t="shared" si="6"/>
        <v>3.9</v>
      </c>
      <c r="AF15" s="99">
        <v>0.06</v>
      </c>
      <c r="AG15" s="63">
        <f>AF15*1000/B15</f>
        <v>0.6</v>
      </c>
      <c r="AH15" s="285">
        <f t="shared" si="7"/>
        <v>3.9</v>
      </c>
      <c r="AI15" s="70">
        <v>7.0000000000000007E-2</v>
      </c>
      <c r="AJ15" s="69">
        <v>0.7</v>
      </c>
      <c r="AK15" s="286">
        <f t="shared" si="8"/>
        <v>4.55</v>
      </c>
      <c r="AL15" s="113"/>
      <c r="AM15" s="114"/>
      <c r="AN15" s="285">
        <f t="shared" si="9"/>
        <v>0</v>
      </c>
      <c r="AO15" s="91"/>
      <c r="AP15" s="92"/>
      <c r="AQ15" s="650"/>
      <c r="AR15" s="17"/>
      <c r="AS15" s="45"/>
      <c r="AT15" s="285">
        <f t="shared" si="10"/>
        <v>0</v>
      </c>
      <c r="AU15" s="95">
        <v>0.05</v>
      </c>
      <c r="AV15" s="95">
        <v>0.5</v>
      </c>
      <c r="AW15" s="95">
        <f t="shared" si="11"/>
        <v>3.25</v>
      </c>
      <c r="AX15" s="52">
        <v>0.05</v>
      </c>
      <c r="AY15" s="54">
        <v>0.5</v>
      </c>
      <c r="AZ15" s="285">
        <f t="shared" si="12"/>
        <v>3.25</v>
      </c>
      <c r="BA15" s="95">
        <v>6.5000000000000002E-2</v>
      </c>
      <c r="BB15" s="95">
        <f t="shared" si="13"/>
        <v>0.65</v>
      </c>
      <c r="BC15" s="297">
        <f t="shared" si="14"/>
        <v>4.2250000000000005</v>
      </c>
      <c r="BD15" s="58"/>
      <c r="BE15" s="19"/>
    </row>
    <row r="16" spans="1:57" s="14" customFormat="1" ht="42" customHeight="1">
      <c r="A16" s="582" t="s">
        <v>39</v>
      </c>
      <c r="B16" s="193">
        <v>100</v>
      </c>
      <c r="C16" s="214">
        <v>112003</v>
      </c>
      <c r="D16" s="213" t="s">
        <v>76</v>
      </c>
      <c r="E16" s="460" t="s">
        <v>77</v>
      </c>
      <c r="F16" s="505"/>
      <c r="G16" s="505"/>
      <c r="H16" s="532"/>
      <c r="I16" s="532"/>
      <c r="J16" s="121">
        <v>5</v>
      </c>
      <c r="K16" s="62">
        <v>50</v>
      </c>
      <c r="L16" s="285">
        <f t="shared" si="0"/>
        <v>325</v>
      </c>
      <c r="M16" s="70">
        <v>5</v>
      </c>
      <c r="N16" s="72">
        <v>50</v>
      </c>
      <c r="O16" s="286">
        <f t="shared" si="1"/>
        <v>325</v>
      </c>
      <c r="P16" s="99">
        <v>10</v>
      </c>
      <c r="Q16" s="60">
        <v>100</v>
      </c>
      <c r="R16" s="285">
        <f t="shared" si="2"/>
        <v>650</v>
      </c>
      <c r="S16" s="70">
        <v>10</v>
      </c>
      <c r="T16" s="69">
        <v>100</v>
      </c>
      <c r="U16" s="286">
        <f t="shared" si="3"/>
        <v>650</v>
      </c>
      <c r="V16" s="99">
        <v>10</v>
      </c>
      <c r="W16" s="60">
        <v>100</v>
      </c>
      <c r="X16" s="285">
        <v>100</v>
      </c>
      <c r="Y16" s="650"/>
      <c r="Z16" s="98">
        <v>7</v>
      </c>
      <c r="AA16" s="63">
        <f>Z16*1000/B16</f>
        <v>70</v>
      </c>
      <c r="AB16" s="285">
        <f t="shared" si="4"/>
        <v>455</v>
      </c>
      <c r="AC16" s="68">
        <v>7</v>
      </c>
      <c r="AD16" s="73">
        <f t="shared" si="5"/>
        <v>70</v>
      </c>
      <c r="AE16" s="286">
        <f t="shared" si="6"/>
        <v>455</v>
      </c>
      <c r="AF16" s="99">
        <v>7</v>
      </c>
      <c r="AG16" s="63">
        <f>AF16*1000/B16</f>
        <v>70</v>
      </c>
      <c r="AH16" s="285">
        <f t="shared" si="7"/>
        <v>455</v>
      </c>
      <c r="AI16" s="70">
        <v>10</v>
      </c>
      <c r="AJ16" s="69">
        <v>100</v>
      </c>
      <c r="AK16" s="286">
        <f t="shared" si="8"/>
        <v>650</v>
      </c>
      <c r="AL16" s="111">
        <v>10</v>
      </c>
      <c r="AM16" s="112">
        <f>AL16*100*10/B16</f>
        <v>100</v>
      </c>
      <c r="AN16" s="285">
        <f t="shared" si="9"/>
        <v>650</v>
      </c>
      <c r="AO16" s="89">
        <v>10</v>
      </c>
      <c r="AP16" s="90">
        <f>AO16*1000/B16</f>
        <v>100</v>
      </c>
      <c r="AQ16" s="650"/>
      <c r="AR16" s="18">
        <v>15</v>
      </c>
      <c r="AS16" s="47">
        <v>150</v>
      </c>
      <c r="AT16" s="285">
        <f t="shared" si="10"/>
        <v>975</v>
      </c>
      <c r="AU16" s="95">
        <v>15</v>
      </c>
      <c r="AV16" s="95">
        <v>150</v>
      </c>
      <c r="AW16" s="95">
        <f t="shared" si="11"/>
        <v>975</v>
      </c>
      <c r="AX16" s="52">
        <v>15</v>
      </c>
      <c r="AY16" s="54">
        <v>150</v>
      </c>
      <c r="AZ16" s="285">
        <f t="shared" si="12"/>
        <v>975</v>
      </c>
      <c r="BA16" s="95">
        <v>5.42</v>
      </c>
      <c r="BB16" s="95">
        <f t="shared" si="13"/>
        <v>54.2</v>
      </c>
      <c r="BC16" s="297">
        <f t="shared" si="14"/>
        <v>352.3</v>
      </c>
      <c r="BD16" s="57">
        <v>10</v>
      </c>
      <c r="BE16" s="16">
        <v>102</v>
      </c>
    </row>
    <row r="17" spans="1:57" s="14" customFormat="1" ht="42" customHeight="1">
      <c r="A17" s="582" t="s">
        <v>40</v>
      </c>
      <c r="B17" s="193">
        <v>100</v>
      </c>
      <c r="C17" s="214">
        <v>112006</v>
      </c>
      <c r="D17" s="213" t="s">
        <v>78</v>
      </c>
      <c r="E17" s="460" t="s">
        <v>79</v>
      </c>
      <c r="F17" s="505"/>
      <c r="G17" s="505"/>
      <c r="H17" s="532"/>
      <c r="I17" s="532"/>
      <c r="J17" s="121">
        <v>44.168999999999997</v>
      </c>
      <c r="K17" s="63">
        <f>J17*10</f>
        <v>441.68999999999994</v>
      </c>
      <c r="L17" s="285">
        <f t="shared" si="0"/>
        <v>2870.9849999999997</v>
      </c>
      <c r="M17" s="70">
        <v>44.219000000000001</v>
      </c>
      <c r="N17" s="73">
        <f>M17*10</f>
        <v>442.19</v>
      </c>
      <c r="O17" s="286">
        <f t="shared" si="1"/>
        <v>2874.2350000000001</v>
      </c>
      <c r="P17" s="98">
        <v>49.4</v>
      </c>
      <c r="Q17" s="63">
        <v>494</v>
      </c>
      <c r="R17" s="285">
        <f t="shared" si="2"/>
        <v>3211</v>
      </c>
      <c r="S17" s="68">
        <v>63.54</v>
      </c>
      <c r="T17" s="71">
        <v>635.4</v>
      </c>
      <c r="U17" s="286">
        <f t="shared" si="3"/>
        <v>4130.0999999999995</v>
      </c>
      <c r="V17" s="98">
        <v>63.39</v>
      </c>
      <c r="W17" s="61">
        <v>633.9</v>
      </c>
      <c r="X17" s="285">
        <v>633.9</v>
      </c>
      <c r="Y17" s="650"/>
      <c r="Z17" s="98">
        <v>35.74</v>
      </c>
      <c r="AA17" s="63">
        <f>Z17*1000/B17</f>
        <v>357.4</v>
      </c>
      <c r="AB17" s="285">
        <f t="shared" si="4"/>
        <v>2323.1</v>
      </c>
      <c r="AC17" s="68">
        <v>35.79</v>
      </c>
      <c r="AD17" s="73">
        <f t="shared" si="5"/>
        <v>357.9</v>
      </c>
      <c r="AE17" s="286">
        <f t="shared" si="6"/>
        <v>2326.35</v>
      </c>
      <c r="AF17" s="98">
        <v>35.79</v>
      </c>
      <c r="AG17" s="63">
        <f>AF17*1000/B17</f>
        <v>357.9</v>
      </c>
      <c r="AH17" s="285">
        <f t="shared" si="7"/>
        <v>2326.35</v>
      </c>
      <c r="AI17" s="68">
        <v>33.630000000000003</v>
      </c>
      <c r="AJ17" s="71">
        <v>336.3</v>
      </c>
      <c r="AK17" s="286">
        <f t="shared" si="8"/>
        <v>2185.9500000000003</v>
      </c>
      <c r="AL17" s="110">
        <v>47.53</v>
      </c>
      <c r="AM17" s="112">
        <f>AL17*100*10/B17</f>
        <v>475.3</v>
      </c>
      <c r="AN17" s="285">
        <f t="shared" si="9"/>
        <v>3089.4500000000003</v>
      </c>
      <c r="AO17" s="93">
        <v>47.423000000000002</v>
      </c>
      <c r="AP17" s="90">
        <f>AO17*1000/B17</f>
        <v>474.23</v>
      </c>
      <c r="AQ17" s="650"/>
      <c r="AR17" s="8">
        <v>46.02</v>
      </c>
      <c r="AS17" s="48">
        <v>460.2</v>
      </c>
      <c r="AT17" s="285">
        <f t="shared" si="10"/>
        <v>2991.2999999999997</v>
      </c>
      <c r="AU17" s="95">
        <v>22.11</v>
      </c>
      <c r="AV17" s="95">
        <v>221.1</v>
      </c>
      <c r="AW17" s="95">
        <f t="shared" si="11"/>
        <v>1437.1499999999999</v>
      </c>
      <c r="AX17" s="52">
        <v>40.32</v>
      </c>
      <c r="AY17" s="54">
        <v>403.2</v>
      </c>
      <c r="AZ17" s="285">
        <f t="shared" si="12"/>
        <v>2620.7999999999997</v>
      </c>
      <c r="BA17" s="95">
        <v>48.228000000000002</v>
      </c>
      <c r="BB17" s="95">
        <f t="shared" si="13"/>
        <v>482.28000000000003</v>
      </c>
      <c r="BC17" s="297">
        <f t="shared" si="14"/>
        <v>3134.82</v>
      </c>
      <c r="BD17" s="57">
        <v>65.8</v>
      </c>
      <c r="BE17" s="16">
        <v>671.4</v>
      </c>
    </row>
    <row r="18" spans="1:57" s="14" customFormat="1" ht="42" customHeight="1">
      <c r="A18" s="582" t="s">
        <v>46</v>
      </c>
      <c r="B18" s="193">
        <v>96</v>
      </c>
      <c r="C18" s="214">
        <v>112002</v>
      </c>
      <c r="D18" s="213" t="s">
        <v>80</v>
      </c>
      <c r="E18" s="460" t="s">
        <v>82</v>
      </c>
      <c r="F18" s="530"/>
      <c r="G18" s="530"/>
      <c r="H18" s="533"/>
      <c r="I18" s="533"/>
      <c r="J18" s="583"/>
      <c r="K18" s="584"/>
      <c r="L18" s="285">
        <f t="shared" si="0"/>
        <v>0</v>
      </c>
      <c r="M18" s="585"/>
      <c r="N18" s="586"/>
      <c r="O18" s="286">
        <f t="shared" si="1"/>
        <v>0</v>
      </c>
      <c r="P18" s="587"/>
      <c r="Q18" s="584"/>
      <c r="R18" s="285">
        <f t="shared" si="2"/>
        <v>0</v>
      </c>
      <c r="S18" s="585"/>
      <c r="T18" s="586"/>
      <c r="U18" s="286">
        <f t="shared" si="3"/>
        <v>0</v>
      </c>
      <c r="V18" s="587"/>
      <c r="W18" s="584"/>
      <c r="X18" s="588"/>
      <c r="Y18" s="650"/>
      <c r="Z18" s="99">
        <v>6</v>
      </c>
      <c r="AA18" s="63">
        <v>62.5</v>
      </c>
      <c r="AB18" s="285">
        <f t="shared" si="4"/>
        <v>406.25</v>
      </c>
      <c r="AC18" s="70">
        <v>6</v>
      </c>
      <c r="AD18" s="73">
        <f t="shared" si="5"/>
        <v>62.5</v>
      </c>
      <c r="AE18" s="286">
        <f t="shared" si="6"/>
        <v>406.25</v>
      </c>
      <c r="AF18" s="99">
        <v>6</v>
      </c>
      <c r="AG18" s="60">
        <v>62.5</v>
      </c>
      <c r="AH18" s="285">
        <f t="shared" si="7"/>
        <v>406.25</v>
      </c>
      <c r="AI18" s="70">
        <v>6</v>
      </c>
      <c r="AJ18" s="69">
        <v>62.5</v>
      </c>
      <c r="AK18" s="286">
        <f t="shared" si="8"/>
        <v>406.25</v>
      </c>
      <c r="AL18" s="111">
        <v>6</v>
      </c>
      <c r="AM18" s="112">
        <v>62.5</v>
      </c>
      <c r="AN18" s="285">
        <f t="shared" si="9"/>
        <v>406.25</v>
      </c>
      <c r="AO18" s="89">
        <v>6</v>
      </c>
      <c r="AP18" s="90">
        <v>62.5</v>
      </c>
      <c r="AQ18" s="650"/>
      <c r="AR18" s="18">
        <v>0</v>
      </c>
      <c r="AS18" s="49">
        <v>0</v>
      </c>
      <c r="AT18" s="285">
        <f t="shared" si="10"/>
        <v>0</v>
      </c>
      <c r="AU18" s="95">
        <v>12</v>
      </c>
      <c r="AV18" s="95">
        <v>156.30000000000001</v>
      </c>
      <c r="AW18" s="95">
        <f t="shared" si="11"/>
        <v>1015.95</v>
      </c>
      <c r="AX18" s="43"/>
      <c r="AY18" s="45"/>
      <c r="AZ18" s="285">
        <f t="shared" si="12"/>
        <v>0</v>
      </c>
      <c r="BA18" s="95">
        <v>0</v>
      </c>
      <c r="BB18" s="95">
        <f t="shared" si="13"/>
        <v>0</v>
      </c>
      <c r="BC18" s="297">
        <f t="shared" si="14"/>
        <v>0</v>
      </c>
      <c r="BD18" s="208"/>
      <c r="BE18" s="209"/>
    </row>
    <row r="19" spans="1:57" s="39" customFormat="1" ht="16.5" customHeight="1">
      <c r="A19" s="606"/>
      <c r="B19" s="607"/>
      <c r="C19" s="608"/>
      <c r="D19" s="607"/>
      <c r="E19" s="609"/>
      <c r="F19" s="609"/>
      <c r="G19" s="609"/>
      <c r="H19" s="609"/>
      <c r="I19" s="610"/>
      <c r="J19" s="611"/>
      <c r="K19" s="611"/>
      <c r="L19" s="611"/>
      <c r="M19" s="611"/>
      <c r="N19" s="611"/>
      <c r="O19" s="611"/>
      <c r="P19" s="611"/>
      <c r="Q19" s="611"/>
      <c r="R19" s="612"/>
      <c r="S19" s="611"/>
      <c r="T19" s="611"/>
      <c r="U19" s="612"/>
      <c r="V19" s="611"/>
      <c r="W19" s="613"/>
      <c r="X19" s="614"/>
      <c r="Y19" s="650"/>
      <c r="Z19" s="609"/>
      <c r="AA19" s="609"/>
      <c r="AB19" s="285">
        <f t="shared" si="4"/>
        <v>0</v>
      </c>
      <c r="AC19" s="609"/>
      <c r="AD19" s="609"/>
      <c r="AE19" s="286">
        <f t="shared" si="6"/>
        <v>0</v>
      </c>
      <c r="AF19" s="609"/>
      <c r="AG19" s="609"/>
      <c r="AH19" s="285">
        <f t="shared" si="7"/>
        <v>0</v>
      </c>
      <c r="AI19" s="609"/>
      <c r="AJ19" s="609"/>
      <c r="AK19" s="286">
        <f t="shared" si="8"/>
        <v>0</v>
      </c>
      <c r="AL19" s="609"/>
      <c r="AM19" s="609"/>
      <c r="AN19" s="285">
        <f t="shared" si="9"/>
        <v>0</v>
      </c>
      <c r="AO19" s="609"/>
      <c r="AP19" s="610"/>
      <c r="AQ19" s="650"/>
      <c r="AR19" s="615"/>
      <c r="AS19" s="609"/>
      <c r="AT19" s="285">
        <f t="shared" si="10"/>
        <v>0</v>
      </c>
      <c r="AU19" s="95"/>
      <c r="AV19" s="95"/>
      <c r="AW19" s="95">
        <f t="shared" si="11"/>
        <v>0</v>
      </c>
      <c r="AX19" s="609"/>
      <c r="AY19" s="609"/>
      <c r="AZ19" s="285">
        <f t="shared" si="12"/>
        <v>0</v>
      </c>
      <c r="BA19" s="95"/>
      <c r="BB19" s="95">
        <f t="shared" si="13"/>
        <v>0</v>
      </c>
      <c r="BC19" s="297">
        <f t="shared" si="14"/>
        <v>0</v>
      </c>
    </row>
    <row r="20" spans="1:57" s="14" customFormat="1" ht="42" customHeight="1">
      <c r="A20" s="582" t="s">
        <v>72</v>
      </c>
      <c r="B20" s="193">
        <v>96</v>
      </c>
      <c r="C20" s="214">
        <v>40571</v>
      </c>
      <c r="D20" s="213" t="s">
        <v>103</v>
      </c>
      <c r="E20" s="460" t="s">
        <v>118</v>
      </c>
      <c r="F20" s="460" t="s">
        <v>122</v>
      </c>
      <c r="G20" s="510" t="s">
        <v>120</v>
      </c>
      <c r="H20" s="507" t="s">
        <v>128</v>
      </c>
      <c r="I20" s="507" t="s">
        <v>148</v>
      </c>
      <c r="J20" s="121">
        <v>16</v>
      </c>
      <c r="K20" s="61">
        <v>156</v>
      </c>
      <c r="L20" s="285">
        <f t="shared" ref="L20:L21" si="29">K20*6.5</f>
        <v>1014</v>
      </c>
      <c r="M20" s="70">
        <v>16</v>
      </c>
      <c r="N20" s="71">
        <v>156</v>
      </c>
      <c r="O20" s="286">
        <f t="shared" ref="O20:O21" si="30">N20*6.5</f>
        <v>1014</v>
      </c>
      <c r="P20" s="99">
        <v>14</v>
      </c>
      <c r="Q20" s="63">
        <v>136.5</v>
      </c>
      <c r="R20" s="285">
        <f t="shared" ref="R20:R21" si="31">Q20*6.5</f>
        <v>887.25</v>
      </c>
      <c r="S20" s="70">
        <v>5.2</v>
      </c>
      <c r="T20" s="73">
        <v>50.7</v>
      </c>
      <c r="U20" s="286">
        <f t="shared" ref="U20:U21" si="32">T20*6.5</f>
        <v>329.55</v>
      </c>
      <c r="V20" s="99">
        <v>5.2</v>
      </c>
      <c r="W20" s="63">
        <v>50.7</v>
      </c>
      <c r="X20" s="285">
        <v>50.7</v>
      </c>
      <c r="Y20" s="650"/>
      <c r="Z20" s="99">
        <v>6</v>
      </c>
      <c r="AA20" s="63">
        <v>58.5</v>
      </c>
      <c r="AB20" s="285">
        <f t="shared" si="4"/>
        <v>380.25</v>
      </c>
      <c r="AC20" s="70">
        <v>6</v>
      </c>
      <c r="AD20" s="73">
        <v>58.5</v>
      </c>
      <c r="AE20" s="286">
        <f t="shared" si="6"/>
        <v>380.25</v>
      </c>
      <c r="AF20" s="99">
        <v>6</v>
      </c>
      <c r="AG20" s="60">
        <v>58.5</v>
      </c>
      <c r="AH20" s="285">
        <f t="shared" si="7"/>
        <v>380.25</v>
      </c>
      <c r="AI20" s="70">
        <v>5.5</v>
      </c>
      <c r="AJ20" s="69">
        <v>53.6</v>
      </c>
      <c r="AK20" s="286">
        <f t="shared" si="8"/>
        <v>348.40000000000003</v>
      </c>
      <c r="AL20" s="99">
        <v>5.2</v>
      </c>
      <c r="AM20" s="61">
        <v>50.7</v>
      </c>
      <c r="AN20" s="285">
        <f t="shared" si="9"/>
        <v>329.55</v>
      </c>
      <c r="AO20" s="70">
        <v>5.2</v>
      </c>
      <c r="AP20" s="71">
        <v>50.7</v>
      </c>
      <c r="AQ20" s="650"/>
      <c r="AR20" s="15">
        <v>14</v>
      </c>
      <c r="AS20" s="49">
        <v>136.5</v>
      </c>
      <c r="AT20" s="285">
        <f t="shared" si="10"/>
        <v>887.25</v>
      </c>
      <c r="AU20" s="95">
        <v>23</v>
      </c>
      <c r="AV20" s="95">
        <v>226.62178702570378</v>
      </c>
      <c r="AW20" s="95">
        <f t="shared" si="11"/>
        <v>1473.0416156670747</v>
      </c>
      <c r="AX20" s="52">
        <v>19</v>
      </c>
      <c r="AY20" s="54">
        <v>187.2</v>
      </c>
      <c r="AZ20" s="285">
        <f t="shared" si="12"/>
        <v>1216.8</v>
      </c>
      <c r="BA20" s="95">
        <v>16.920000000000002</v>
      </c>
      <c r="BB20" s="95">
        <f t="shared" si="13"/>
        <v>169.20000000000002</v>
      </c>
      <c r="BC20" s="297">
        <f t="shared" si="14"/>
        <v>1099.8000000000002</v>
      </c>
      <c r="BD20" s="210">
        <v>5</v>
      </c>
      <c r="BE20" s="211"/>
    </row>
    <row r="21" spans="1:57" s="14" customFormat="1" ht="42" customHeight="1" thickBot="1">
      <c r="A21" s="616" t="s">
        <v>36</v>
      </c>
      <c r="B21" s="215">
        <v>47</v>
      </c>
      <c r="C21" s="216">
        <v>102135</v>
      </c>
      <c r="D21" s="218" t="s">
        <v>104</v>
      </c>
      <c r="E21" s="617" t="s">
        <v>119</v>
      </c>
      <c r="F21" s="617" t="s">
        <v>123</v>
      </c>
      <c r="G21" s="512"/>
      <c r="H21" s="509"/>
      <c r="I21" s="509"/>
      <c r="J21" s="152"/>
      <c r="K21" s="51">
        <v>43.4</v>
      </c>
      <c r="L21" s="285">
        <f t="shared" si="29"/>
        <v>282.09999999999997</v>
      </c>
      <c r="M21" s="76"/>
      <c r="N21" s="77">
        <v>43.4</v>
      </c>
      <c r="O21" s="286">
        <f t="shared" si="30"/>
        <v>282.09999999999997</v>
      </c>
      <c r="P21" s="101"/>
      <c r="Q21" s="102">
        <v>38.1</v>
      </c>
      <c r="R21" s="285">
        <f t="shared" si="31"/>
        <v>247.65</v>
      </c>
      <c r="S21" s="76"/>
      <c r="T21" s="80">
        <v>14.24</v>
      </c>
      <c r="U21" s="286">
        <f t="shared" si="32"/>
        <v>92.56</v>
      </c>
      <c r="V21" s="101"/>
      <c r="W21" s="102">
        <v>14.24</v>
      </c>
      <c r="X21" s="293">
        <v>14.24</v>
      </c>
      <c r="Y21" s="650"/>
      <c r="Z21" s="107"/>
      <c r="AA21" s="108">
        <v>16.420000000000002</v>
      </c>
      <c r="AB21" s="285">
        <f t="shared" si="4"/>
        <v>106.73000000000002</v>
      </c>
      <c r="AC21" s="83"/>
      <c r="AD21" s="80">
        <v>16.420000000000002</v>
      </c>
      <c r="AE21" s="286">
        <f t="shared" si="6"/>
        <v>106.73000000000002</v>
      </c>
      <c r="AF21" s="107"/>
      <c r="AG21" s="109">
        <v>16.420000000000002</v>
      </c>
      <c r="AH21" s="285">
        <f t="shared" si="7"/>
        <v>106.73000000000002</v>
      </c>
      <c r="AI21" s="83"/>
      <c r="AJ21" s="87">
        <v>15.05</v>
      </c>
      <c r="AK21" s="286">
        <f t="shared" si="8"/>
        <v>97.825000000000003</v>
      </c>
      <c r="AL21" s="107"/>
      <c r="AM21" s="108">
        <v>14.24</v>
      </c>
      <c r="AN21" s="285">
        <f t="shared" si="9"/>
        <v>92.56</v>
      </c>
      <c r="AO21" s="83"/>
      <c r="AP21" s="80">
        <v>14.24</v>
      </c>
      <c r="AQ21" s="650"/>
      <c r="AR21" s="132"/>
      <c r="AS21" s="51">
        <v>38.1</v>
      </c>
      <c r="AT21" s="293">
        <f t="shared" si="10"/>
        <v>247.65</v>
      </c>
      <c r="AU21" s="299"/>
      <c r="AV21" s="299">
        <v>71.150000000000006</v>
      </c>
      <c r="AW21" s="299">
        <f t="shared" si="11"/>
        <v>462.47500000000002</v>
      </c>
      <c r="AX21" s="50"/>
      <c r="AY21" s="55">
        <v>52</v>
      </c>
      <c r="AZ21" s="293">
        <f t="shared" si="12"/>
        <v>338</v>
      </c>
      <c r="BA21" s="299"/>
      <c r="BB21" s="299">
        <f t="shared" si="13"/>
        <v>0</v>
      </c>
      <c r="BC21" s="300">
        <f t="shared" si="14"/>
        <v>0</v>
      </c>
      <c r="BD21" s="57"/>
      <c r="BE21" s="16">
        <v>14.24</v>
      </c>
    </row>
    <row r="22" spans="1:57" ht="111" customHeight="1">
      <c r="A22" s="640" t="s">
        <v>217</v>
      </c>
      <c r="B22" s="640"/>
      <c r="C22" s="640"/>
      <c r="D22" s="640"/>
      <c r="E22" s="640"/>
      <c r="F22" s="640"/>
      <c r="G22" s="640"/>
      <c r="H22" s="640"/>
      <c r="I22" s="640"/>
      <c r="J22" s="640"/>
      <c r="K22" s="640"/>
      <c r="L22" s="640"/>
      <c r="M22" s="640"/>
      <c r="N22" s="640"/>
      <c r="O22" s="640"/>
      <c r="P22" s="564"/>
      <c r="Q22" s="564"/>
      <c r="R22" s="564"/>
      <c r="S22" s="564"/>
      <c r="T22" s="564"/>
      <c r="U22" s="564"/>
      <c r="V22" s="564"/>
      <c r="W22" s="564"/>
      <c r="X22" s="564"/>
      <c r="Y22" s="650"/>
      <c r="Z22" s="566"/>
      <c r="AA22" s="566"/>
      <c r="AB22" s="566"/>
      <c r="AC22" s="566"/>
      <c r="AD22" s="566"/>
      <c r="AE22" s="566"/>
      <c r="AF22" s="566"/>
      <c r="AG22" s="566"/>
      <c r="AH22" s="566"/>
      <c r="AI22" s="566"/>
      <c r="AJ22" s="566"/>
      <c r="AK22" s="566"/>
      <c r="AL22" s="566"/>
      <c r="AM22" s="566"/>
      <c r="AN22" s="566"/>
      <c r="AO22" s="566"/>
      <c r="AP22" s="566"/>
      <c r="AQ22" s="650"/>
      <c r="AR22" s="566"/>
      <c r="AS22" s="566"/>
      <c r="AT22" s="566"/>
      <c r="AU22" s="566"/>
      <c r="AV22" s="566"/>
      <c r="AW22" s="566"/>
      <c r="AX22" s="566"/>
      <c r="AY22" s="566"/>
      <c r="AZ22" s="566"/>
      <c r="BA22" s="566"/>
      <c r="BB22" s="566"/>
      <c r="BC22" s="566"/>
    </row>
    <row r="23" spans="1:57" ht="19.5" customHeight="1">
      <c r="A23" s="640"/>
      <c r="B23" s="640"/>
      <c r="C23" s="640"/>
      <c r="D23" s="640"/>
      <c r="E23" s="640"/>
      <c r="F23" s="640"/>
      <c r="G23" s="640"/>
      <c r="H23" s="640"/>
      <c r="I23" s="640"/>
      <c r="J23" s="640"/>
      <c r="K23" s="640"/>
      <c r="L23" s="640"/>
      <c r="M23" s="640"/>
      <c r="N23" s="640"/>
      <c r="O23" s="640"/>
      <c r="P23" s="564"/>
      <c r="Q23" s="564"/>
      <c r="R23" s="564"/>
      <c r="S23" s="564"/>
      <c r="T23" s="564"/>
      <c r="U23" s="564"/>
      <c r="V23" s="564"/>
      <c r="W23" s="564"/>
      <c r="X23" s="564"/>
      <c r="Y23" s="650"/>
      <c r="Z23" s="566"/>
      <c r="AA23" s="566"/>
      <c r="AB23" s="566"/>
      <c r="AC23" s="566"/>
      <c r="AD23" s="566"/>
      <c r="AE23" s="566"/>
      <c r="AF23" s="566"/>
      <c r="AG23" s="566"/>
      <c r="AH23" s="566"/>
      <c r="AI23" s="566"/>
      <c r="AJ23" s="566"/>
      <c r="AK23" s="566"/>
      <c r="AL23" s="566"/>
      <c r="AM23" s="566"/>
      <c r="AN23" s="566"/>
      <c r="AO23" s="566"/>
      <c r="AP23" s="566"/>
      <c r="AQ23" s="650"/>
      <c r="AR23" s="566"/>
      <c r="AS23" s="566"/>
      <c r="AT23" s="566"/>
      <c r="AU23" s="566"/>
      <c r="AV23" s="566"/>
      <c r="AW23" s="566"/>
      <c r="AX23" s="566"/>
      <c r="AY23" s="566"/>
      <c r="AZ23" s="566"/>
      <c r="BA23" s="566"/>
      <c r="BB23" s="566"/>
      <c r="BC23" s="566"/>
    </row>
    <row r="24" spans="1:57" ht="49.5" customHeight="1">
      <c r="A24" s="640"/>
      <c r="B24" s="640"/>
      <c r="C24" s="640"/>
      <c r="D24" s="640"/>
      <c r="E24" s="640"/>
      <c r="F24" s="640"/>
      <c r="G24" s="640"/>
      <c r="H24" s="640"/>
      <c r="I24" s="640"/>
      <c r="J24" s="640"/>
      <c r="K24" s="640"/>
      <c r="L24" s="640"/>
      <c r="M24" s="640"/>
      <c r="N24" s="640"/>
      <c r="O24" s="640"/>
      <c r="P24" s="564"/>
      <c r="Q24" s="564"/>
      <c r="R24" s="564"/>
      <c r="S24" s="564"/>
      <c r="T24" s="564"/>
      <c r="U24" s="564"/>
      <c r="V24" s="564"/>
      <c r="W24" s="564"/>
      <c r="X24" s="564"/>
      <c r="Y24" s="650"/>
      <c r="Z24" s="566"/>
      <c r="AA24" s="566"/>
      <c r="AB24" s="566"/>
      <c r="AC24" s="566"/>
      <c r="AD24" s="566"/>
      <c r="AE24" s="566"/>
      <c r="AF24" s="566"/>
      <c r="AG24" s="566"/>
      <c r="AH24" s="566"/>
      <c r="AI24" s="566"/>
      <c r="AJ24" s="566"/>
      <c r="AK24" s="566"/>
      <c r="AL24" s="566"/>
      <c r="AM24" s="566"/>
      <c r="AN24" s="566"/>
      <c r="AO24" s="566"/>
      <c r="AP24" s="566"/>
      <c r="AQ24" s="650"/>
      <c r="AR24" s="566"/>
      <c r="AS24" s="566"/>
      <c r="AT24" s="566"/>
      <c r="AU24" s="566"/>
      <c r="AV24" s="566"/>
      <c r="AW24" s="566"/>
      <c r="AX24" s="566"/>
      <c r="AY24" s="566"/>
      <c r="AZ24" s="566"/>
      <c r="BA24" s="566"/>
      <c r="BB24" s="566"/>
      <c r="BC24" s="566"/>
    </row>
    <row r="25" spans="1:57" s="33" customFormat="1" ht="113.25" customHeight="1" thickBot="1">
      <c r="A25" s="479"/>
      <c r="B25" s="479"/>
      <c r="C25" s="480"/>
      <c r="D25" s="516" t="s">
        <v>140</v>
      </c>
      <c r="E25" s="517"/>
      <c r="F25" s="517"/>
      <c r="G25" s="517"/>
      <c r="H25" s="517"/>
      <c r="I25" s="518"/>
      <c r="J25" s="479">
        <v>151</v>
      </c>
      <c r="K25" s="479"/>
      <c r="L25" s="480"/>
      <c r="M25" s="488">
        <v>152</v>
      </c>
      <c r="N25" s="489"/>
      <c r="O25" s="490"/>
      <c r="P25" s="491">
        <v>153</v>
      </c>
      <c r="Q25" s="479"/>
      <c r="R25" s="480"/>
      <c r="S25" s="488">
        <v>154</v>
      </c>
      <c r="T25" s="489"/>
      <c r="U25" s="490"/>
      <c r="V25" s="491">
        <v>155</v>
      </c>
      <c r="W25" s="479"/>
      <c r="X25" s="492"/>
      <c r="Y25" s="650"/>
      <c r="Z25" s="493">
        <v>251</v>
      </c>
      <c r="AA25" s="493"/>
      <c r="AB25" s="494"/>
      <c r="AC25" s="495">
        <v>252</v>
      </c>
      <c r="AD25" s="496"/>
      <c r="AE25" s="497"/>
      <c r="AF25" s="498">
        <v>253</v>
      </c>
      <c r="AG25" s="493"/>
      <c r="AH25" s="494"/>
      <c r="AI25" s="495">
        <v>254</v>
      </c>
      <c r="AJ25" s="496"/>
      <c r="AK25" s="497"/>
      <c r="AL25" s="498">
        <v>255</v>
      </c>
      <c r="AM25" s="493"/>
      <c r="AN25" s="494"/>
      <c r="AO25" s="499">
        <v>256</v>
      </c>
      <c r="AP25" s="500"/>
      <c r="AQ25" s="650"/>
      <c r="AR25" s="493">
        <v>351</v>
      </c>
      <c r="AS25" s="493"/>
      <c r="AT25" s="494"/>
      <c r="AU25" s="495">
        <v>352</v>
      </c>
      <c r="AV25" s="496"/>
      <c r="AW25" s="497"/>
      <c r="AX25" s="498">
        <v>353</v>
      </c>
      <c r="AY25" s="493"/>
      <c r="AZ25" s="493"/>
      <c r="BA25" s="495">
        <v>354</v>
      </c>
      <c r="BB25" s="496"/>
      <c r="BC25" s="496"/>
    </row>
    <row r="26" spans="1:57" s="3" customFormat="1" ht="232.5" customHeight="1" thickBot="1">
      <c r="A26" s="568" t="s">
        <v>143</v>
      </c>
      <c r="B26" s="618" t="s">
        <v>4</v>
      </c>
      <c r="C26" s="619" t="s">
        <v>131</v>
      </c>
      <c r="D26" s="148" t="s">
        <v>102</v>
      </c>
      <c r="E26" s="192" t="s">
        <v>124</v>
      </c>
      <c r="F26" s="145" t="s">
        <v>125</v>
      </c>
      <c r="G26" s="146" t="s">
        <v>126</v>
      </c>
      <c r="H26" s="147" t="s">
        <v>145</v>
      </c>
      <c r="I26" s="240"/>
      <c r="J26" s="571" t="s">
        <v>111</v>
      </c>
      <c r="K26" s="571"/>
      <c r="L26" s="572" t="s">
        <v>17</v>
      </c>
      <c r="M26" s="573" t="s">
        <v>18</v>
      </c>
      <c r="N26" s="620"/>
      <c r="O26" s="574" t="s">
        <v>19</v>
      </c>
      <c r="P26" s="575" t="s">
        <v>20</v>
      </c>
      <c r="Q26" s="621"/>
      <c r="R26" s="576" t="s">
        <v>21</v>
      </c>
      <c r="S26" s="573" t="s">
        <v>22</v>
      </c>
      <c r="T26" s="620"/>
      <c r="U26" s="574" t="s">
        <v>23</v>
      </c>
      <c r="V26" s="575" t="s">
        <v>24</v>
      </c>
      <c r="W26" s="621"/>
      <c r="X26" s="576" t="s">
        <v>25</v>
      </c>
      <c r="Y26" s="650"/>
      <c r="Z26" s="577" t="s">
        <v>5</v>
      </c>
      <c r="AA26" s="622"/>
      <c r="AB26" s="578" t="s">
        <v>6</v>
      </c>
      <c r="AC26" s="579" t="s">
        <v>7</v>
      </c>
      <c r="AD26" s="623"/>
      <c r="AE26" s="580" t="s">
        <v>8</v>
      </c>
      <c r="AF26" s="577" t="s">
        <v>9</v>
      </c>
      <c r="AG26" s="622"/>
      <c r="AH26" s="578" t="s">
        <v>10</v>
      </c>
      <c r="AI26" s="579" t="s">
        <v>11</v>
      </c>
      <c r="AJ26" s="623"/>
      <c r="AK26" s="580" t="s">
        <v>12</v>
      </c>
      <c r="AL26" s="577" t="s">
        <v>13</v>
      </c>
      <c r="AM26" s="622"/>
      <c r="AN26" s="578" t="s">
        <v>14</v>
      </c>
      <c r="AO26" s="579" t="s">
        <v>15</v>
      </c>
      <c r="AP26" s="580" t="s">
        <v>16</v>
      </c>
      <c r="AQ26" s="650"/>
      <c r="AR26" s="577" t="s">
        <v>26</v>
      </c>
      <c r="AS26" s="622"/>
      <c r="AT26" s="578" t="s">
        <v>27</v>
      </c>
      <c r="AU26" s="579" t="s">
        <v>28</v>
      </c>
      <c r="AV26" s="623"/>
      <c r="AW26" s="580" t="s">
        <v>29</v>
      </c>
      <c r="AX26" s="577" t="s">
        <v>30</v>
      </c>
      <c r="AY26" s="622"/>
      <c r="AZ26" s="578" t="s">
        <v>31</v>
      </c>
      <c r="BA26" s="579" t="s">
        <v>32</v>
      </c>
      <c r="BB26" s="623"/>
      <c r="BC26" s="623"/>
      <c r="BD26" s="36"/>
      <c r="BE26" s="35"/>
    </row>
    <row r="27" spans="1:57" s="3" customFormat="1" ht="51.75" customHeight="1">
      <c r="A27" s="624" t="s">
        <v>144</v>
      </c>
      <c r="B27" s="195">
        <v>100</v>
      </c>
      <c r="C27" s="236"/>
      <c r="D27" s="235" t="s">
        <v>99</v>
      </c>
      <c r="E27" s="194" t="s">
        <v>100</v>
      </c>
      <c r="F27" s="194" t="s">
        <v>100</v>
      </c>
      <c r="G27" s="501">
        <v>1</v>
      </c>
      <c r="H27" s="510" t="s">
        <v>146</v>
      </c>
      <c r="I27" s="507"/>
      <c r="J27" s="121">
        <v>81.400000000000006</v>
      </c>
      <c r="K27" s="121"/>
      <c r="L27" s="138"/>
      <c r="M27" s="135">
        <v>81.45</v>
      </c>
      <c r="N27" s="135"/>
      <c r="O27" s="135"/>
      <c r="P27" s="138">
        <v>95.7</v>
      </c>
      <c r="Q27" s="138"/>
      <c r="R27" s="138"/>
      <c r="S27" s="135">
        <v>98.7</v>
      </c>
      <c r="T27" s="135"/>
      <c r="U27" s="135"/>
      <c r="V27" s="138">
        <v>98.55</v>
      </c>
      <c r="W27" s="138"/>
      <c r="X27" s="60"/>
      <c r="Y27" s="650"/>
      <c r="Z27" s="121" t="s">
        <v>113</v>
      </c>
      <c r="AA27" s="121"/>
      <c r="AB27" s="138"/>
      <c r="AC27" s="135">
        <v>70.95</v>
      </c>
      <c r="AD27" s="135"/>
      <c r="AE27" s="135"/>
      <c r="AF27" s="138">
        <v>70.95</v>
      </c>
      <c r="AG27" s="138"/>
      <c r="AH27" s="138"/>
      <c r="AI27" s="135">
        <v>79.7</v>
      </c>
      <c r="AJ27" s="135"/>
      <c r="AK27" s="135"/>
      <c r="AL27" s="138">
        <v>86.85</v>
      </c>
      <c r="AM27" s="138"/>
      <c r="AN27" s="138"/>
      <c r="AO27" s="21"/>
      <c r="AP27" s="251"/>
      <c r="AQ27" s="650"/>
      <c r="AR27" s="121">
        <v>94.6</v>
      </c>
      <c r="AS27" s="121"/>
      <c r="AT27" s="156"/>
      <c r="AU27" s="135">
        <v>87.3</v>
      </c>
      <c r="AV27" s="135"/>
      <c r="AW27" s="135"/>
      <c r="AX27" s="138">
        <v>90.5</v>
      </c>
      <c r="AY27" s="138"/>
      <c r="AZ27" s="138"/>
      <c r="BA27" s="135">
        <v>88.6</v>
      </c>
      <c r="BB27" s="135"/>
      <c r="BC27" s="135"/>
      <c r="BD27" s="140"/>
      <c r="BE27" s="141"/>
    </row>
    <row r="28" spans="1:57" s="14" customFormat="1" ht="42" customHeight="1">
      <c r="A28" s="624" t="s">
        <v>47</v>
      </c>
      <c r="B28" s="195">
        <v>100</v>
      </c>
      <c r="C28" s="236">
        <v>161070</v>
      </c>
      <c r="D28" s="235" t="s">
        <v>85</v>
      </c>
      <c r="E28" s="194" t="s">
        <v>86</v>
      </c>
      <c r="F28" s="194" t="s">
        <v>133</v>
      </c>
      <c r="G28" s="502"/>
      <c r="H28" s="511"/>
      <c r="I28" s="508"/>
      <c r="J28" s="121">
        <v>12</v>
      </c>
      <c r="K28" s="121"/>
      <c r="L28" s="155">
        <v>120</v>
      </c>
      <c r="M28" s="176">
        <v>12</v>
      </c>
      <c r="N28" s="176"/>
      <c r="O28" s="191">
        <v>120</v>
      </c>
      <c r="P28" s="156"/>
      <c r="Q28" s="156"/>
      <c r="R28" s="159"/>
      <c r="S28" s="176"/>
      <c r="T28" s="176"/>
      <c r="U28" s="186"/>
      <c r="V28" s="156"/>
      <c r="W28" s="138"/>
      <c r="X28" s="63"/>
      <c r="Y28" s="650"/>
      <c r="Z28" s="99">
        <v>14</v>
      </c>
      <c r="AA28" s="99"/>
      <c r="AB28" s="156">
        <v>140</v>
      </c>
      <c r="AC28" s="176">
        <v>14</v>
      </c>
      <c r="AD28" s="176"/>
      <c r="AE28" s="176">
        <v>140</v>
      </c>
      <c r="AF28" s="156">
        <v>14</v>
      </c>
      <c r="AG28" s="156"/>
      <c r="AH28" s="156">
        <v>140</v>
      </c>
      <c r="AI28" s="176">
        <v>15</v>
      </c>
      <c r="AJ28" s="176"/>
      <c r="AK28" s="176">
        <v>150</v>
      </c>
      <c r="AL28" s="168">
        <v>5</v>
      </c>
      <c r="AM28" s="168"/>
      <c r="AN28" s="169">
        <f>AL28*100*10/B28</f>
        <v>50</v>
      </c>
      <c r="AO28" s="22">
        <v>5</v>
      </c>
      <c r="AP28" s="23">
        <v>50</v>
      </c>
      <c r="AQ28" s="650"/>
      <c r="AR28" s="43"/>
      <c r="AS28" s="43"/>
      <c r="AT28" s="11"/>
      <c r="AU28" s="180">
        <v>10</v>
      </c>
      <c r="AV28" s="180"/>
      <c r="AW28" s="180">
        <v>100</v>
      </c>
      <c r="AX28" s="10">
        <v>5</v>
      </c>
      <c r="AY28" s="174"/>
      <c r="AZ28" s="174">
        <v>50</v>
      </c>
      <c r="BA28" s="177">
        <v>7</v>
      </c>
      <c r="BB28" s="294"/>
      <c r="BC28" s="294"/>
      <c r="BD28" s="124"/>
      <c r="BE28" s="24"/>
    </row>
    <row r="29" spans="1:57" s="14" customFormat="1" ht="42" customHeight="1">
      <c r="A29" s="624" t="s">
        <v>48</v>
      </c>
      <c r="B29" s="195">
        <v>100</v>
      </c>
      <c r="C29" s="236">
        <v>163708</v>
      </c>
      <c r="D29" s="235" t="s">
        <v>87</v>
      </c>
      <c r="E29" s="194" t="s">
        <v>134</v>
      </c>
      <c r="F29" s="194" t="s">
        <v>88</v>
      </c>
      <c r="G29" s="502"/>
      <c r="H29" s="511"/>
      <c r="I29" s="508"/>
      <c r="J29" s="121">
        <v>0.45</v>
      </c>
      <c r="K29" s="121"/>
      <c r="L29" s="156">
        <v>4.5</v>
      </c>
      <c r="M29" s="176">
        <v>0.45</v>
      </c>
      <c r="N29" s="176"/>
      <c r="O29" s="176">
        <v>4.5</v>
      </c>
      <c r="P29" s="156">
        <v>0.4</v>
      </c>
      <c r="Q29" s="156"/>
      <c r="R29" s="156">
        <v>4</v>
      </c>
      <c r="S29" s="186"/>
      <c r="T29" s="186"/>
      <c r="U29" s="186"/>
      <c r="V29" s="159"/>
      <c r="W29" s="281"/>
      <c r="X29" s="63"/>
      <c r="Y29" s="650"/>
      <c r="Z29" s="99">
        <v>0.55000000000000004</v>
      </c>
      <c r="AA29" s="99"/>
      <c r="AB29" s="156">
        <v>5.5</v>
      </c>
      <c r="AC29" s="176">
        <v>0.55000000000000004</v>
      </c>
      <c r="AD29" s="176"/>
      <c r="AE29" s="176">
        <v>5.5</v>
      </c>
      <c r="AF29" s="156">
        <v>0.55000000000000004</v>
      </c>
      <c r="AG29" s="156"/>
      <c r="AH29" s="156">
        <v>5.5</v>
      </c>
      <c r="AI29" s="176">
        <v>0.5</v>
      </c>
      <c r="AJ29" s="176"/>
      <c r="AK29" s="176">
        <v>5</v>
      </c>
      <c r="AL29" s="168">
        <v>0.2</v>
      </c>
      <c r="AM29" s="168"/>
      <c r="AN29" s="169">
        <f>AL29*100*10/B29</f>
        <v>2</v>
      </c>
      <c r="AO29" s="22">
        <v>0.2</v>
      </c>
      <c r="AP29" s="23">
        <v>2</v>
      </c>
      <c r="AQ29" s="650"/>
      <c r="AR29" s="43"/>
      <c r="AS29" s="43"/>
      <c r="AT29" s="11"/>
      <c r="AU29" s="179"/>
      <c r="AV29" s="179"/>
      <c r="AW29" s="179"/>
      <c r="AX29" s="11"/>
      <c r="AY29" s="175"/>
      <c r="AZ29" s="175"/>
      <c r="BA29" s="177">
        <v>0</v>
      </c>
      <c r="BB29" s="294"/>
      <c r="BC29" s="294"/>
      <c r="BD29" s="124"/>
      <c r="BE29" s="24"/>
    </row>
    <row r="30" spans="1:57" s="14" customFormat="1" ht="42" customHeight="1">
      <c r="A30" s="624" t="s">
        <v>106</v>
      </c>
      <c r="B30" s="195">
        <v>100</v>
      </c>
      <c r="C30" s="236">
        <v>40942</v>
      </c>
      <c r="D30" s="235" t="s">
        <v>105</v>
      </c>
      <c r="E30" s="194" t="s">
        <v>96</v>
      </c>
      <c r="F30" s="194" t="s">
        <v>96</v>
      </c>
      <c r="G30" s="502"/>
      <c r="H30" s="511"/>
      <c r="I30" s="508"/>
      <c r="J30" s="121">
        <v>0.3</v>
      </c>
      <c r="K30" s="121"/>
      <c r="L30" s="156">
        <v>3</v>
      </c>
      <c r="M30" s="176">
        <v>0.3</v>
      </c>
      <c r="N30" s="176"/>
      <c r="O30" s="176">
        <v>3</v>
      </c>
      <c r="P30" s="156">
        <v>0.3</v>
      </c>
      <c r="Q30" s="156"/>
      <c r="R30" s="156">
        <v>3</v>
      </c>
      <c r="S30" s="185"/>
      <c r="T30" s="185"/>
      <c r="U30" s="185"/>
      <c r="V30" s="156"/>
      <c r="W30" s="138"/>
      <c r="X30" s="60"/>
      <c r="Y30" s="650"/>
      <c r="Z30" s="99">
        <v>0.3</v>
      </c>
      <c r="AA30" s="99"/>
      <c r="AB30" s="160">
        <v>3</v>
      </c>
      <c r="AC30" s="176">
        <v>0.3</v>
      </c>
      <c r="AD30" s="176"/>
      <c r="AE30" s="185">
        <v>3</v>
      </c>
      <c r="AF30" s="139">
        <v>0.3</v>
      </c>
      <c r="AG30" s="139"/>
      <c r="AH30" s="139">
        <v>3</v>
      </c>
      <c r="AI30" s="181">
        <v>0.3</v>
      </c>
      <c r="AJ30" s="181"/>
      <c r="AK30" s="181">
        <v>3</v>
      </c>
      <c r="AL30" s="170"/>
      <c r="AM30" s="170"/>
      <c r="AN30" s="170"/>
      <c r="AO30" s="26"/>
      <c r="AP30" s="252"/>
      <c r="AQ30" s="650"/>
      <c r="AR30" s="43"/>
      <c r="AS30" s="43"/>
      <c r="AT30" s="11"/>
      <c r="AU30" s="180"/>
      <c r="AV30" s="180"/>
      <c r="AW30" s="180"/>
      <c r="AX30" s="10"/>
      <c r="AY30" s="174"/>
      <c r="AZ30" s="174"/>
      <c r="BA30" s="177"/>
      <c r="BB30" s="294"/>
      <c r="BC30" s="294"/>
      <c r="BD30" s="124"/>
      <c r="BE30" s="24"/>
    </row>
    <row r="31" spans="1:57" s="14" customFormat="1" ht="42" customHeight="1">
      <c r="A31" s="624" t="s">
        <v>49</v>
      </c>
      <c r="B31" s="195">
        <v>100</v>
      </c>
      <c r="C31" s="236">
        <v>162501</v>
      </c>
      <c r="D31" s="235" t="s">
        <v>91</v>
      </c>
      <c r="E31" s="194" t="s">
        <v>92</v>
      </c>
      <c r="F31" s="194" t="s">
        <v>92</v>
      </c>
      <c r="G31" s="502"/>
      <c r="H31" s="511"/>
      <c r="I31" s="508"/>
      <c r="J31" s="121">
        <v>2.5</v>
      </c>
      <c r="K31" s="121"/>
      <c r="L31" s="156">
        <v>25</v>
      </c>
      <c r="M31" s="176">
        <v>2.5</v>
      </c>
      <c r="N31" s="176"/>
      <c r="O31" s="176">
        <v>25</v>
      </c>
      <c r="P31" s="156">
        <v>1</v>
      </c>
      <c r="Q31" s="156"/>
      <c r="R31" s="156">
        <v>10</v>
      </c>
      <c r="S31" s="176">
        <v>0.25</v>
      </c>
      <c r="T31" s="176"/>
      <c r="U31" s="176">
        <v>2.5</v>
      </c>
      <c r="V31" s="156">
        <v>0.25</v>
      </c>
      <c r="W31" s="138"/>
      <c r="X31" s="60">
        <v>2.5</v>
      </c>
      <c r="Y31" s="650"/>
      <c r="Z31" s="99">
        <v>2</v>
      </c>
      <c r="AA31" s="99"/>
      <c r="AB31" s="160">
        <v>20</v>
      </c>
      <c r="AC31" s="176">
        <v>2</v>
      </c>
      <c r="AD31" s="176"/>
      <c r="AE31" s="185">
        <v>20</v>
      </c>
      <c r="AF31" s="156">
        <v>2</v>
      </c>
      <c r="AG31" s="156"/>
      <c r="AH31" s="156">
        <v>20</v>
      </c>
      <c r="AI31" s="176">
        <v>1</v>
      </c>
      <c r="AJ31" s="176"/>
      <c r="AK31" s="176">
        <v>10</v>
      </c>
      <c r="AL31" s="168">
        <v>1</v>
      </c>
      <c r="AM31" s="168"/>
      <c r="AN31" s="168">
        <v>10</v>
      </c>
      <c r="AO31" s="22">
        <v>1</v>
      </c>
      <c r="AP31" s="23">
        <v>10</v>
      </c>
      <c r="AQ31" s="650"/>
      <c r="AR31" s="42">
        <v>3</v>
      </c>
      <c r="AS31" s="42"/>
      <c r="AT31" s="12">
        <v>30</v>
      </c>
      <c r="AU31" s="177">
        <v>2</v>
      </c>
      <c r="AV31" s="177"/>
      <c r="AW31" s="177">
        <v>20</v>
      </c>
      <c r="AX31" s="10">
        <v>2</v>
      </c>
      <c r="AY31" s="174"/>
      <c r="AZ31" s="174">
        <v>20</v>
      </c>
      <c r="BA31" s="177">
        <v>2</v>
      </c>
      <c r="BB31" s="294"/>
      <c r="BC31" s="294"/>
      <c r="BD31" s="125"/>
      <c r="BE31" s="27"/>
    </row>
    <row r="32" spans="1:57" s="14" customFormat="1" ht="42" customHeight="1">
      <c r="A32" s="624" t="s">
        <v>59</v>
      </c>
      <c r="B32" s="195">
        <v>100</v>
      </c>
      <c r="C32" s="236">
        <v>161928</v>
      </c>
      <c r="D32" s="235" t="s">
        <v>91</v>
      </c>
      <c r="E32" s="194" t="s">
        <v>92</v>
      </c>
      <c r="F32" s="194" t="s">
        <v>92</v>
      </c>
      <c r="G32" s="502"/>
      <c r="H32" s="511"/>
      <c r="I32" s="508"/>
      <c r="J32" s="121"/>
      <c r="K32" s="121"/>
      <c r="L32" s="156"/>
      <c r="M32" s="176"/>
      <c r="N32" s="176"/>
      <c r="O32" s="176"/>
      <c r="P32" s="156">
        <v>1</v>
      </c>
      <c r="Q32" s="156"/>
      <c r="R32" s="156">
        <v>10</v>
      </c>
      <c r="S32" s="176">
        <v>0.25</v>
      </c>
      <c r="T32" s="176"/>
      <c r="U32" s="176">
        <v>2.5</v>
      </c>
      <c r="V32" s="156">
        <v>0.25</v>
      </c>
      <c r="W32" s="138"/>
      <c r="X32" s="60">
        <v>2.5</v>
      </c>
      <c r="Y32" s="650"/>
      <c r="Z32" s="161"/>
      <c r="AA32" s="161"/>
      <c r="AB32" s="162"/>
      <c r="AC32" s="182"/>
      <c r="AD32" s="182"/>
      <c r="AE32" s="182"/>
      <c r="AF32" s="162"/>
      <c r="AG32" s="162"/>
      <c r="AH32" s="162"/>
      <c r="AI32" s="181">
        <v>1</v>
      </c>
      <c r="AJ32" s="181"/>
      <c r="AK32" s="181">
        <v>10</v>
      </c>
      <c r="AL32" s="168">
        <v>1</v>
      </c>
      <c r="AM32" s="168"/>
      <c r="AN32" s="168">
        <v>10</v>
      </c>
      <c r="AO32" s="22">
        <v>1</v>
      </c>
      <c r="AP32" s="23">
        <v>10</v>
      </c>
      <c r="AQ32" s="650"/>
      <c r="AR32" s="43"/>
      <c r="AS32" s="43"/>
      <c r="AT32" s="9"/>
      <c r="AU32" s="178"/>
      <c r="AV32" s="178"/>
      <c r="AW32" s="178"/>
      <c r="AX32" s="9"/>
      <c r="AY32" s="13"/>
      <c r="AZ32" s="13"/>
      <c r="BA32" s="178"/>
      <c r="BB32" s="295"/>
      <c r="BC32" s="295"/>
      <c r="BD32" s="125"/>
      <c r="BE32" s="27"/>
    </row>
    <row r="33" spans="1:57" s="14" customFormat="1" ht="42" customHeight="1">
      <c r="A33" s="624" t="s">
        <v>60</v>
      </c>
      <c r="B33" s="195">
        <v>100</v>
      </c>
      <c r="C33" s="236">
        <v>161461</v>
      </c>
      <c r="D33" s="235" t="s">
        <v>91</v>
      </c>
      <c r="E33" s="194" t="s">
        <v>92</v>
      </c>
      <c r="F33" s="194" t="s">
        <v>92</v>
      </c>
      <c r="G33" s="502"/>
      <c r="H33" s="511"/>
      <c r="I33" s="508"/>
      <c r="J33" s="121"/>
      <c r="K33" s="121"/>
      <c r="L33" s="156"/>
      <c r="M33" s="176"/>
      <c r="N33" s="176"/>
      <c r="O33" s="176"/>
      <c r="P33" s="156">
        <v>1</v>
      </c>
      <c r="Q33" s="156"/>
      <c r="R33" s="156">
        <v>10</v>
      </c>
      <c r="S33" s="176">
        <v>0.25</v>
      </c>
      <c r="T33" s="176"/>
      <c r="U33" s="176">
        <v>2.5</v>
      </c>
      <c r="V33" s="156">
        <v>0.25</v>
      </c>
      <c r="W33" s="138"/>
      <c r="X33" s="60">
        <v>2.5</v>
      </c>
      <c r="Y33" s="650"/>
      <c r="Z33" s="161"/>
      <c r="AA33" s="161"/>
      <c r="AB33" s="162"/>
      <c r="AC33" s="182"/>
      <c r="AD33" s="182"/>
      <c r="AE33" s="182"/>
      <c r="AF33" s="162"/>
      <c r="AG33" s="162"/>
      <c r="AH33" s="162"/>
      <c r="AI33" s="181">
        <v>1</v>
      </c>
      <c r="AJ33" s="181"/>
      <c r="AK33" s="181">
        <v>10</v>
      </c>
      <c r="AL33" s="168">
        <v>1</v>
      </c>
      <c r="AM33" s="168"/>
      <c r="AN33" s="168">
        <v>10</v>
      </c>
      <c r="AO33" s="22">
        <v>1</v>
      </c>
      <c r="AP33" s="23">
        <v>10</v>
      </c>
      <c r="AQ33" s="650"/>
      <c r="AR33" s="43"/>
      <c r="AS33" s="43"/>
      <c r="AT33" s="9"/>
      <c r="AU33" s="178"/>
      <c r="AV33" s="178"/>
      <c r="AW33" s="178"/>
      <c r="AX33" s="9"/>
      <c r="AY33" s="13"/>
      <c r="AZ33" s="13"/>
      <c r="BA33" s="178"/>
      <c r="BB33" s="295"/>
      <c r="BC33" s="295"/>
      <c r="BD33" s="124"/>
      <c r="BE33" s="24"/>
    </row>
    <row r="34" spans="1:57" s="14" customFormat="1" ht="42" customHeight="1">
      <c r="A34" s="624" t="s">
        <v>101</v>
      </c>
      <c r="B34" s="195">
        <v>100</v>
      </c>
      <c r="C34" s="236">
        <v>161927</v>
      </c>
      <c r="D34" s="235" t="s">
        <v>89</v>
      </c>
      <c r="E34" s="194" t="s">
        <v>90</v>
      </c>
      <c r="F34" s="194" t="s">
        <v>90</v>
      </c>
      <c r="G34" s="502"/>
      <c r="H34" s="511"/>
      <c r="I34" s="508"/>
      <c r="J34" s="121">
        <v>2.5</v>
      </c>
      <c r="K34" s="121"/>
      <c r="L34" s="156">
        <v>25</v>
      </c>
      <c r="M34" s="176">
        <v>2.5</v>
      </c>
      <c r="N34" s="176"/>
      <c r="O34" s="176">
        <v>25</v>
      </c>
      <c r="P34" s="156"/>
      <c r="Q34" s="156"/>
      <c r="R34" s="156"/>
      <c r="S34" s="176">
        <v>0.25</v>
      </c>
      <c r="T34" s="176"/>
      <c r="U34" s="176">
        <v>2.5</v>
      </c>
      <c r="V34" s="156">
        <v>0.25</v>
      </c>
      <c r="W34" s="138"/>
      <c r="X34" s="60">
        <v>2.5</v>
      </c>
      <c r="Y34" s="650"/>
      <c r="Z34" s="99">
        <v>2</v>
      </c>
      <c r="AA34" s="99"/>
      <c r="AB34" s="160">
        <v>20</v>
      </c>
      <c r="AC34" s="176">
        <v>2</v>
      </c>
      <c r="AD34" s="176"/>
      <c r="AE34" s="185">
        <v>20</v>
      </c>
      <c r="AF34" s="156">
        <v>2</v>
      </c>
      <c r="AG34" s="156"/>
      <c r="AH34" s="156">
        <v>20</v>
      </c>
      <c r="AI34" s="182"/>
      <c r="AJ34" s="182"/>
      <c r="AK34" s="182"/>
      <c r="AL34" s="168">
        <v>1</v>
      </c>
      <c r="AM34" s="168"/>
      <c r="AN34" s="168">
        <v>10</v>
      </c>
      <c r="AO34" s="22">
        <v>1</v>
      </c>
      <c r="AP34" s="23">
        <v>10</v>
      </c>
      <c r="AQ34" s="650"/>
      <c r="AR34" s="42">
        <v>2</v>
      </c>
      <c r="AS34" s="42"/>
      <c r="AT34" s="12">
        <v>20</v>
      </c>
      <c r="AU34" s="178"/>
      <c r="AV34" s="178"/>
      <c r="AW34" s="178"/>
      <c r="AX34" s="10">
        <v>2</v>
      </c>
      <c r="AY34" s="174"/>
      <c r="AZ34" s="174">
        <v>20</v>
      </c>
      <c r="BA34" s="177">
        <v>2</v>
      </c>
      <c r="BB34" s="294"/>
      <c r="BC34" s="294"/>
      <c r="BD34" s="124"/>
      <c r="BE34" s="24"/>
    </row>
    <row r="35" spans="1:57" s="14" customFormat="1" ht="42" customHeight="1">
      <c r="A35" s="624" t="s">
        <v>50</v>
      </c>
      <c r="B35" s="195">
        <v>88</v>
      </c>
      <c r="C35" s="236">
        <v>112007</v>
      </c>
      <c r="D35" s="235" t="s">
        <v>83</v>
      </c>
      <c r="E35" s="194" t="s">
        <v>84</v>
      </c>
      <c r="F35" s="194" t="s">
        <v>135</v>
      </c>
      <c r="G35" s="502"/>
      <c r="H35" s="511"/>
      <c r="I35" s="508"/>
      <c r="J35" s="121"/>
      <c r="K35" s="121"/>
      <c r="L35" s="156"/>
      <c r="M35" s="176"/>
      <c r="N35" s="176"/>
      <c r="O35" s="176"/>
      <c r="P35" s="156"/>
      <c r="Q35" s="156"/>
      <c r="R35" s="156"/>
      <c r="S35" s="186"/>
      <c r="T35" s="186"/>
      <c r="U35" s="186"/>
      <c r="V35" s="159"/>
      <c r="W35" s="281"/>
      <c r="X35" s="63"/>
      <c r="Y35" s="650"/>
      <c r="Z35" s="99">
        <v>8.5</v>
      </c>
      <c r="AA35" s="99"/>
      <c r="AB35" s="159">
        <v>96.59</v>
      </c>
      <c r="AC35" s="176">
        <v>8.5</v>
      </c>
      <c r="AD35" s="176"/>
      <c r="AE35" s="186">
        <v>96.59</v>
      </c>
      <c r="AF35" s="156">
        <v>8.5</v>
      </c>
      <c r="AG35" s="156"/>
      <c r="AH35" s="156">
        <v>96.59</v>
      </c>
      <c r="AI35" s="176">
        <v>7</v>
      </c>
      <c r="AJ35" s="176"/>
      <c r="AK35" s="176">
        <v>79.5</v>
      </c>
      <c r="AL35" s="168">
        <v>3</v>
      </c>
      <c r="AM35" s="168"/>
      <c r="AN35" s="171">
        <f>AL35*100*10/B35</f>
        <v>34.090909090909093</v>
      </c>
      <c r="AO35" s="22">
        <v>3</v>
      </c>
      <c r="AP35" s="23">
        <v>34.1</v>
      </c>
      <c r="AQ35" s="650"/>
      <c r="AR35" s="43"/>
      <c r="AS35" s="43"/>
      <c r="AT35" s="11"/>
      <c r="AU35" s="179"/>
      <c r="AV35" s="179"/>
      <c r="AW35" s="179"/>
      <c r="AX35" s="11"/>
      <c r="AY35" s="175"/>
      <c r="AZ35" s="175"/>
      <c r="BA35" s="178"/>
      <c r="BB35" s="295"/>
      <c r="BC35" s="295"/>
      <c r="BD35" s="125"/>
      <c r="BE35" s="27"/>
    </row>
    <row r="36" spans="1:57" s="14" customFormat="1" ht="42" customHeight="1">
      <c r="A36" s="624" t="s">
        <v>51</v>
      </c>
      <c r="B36" s="195">
        <v>92</v>
      </c>
      <c r="C36" s="236">
        <v>122020</v>
      </c>
      <c r="D36" s="235" t="s">
        <v>94</v>
      </c>
      <c r="E36" s="194" t="s">
        <v>95</v>
      </c>
      <c r="F36" s="194" t="s">
        <v>95</v>
      </c>
      <c r="G36" s="502"/>
      <c r="H36" s="511"/>
      <c r="I36" s="508"/>
      <c r="J36" s="121"/>
      <c r="K36" s="121"/>
      <c r="L36" s="156"/>
      <c r="M36" s="176"/>
      <c r="N36" s="176"/>
      <c r="O36" s="176"/>
      <c r="P36" s="156"/>
      <c r="Q36" s="156"/>
      <c r="R36" s="156"/>
      <c r="S36" s="186"/>
      <c r="T36" s="186"/>
      <c r="U36" s="186"/>
      <c r="V36" s="159"/>
      <c r="W36" s="281"/>
      <c r="X36" s="63"/>
      <c r="Y36" s="650"/>
      <c r="Z36" s="99">
        <v>0.3</v>
      </c>
      <c r="AA36" s="99"/>
      <c r="AB36" s="159">
        <v>3.26</v>
      </c>
      <c r="AC36" s="176">
        <v>0.3</v>
      </c>
      <c r="AD36" s="176"/>
      <c r="AE36" s="186">
        <v>3.26</v>
      </c>
      <c r="AF36" s="156">
        <v>0.3</v>
      </c>
      <c r="AG36" s="156"/>
      <c r="AH36" s="156">
        <v>3.3</v>
      </c>
      <c r="AI36" s="183"/>
      <c r="AJ36" s="183"/>
      <c r="AK36" s="183"/>
      <c r="AL36" s="172"/>
      <c r="AM36" s="172"/>
      <c r="AN36" s="172"/>
      <c r="AO36" s="28"/>
      <c r="AP36" s="29"/>
      <c r="AQ36" s="650"/>
      <c r="AR36" s="43"/>
      <c r="AS36" s="43"/>
      <c r="AT36" s="11"/>
      <c r="AU36" s="179"/>
      <c r="AV36" s="179"/>
      <c r="AW36" s="179"/>
      <c r="AX36" s="11"/>
      <c r="AY36" s="175"/>
      <c r="AZ36" s="175"/>
      <c r="BA36" s="178"/>
      <c r="BB36" s="295"/>
      <c r="BC36" s="295"/>
      <c r="BD36" s="125"/>
      <c r="BE36" s="27"/>
    </row>
    <row r="37" spans="1:57" ht="42" customHeight="1" thickBot="1">
      <c r="A37" s="624" t="s">
        <v>52</v>
      </c>
      <c r="B37" s="195">
        <v>100</v>
      </c>
      <c r="C37" s="236">
        <v>122021</v>
      </c>
      <c r="D37" s="235" t="s">
        <v>97</v>
      </c>
      <c r="E37" s="194" t="s">
        <v>98</v>
      </c>
      <c r="F37" s="194" t="s">
        <v>98</v>
      </c>
      <c r="G37" s="503"/>
      <c r="H37" s="511"/>
      <c r="I37" s="508"/>
      <c r="J37" s="121"/>
      <c r="K37" s="121"/>
      <c r="L37" s="156"/>
      <c r="M37" s="176"/>
      <c r="N37" s="176"/>
      <c r="O37" s="176"/>
      <c r="P37" s="156"/>
      <c r="Q37" s="156"/>
      <c r="R37" s="156"/>
      <c r="S37" s="186"/>
      <c r="T37" s="186"/>
      <c r="U37" s="186"/>
      <c r="V37" s="159"/>
      <c r="W37" s="281"/>
      <c r="X37" s="63"/>
      <c r="Y37" s="650"/>
      <c r="Z37" s="99">
        <v>0.6</v>
      </c>
      <c r="AA37" s="99"/>
      <c r="AB37" s="156">
        <v>6</v>
      </c>
      <c r="AC37" s="176">
        <v>0.6</v>
      </c>
      <c r="AD37" s="176"/>
      <c r="AE37" s="176">
        <v>6</v>
      </c>
      <c r="AF37" s="156">
        <v>0.6</v>
      </c>
      <c r="AG37" s="156"/>
      <c r="AH37" s="156">
        <v>6</v>
      </c>
      <c r="AI37" s="176">
        <v>0.6</v>
      </c>
      <c r="AJ37" s="176"/>
      <c r="AK37" s="176">
        <v>6</v>
      </c>
      <c r="AL37" s="168">
        <v>0.55000000000000004</v>
      </c>
      <c r="AM37" s="168"/>
      <c r="AN37" s="168">
        <v>5</v>
      </c>
      <c r="AO37" s="31">
        <v>0.55000000000000004</v>
      </c>
      <c r="AP37" s="32">
        <v>5.5</v>
      </c>
      <c r="AQ37" s="650"/>
      <c r="AR37" s="43"/>
      <c r="AS37" s="43"/>
      <c r="AT37" s="9"/>
      <c r="AU37" s="178"/>
      <c r="AV37" s="178"/>
      <c r="AW37" s="178"/>
      <c r="AX37" s="9"/>
      <c r="AY37" s="13"/>
      <c r="AZ37" s="13"/>
      <c r="BA37" s="178"/>
      <c r="BB37" s="295"/>
      <c r="BC37" s="295"/>
      <c r="BD37" s="124"/>
      <c r="BE37" s="24"/>
    </row>
    <row r="38" spans="1:57" s="14" customFormat="1" ht="42" customHeight="1">
      <c r="A38" s="624" t="s">
        <v>57</v>
      </c>
      <c r="B38" s="195">
        <v>100</v>
      </c>
      <c r="C38" s="236">
        <v>163232</v>
      </c>
      <c r="D38" s="235" t="s">
        <v>107</v>
      </c>
      <c r="E38" s="194" t="s">
        <v>138</v>
      </c>
      <c r="F38" s="194" t="s">
        <v>139</v>
      </c>
      <c r="G38" s="504">
        <v>2</v>
      </c>
      <c r="H38" s="511"/>
      <c r="I38" s="508"/>
      <c r="J38" s="121"/>
      <c r="K38" s="121"/>
      <c r="L38" s="156"/>
      <c r="M38" s="176">
        <v>0.56000000000000005</v>
      </c>
      <c r="N38" s="176"/>
      <c r="O38" s="176">
        <v>5.6</v>
      </c>
      <c r="P38" s="156">
        <v>0.48</v>
      </c>
      <c r="Q38" s="156"/>
      <c r="R38" s="156">
        <v>4.8</v>
      </c>
      <c r="S38" s="186"/>
      <c r="T38" s="186"/>
      <c r="U38" s="186"/>
      <c r="V38" s="159"/>
      <c r="W38" s="281"/>
      <c r="X38" s="63"/>
      <c r="Y38" s="650"/>
      <c r="Z38" s="163"/>
      <c r="AA38" s="163"/>
      <c r="AB38" s="164"/>
      <c r="AC38" s="187"/>
      <c r="AD38" s="187"/>
      <c r="AE38" s="187"/>
      <c r="AF38" s="167">
        <v>0.64</v>
      </c>
      <c r="AG38" s="167"/>
      <c r="AH38" s="167">
        <v>6.4</v>
      </c>
      <c r="AI38" s="184">
        <v>0.56000000000000005</v>
      </c>
      <c r="AJ38" s="184"/>
      <c r="AK38" s="184">
        <v>5.6</v>
      </c>
      <c r="AL38" s="173"/>
      <c r="AM38" s="173"/>
      <c r="AN38" s="173"/>
      <c r="AO38" s="28"/>
      <c r="AP38" s="29"/>
      <c r="AQ38" s="650"/>
      <c r="AR38" s="43"/>
      <c r="AS38" s="43"/>
      <c r="AT38" s="11"/>
      <c r="AU38" s="179"/>
      <c r="AV38" s="179"/>
      <c r="AW38" s="179"/>
      <c r="AX38" s="11"/>
      <c r="AY38" s="175"/>
      <c r="AZ38" s="175"/>
      <c r="BA38" s="178"/>
      <c r="BB38" s="295"/>
      <c r="BC38" s="295"/>
      <c r="BD38" s="125"/>
      <c r="BE38" s="27"/>
    </row>
    <row r="39" spans="1:57" s="14" customFormat="1" ht="42" customHeight="1">
      <c r="A39" s="624" t="s">
        <v>58</v>
      </c>
      <c r="B39" s="195">
        <v>100</v>
      </c>
      <c r="C39" s="236">
        <v>162719</v>
      </c>
      <c r="D39" s="235" t="s">
        <v>107</v>
      </c>
      <c r="E39" s="194"/>
      <c r="F39" s="194"/>
      <c r="G39" s="505"/>
      <c r="H39" s="511"/>
      <c r="I39" s="508"/>
      <c r="J39" s="121"/>
      <c r="K39" s="121"/>
      <c r="L39" s="156"/>
      <c r="M39" s="176">
        <v>0.24</v>
      </c>
      <c r="N39" s="176"/>
      <c r="O39" s="176">
        <v>2.4</v>
      </c>
      <c r="P39" s="156">
        <v>0.12</v>
      </c>
      <c r="Q39" s="156"/>
      <c r="R39" s="156">
        <v>1.2</v>
      </c>
      <c r="S39" s="186"/>
      <c r="T39" s="186"/>
      <c r="U39" s="186"/>
      <c r="V39" s="159"/>
      <c r="W39" s="281"/>
      <c r="X39" s="63"/>
      <c r="Y39" s="650"/>
      <c r="Z39" s="165"/>
      <c r="AA39" s="165"/>
      <c r="AB39" s="166"/>
      <c r="AC39" s="188"/>
      <c r="AD39" s="188"/>
      <c r="AE39" s="188"/>
      <c r="AF39" s="156">
        <v>0.16</v>
      </c>
      <c r="AG39" s="156"/>
      <c r="AH39" s="156">
        <v>1.6</v>
      </c>
      <c r="AI39" s="176">
        <v>0.14000000000000001</v>
      </c>
      <c r="AJ39" s="176"/>
      <c r="AK39" s="176">
        <v>1.4</v>
      </c>
      <c r="AL39" s="172"/>
      <c r="AM39" s="172"/>
      <c r="AN39" s="172"/>
      <c r="AO39" s="28"/>
      <c r="AP39" s="29"/>
      <c r="AQ39" s="650"/>
      <c r="AR39" s="43"/>
      <c r="AS39" s="43"/>
      <c r="AT39" s="11"/>
      <c r="AU39" s="179"/>
      <c r="AV39" s="179"/>
      <c r="AW39" s="179"/>
      <c r="AX39" s="11"/>
      <c r="AY39" s="175"/>
      <c r="AZ39" s="175"/>
      <c r="BA39" s="178"/>
      <c r="BB39" s="295"/>
      <c r="BC39" s="295"/>
      <c r="BD39" s="124"/>
      <c r="BE39" s="24"/>
    </row>
    <row r="40" spans="1:57" s="14" customFormat="1" ht="42" customHeight="1">
      <c r="A40" s="624" t="s">
        <v>53</v>
      </c>
      <c r="B40" s="195">
        <v>100</v>
      </c>
      <c r="C40" s="236">
        <v>162395</v>
      </c>
      <c r="D40" s="235" t="s">
        <v>110</v>
      </c>
      <c r="E40" s="194"/>
      <c r="F40" s="194"/>
      <c r="G40" s="505"/>
      <c r="H40" s="511"/>
      <c r="I40" s="508"/>
      <c r="J40" s="121">
        <v>0.1</v>
      </c>
      <c r="K40" s="121"/>
      <c r="L40" s="156">
        <v>1</v>
      </c>
      <c r="M40" s="176"/>
      <c r="N40" s="176"/>
      <c r="O40" s="176"/>
      <c r="P40" s="156"/>
      <c r="Q40" s="156"/>
      <c r="R40" s="156"/>
      <c r="S40" s="186"/>
      <c r="T40" s="186"/>
      <c r="U40" s="186"/>
      <c r="V40" s="159"/>
      <c r="W40" s="281"/>
      <c r="X40" s="63"/>
      <c r="Y40" s="650"/>
      <c r="Z40" s="98">
        <v>0.1</v>
      </c>
      <c r="AA40" s="98"/>
      <c r="AB40" s="156">
        <v>1</v>
      </c>
      <c r="AC40" s="188"/>
      <c r="AD40" s="188"/>
      <c r="AE40" s="188"/>
      <c r="AF40" s="162"/>
      <c r="AG40" s="162"/>
      <c r="AH40" s="162"/>
      <c r="AI40" s="182"/>
      <c r="AJ40" s="182"/>
      <c r="AK40" s="182"/>
      <c r="AL40" s="172"/>
      <c r="AM40" s="172"/>
      <c r="AN40" s="172"/>
      <c r="AO40" s="28"/>
      <c r="AP40" s="29"/>
      <c r="AQ40" s="650"/>
      <c r="AR40" s="43"/>
      <c r="AS40" s="43"/>
      <c r="AT40" s="11"/>
      <c r="AU40" s="179"/>
      <c r="AV40" s="179"/>
      <c r="AW40" s="179"/>
      <c r="AX40" s="11"/>
      <c r="AY40" s="175"/>
      <c r="AZ40" s="175"/>
      <c r="BA40" s="178"/>
      <c r="BB40" s="295"/>
      <c r="BC40" s="295"/>
      <c r="BD40" s="124"/>
      <c r="BE40" s="24"/>
    </row>
    <row r="41" spans="1:57" s="14" customFormat="1" ht="42" customHeight="1">
      <c r="A41" s="624" t="s">
        <v>54</v>
      </c>
      <c r="B41" s="195">
        <v>100</v>
      </c>
      <c r="C41" s="236">
        <v>160121</v>
      </c>
      <c r="D41" s="235" t="s">
        <v>110</v>
      </c>
      <c r="E41" s="194"/>
      <c r="F41" s="194"/>
      <c r="G41" s="505"/>
      <c r="H41" s="511"/>
      <c r="I41" s="508"/>
      <c r="J41" s="121"/>
      <c r="K41" s="121"/>
      <c r="L41" s="156"/>
      <c r="M41" s="176"/>
      <c r="N41" s="176"/>
      <c r="O41" s="176"/>
      <c r="P41" s="156"/>
      <c r="Q41" s="156"/>
      <c r="R41" s="156"/>
      <c r="S41" s="186"/>
      <c r="T41" s="186"/>
      <c r="U41" s="186"/>
      <c r="V41" s="159"/>
      <c r="W41" s="281"/>
      <c r="X41" s="63"/>
      <c r="Y41" s="650"/>
      <c r="Z41" s="99">
        <v>0.75</v>
      </c>
      <c r="AA41" s="99"/>
      <c r="AB41" s="156">
        <v>7.5</v>
      </c>
      <c r="AC41" s="188"/>
      <c r="AD41" s="188"/>
      <c r="AE41" s="182"/>
      <c r="AF41" s="162"/>
      <c r="AG41" s="162"/>
      <c r="AH41" s="162"/>
      <c r="AI41" s="182"/>
      <c r="AJ41" s="182"/>
      <c r="AK41" s="182"/>
      <c r="AL41" s="172"/>
      <c r="AM41" s="172"/>
      <c r="AN41" s="172"/>
      <c r="AO41" s="28"/>
      <c r="AP41" s="29"/>
      <c r="AQ41" s="650"/>
      <c r="AR41" s="43"/>
      <c r="AS41" s="43"/>
      <c r="AT41" s="11"/>
      <c r="AU41" s="179"/>
      <c r="AV41" s="179"/>
      <c r="AW41" s="179"/>
      <c r="AX41" s="11"/>
      <c r="AY41" s="175"/>
      <c r="AZ41" s="175"/>
      <c r="BA41" s="178"/>
      <c r="BB41" s="295"/>
      <c r="BC41" s="295"/>
      <c r="BD41" s="124"/>
      <c r="BE41" s="24"/>
    </row>
    <row r="42" spans="1:57" s="14" customFormat="1" ht="42" customHeight="1">
      <c r="A42" s="624" t="s">
        <v>55</v>
      </c>
      <c r="B42" s="195">
        <v>100</v>
      </c>
      <c r="C42" s="236">
        <v>160271</v>
      </c>
      <c r="D42" s="235" t="s">
        <v>110</v>
      </c>
      <c r="E42" s="194"/>
      <c r="F42" s="194"/>
      <c r="G42" s="505"/>
      <c r="H42" s="511"/>
      <c r="I42" s="508"/>
      <c r="J42" s="625"/>
      <c r="K42" s="625"/>
      <c r="L42" s="626"/>
      <c r="M42" s="627"/>
      <c r="N42" s="627"/>
      <c r="O42" s="627"/>
      <c r="P42" s="626"/>
      <c r="Q42" s="626"/>
      <c r="R42" s="626"/>
      <c r="S42" s="627"/>
      <c r="T42" s="627"/>
      <c r="U42" s="627"/>
      <c r="V42" s="626"/>
      <c r="W42" s="628"/>
      <c r="X42" s="629"/>
      <c r="Y42" s="650"/>
      <c r="Z42" s="165"/>
      <c r="AA42" s="165"/>
      <c r="AB42" s="166"/>
      <c r="AC42" s="176">
        <v>0.32</v>
      </c>
      <c r="AD42" s="176"/>
      <c r="AE42" s="176">
        <v>3.2</v>
      </c>
      <c r="AF42" s="162"/>
      <c r="AG42" s="162"/>
      <c r="AH42" s="162"/>
      <c r="AI42" s="182"/>
      <c r="AJ42" s="182"/>
      <c r="AK42" s="182"/>
      <c r="AL42" s="172"/>
      <c r="AM42" s="172"/>
      <c r="AN42" s="172"/>
      <c r="AO42" s="28"/>
      <c r="AP42" s="29"/>
      <c r="AQ42" s="650"/>
      <c r="AR42" s="43"/>
      <c r="AS42" s="43"/>
      <c r="AT42" s="11"/>
      <c r="AU42" s="179"/>
      <c r="AV42" s="179"/>
      <c r="AW42" s="179"/>
      <c r="AX42" s="11"/>
      <c r="AY42" s="175"/>
      <c r="AZ42" s="175"/>
      <c r="BA42" s="178"/>
      <c r="BB42" s="295"/>
      <c r="BC42" s="295"/>
      <c r="BD42" s="124"/>
      <c r="BE42" s="24"/>
    </row>
    <row r="43" spans="1:57" s="14" customFormat="1" ht="42" customHeight="1">
      <c r="A43" s="624" t="s">
        <v>56</v>
      </c>
      <c r="B43" s="195">
        <v>100</v>
      </c>
      <c r="C43" s="236">
        <v>162573</v>
      </c>
      <c r="D43" s="235" t="s">
        <v>110</v>
      </c>
      <c r="E43" s="194"/>
      <c r="F43" s="194"/>
      <c r="G43" s="505"/>
      <c r="H43" s="511"/>
      <c r="I43" s="508"/>
      <c r="J43" s="583"/>
      <c r="K43" s="583"/>
      <c r="L43" s="630"/>
      <c r="M43" s="631"/>
      <c r="N43" s="631"/>
      <c r="O43" s="631"/>
      <c r="P43" s="630"/>
      <c r="Q43" s="630"/>
      <c r="R43" s="630"/>
      <c r="S43" s="631"/>
      <c r="T43" s="631"/>
      <c r="U43" s="631"/>
      <c r="V43" s="630"/>
      <c r="W43" s="632"/>
      <c r="X43" s="584"/>
      <c r="Y43" s="650"/>
      <c r="Z43" s="165"/>
      <c r="AA43" s="165"/>
      <c r="AB43" s="166"/>
      <c r="AC43" s="176">
        <v>0.48</v>
      </c>
      <c r="AD43" s="176"/>
      <c r="AE43" s="176">
        <v>4.8</v>
      </c>
      <c r="AF43" s="162"/>
      <c r="AG43" s="162"/>
      <c r="AH43" s="162"/>
      <c r="AI43" s="182"/>
      <c r="AJ43" s="182"/>
      <c r="AK43" s="182"/>
      <c r="AL43" s="172"/>
      <c r="AM43" s="172"/>
      <c r="AN43" s="172"/>
      <c r="AO43" s="28"/>
      <c r="AP43" s="29"/>
      <c r="AQ43" s="650"/>
      <c r="AR43" s="43"/>
      <c r="AS43" s="43"/>
      <c r="AT43" s="11"/>
      <c r="AU43" s="179"/>
      <c r="AV43" s="179"/>
      <c r="AW43" s="179"/>
      <c r="AX43" s="11"/>
      <c r="AY43" s="175"/>
      <c r="AZ43" s="175"/>
      <c r="BA43" s="178"/>
      <c r="BB43" s="295"/>
      <c r="BC43" s="295"/>
      <c r="BD43" s="124"/>
      <c r="BE43" s="24"/>
    </row>
    <row r="44" spans="1:57" s="14" customFormat="1" ht="42" customHeight="1">
      <c r="A44" s="624" t="s">
        <v>61</v>
      </c>
      <c r="B44" s="195">
        <v>100</v>
      </c>
      <c r="C44" s="236">
        <v>122017</v>
      </c>
      <c r="D44" s="235" t="s">
        <v>109</v>
      </c>
      <c r="E44" s="194" t="s">
        <v>136</v>
      </c>
      <c r="F44" s="194" t="s">
        <v>137</v>
      </c>
      <c r="G44" s="505"/>
      <c r="H44" s="511"/>
      <c r="I44" s="508"/>
      <c r="J44" s="121"/>
      <c r="K44" s="121"/>
      <c r="L44" s="156"/>
      <c r="M44" s="176"/>
      <c r="N44" s="176"/>
      <c r="O44" s="176"/>
      <c r="P44" s="156"/>
      <c r="Q44" s="156"/>
      <c r="R44" s="156"/>
      <c r="S44" s="176">
        <v>0.3</v>
      </c>
      <c r="T44" s="176"/>
      <c r="U44" s="176">
        <v>3</v>
      </c>
      <c r="V44" s="156">
        <v>0.3</v>
      </c>
      <c r="W44" s="138"/>
      <c r="X44" s="60">
        <v>3</v>
      </c>
      <c r="Y44" s="650"/>
      <c r="Z44" s="165"/>
      <c r="AA44" s="165"/>
      <c r="AB44" s="166"/>
      <c r="AC44" s="188"/>
      <c r="AD44" s="188"/>
      <c r="AE44" s="188"/>
      <c r="AF44" s="162"/>
      <c r="AG44" s="162"/>
      <c r="AH44" s="162"/>
      <c r="AI44" s="182"/>
      <c r="AJ44" s="182"/>
      <c r="AK44" s="182"/>
      <c r="AL44" s="168">
        <v>0.4</v>
      </c>
      <c r="AM44" s="168"/>
      <c r="AN44" s="168">
        <v>4</v>
      </c>
      <c r="AO44" s="22">
        <v>0.4</v>
      </c>
      <c r="AP44" s="23">
        <v>4</v>
      </c>
      <c r="AQ44" s="650"/>
      <c r="AR44" s="43"/>
      <c r="AS44" s="43"/>
      <c r="AT44" s="9"/>
      <c r="AU44" s="178"/>
      <c r="AV44" s="178"/>
      <c r="AW44" s="179"/>
      <c r="AX44" s="11"/>
      <c r="AY44" s="175"/>
      <c r="AZ44" s="175"/>
      <c r="BA44" s="178"/>
      <c r="BB44" s="295"/>
      <c r="BC44" s="295"/>
      <c r="BD44" s="124"/>
      <c r="BE44" s="24"/>
    </row>
    <row r="45" spans="1:57" s="14" customFormat="1" ht="42" customHeight="1" thickBot="1">
      <c r="A45" s="633" t="s">
        <v>62</v>
      </c>
      <c r="B45" s="237">
        <v>100</v>
      </c>
      <c r="C45" s="238">
        <v>122016</v>
      </c>
      <c r="D45" s="241" t="s">
        <v>108</v>
      </c>
      <c r="E45" s="242"/>
      <c r="F45" s="242"/>
      <c r="G45" s="506"/>
      <c r="H45" s="512"/>
      <c r="I45" s="509"/>
      <c r="J45" s="152">
        <v>0.75</v>
      </c>
      <c r="K45" s="152"/>
      <c r="L45" s="244">
        <v>7.5</v>
      </c>
      <c r="M45" s="245"/>
      <c r="N45" s="245"/>
      <c r="O45" s="245"/>
      <c r="P45" s="244"/>
      <c r="Q45" s="244"/>
      <c r="R45" s="244"/>
      <c r="S45" s="246"/>
      <c r="T45" s="246"/>
      <c r="U45" s="246"/>
      <c r="V45" s="247"/>
      <c r="W45" s="284"/>
      <c r="X45" s="108"/>
      <c r="Y45" s="651"/>
      <c r="Z45" s="253"/>
      <c r="AA45" s="253"/>
      <c r="AB45" s="254"/>
      <c r="AC45" s="255"/>
      <c r="AD45" s="255"/>
      <c r="AE45" s="256"/>
      <c r="AF45" s="257"/>
      <c r="AG45" s="257"/>
      <c r="AH45" s="257"/>
      <c r="AI45" s="256"/>
      <c r="AJ45" s="256"/>
      <c r="AK45" s="256"/>
      <c r="AL45" s="258"/>
      <c r="AM45" s="258"/>
      <c r="AN45" s="258"/>
      <c r="AO45" s="259"/>
      <c r="AP45" s="260"/>
      <c r="AQ45" s="651"/>
      <c r="AR45" s="263">
        <v>0.4</v>
      </c>
      <c r="AS45" s="263"/>
      <c r="AT45" s="264">
        <v>4</v>
      </c>
      <c r="AU45" s="265">
        <v>0.7</v>
      </c>
      <c r="AV45" s="265"/>
      <c r="AW45" s="265">
        <v>7</v>
      </c>
      <c r="AX45" s="266">
        <v>0.5</v>
      </c>
      <c r="AY45" s="267"/>
      <c r="AZ45" s="267">
        <v>5</v>
      </c>
      <c r="BA45" s="265">
        <v>0.4</v>
      </c>
      <c r="BB45" s="296"/>
      <c r="BC45" s="296"/>
      <c r="BD45" s="125"/>
      <c r="BE45" s="27"/>
    </row>
    <row r="46" spans="1:57" s="143" customFormat="1" ht="56.25" customHeight="1">
      <c r="A46" s="634" t="s">
        <v>112</v>
      </c>
      <c r="B46" s="635"/>
      <c r="C46" s="635"/>
      <c r="D46" s="635"/>
      <c r="E46" s="635"/>
      <c r="F46" s="635"/>
      <c r="G46" s="635"/>
      <c r="H46" s="635"/>
      <c r="I46" s="635"/>
      <c r="J46" s="561">
        <f ca="1">SUM(J24:J49)</f>
        <v>99.999999999999986</v>
      </c>
      <c r="K46" s="561"/>
      <c r="L46" s="561">
        <f>SUM(L28:L45)</f>
        <v>186</v>
      </c>
      <c r="M46" s="561">
        <f ca="1">SUM(M24:M49)</f>
        <v>99.999999999999986</v>
      </c>
      <c r="N46" s="561"/>
      <c r="O46" s="636"/>
      <c r="P46" s="561">
        <f ca="1">SUM(P24:P49)</f>
        <v>99.999999999999986</v>
      </c>
      <c r="Q46" s="561"/>
      <c r="R46" s="636"/>
      <c r="S46" s="561">
        <f ca="1">SUM(S24:S49)</f>
        <v>99.999999999999986</v>
      </c>
      <c r="T46" s="561"/>
      <c r="U46" s="636"/>
      <c r="V46" s="561">
        <f ca="1">SUM(V24:V49)</f>
        <v>99.999999999999986</v>
      </c>
      <c r="W46" s="561"/>
      <c r="X46" s="637"/>
      <c r="Y46" s="638"/>
      <c r="Z46" s="562">
        <f ca="1">SUM(Z24:Z49)</f>
        <v>99.999999999999986</v>
      </c>
      <c r="AA46" s="562"/>
      <c r="AB46" s="561"/>
      <c r="AC46" s="562">
        <f ca="1">SUM(AC24:AC49)</f>
        <v>99.999999999999986</v>
      </c>
      <c r="AD46" s="562"/>
      <c r="AE46" s="561"/>
      <c r="AF46" s="561">
        <f ca="1">SUM(AF24:AF49)</f>
        <v>99.999999999999986</v>
      </c>
      <c r="AG46" s="561"/>
      <c r="AH46" s="561"/>
      <c r="AI46" s="561">
        <f ca="1">SUM(AI24:AI49)</f>
        <v>100</v>
      </c>
      <c r="AJ46" s="561"/>
      <c r="AK46" s="561"/>
      <c r="AL46" s="561">
        <f ca="1">SUM(AL24:AL49)</f>
        <v>99.997000000000014</v>
      </c>
      <c r="AM46" s="561"/>
      <c r="AN46" s="561"/>
      <c r="AO46" s="562">
        <f ca="1">SUM(AO24:AO49)</f>
        <v>100.00000000000001</v>
      </c>
      <c r="AP46" s="561"/>
      <c r="AQ46" s="639"/>
      <c r="AR46" s="561">
        <f ca="1">SUM(AR24:AR49)</f>
        <v>99.999999999999986</v>
      </c>
      <c r="AS46" s="561"/>
      <c r="AT46" s="563"/>
      <c r="AU46" s="561">
        <f ca="1">SUM(AU24:AU49)</f>
        <v>99.999999999999986</v>
      </c>
      <c r="AV46" s="561"/>
      <c r="AW46" s="563"/>
      <c r="AX46" s="561">
        <f ca="1">SUM(AX24:AX49)</f>
        <v>99.999999999999986</v>
      </c>
      <c r="AY46" s="561"/>
      <c r="AZ46" s="563"/>
      <c r="BA46" s="561">
        <f ca="1">SUM(BA24:BA49)</f>
        <v>99.999999999999986</v>
      </c>
      <c r="BB46" s="561"/>
      <c r="BC46" s="561"/>
    </row>
    <row r="47" spans="1:57" ht="27">
      <c r="J47" s="142"/>
      <c r="K47" s="142"/>
      <c r="L47" s="1"/>
      <c r="M47" s="142"/>
      <c r="N47" s="142"/>
      <c r="O47" s="1"/>
      <c r="P47" s="142"/>
      <c r="Q47" s="142"/>
      <c r="R47" s="1"/>
      <c r="S47" s="142"/>
      <c r="T47" s="142"/>
      <c r="U47" s="1"/>
      <c r="V47" s="1"/>
      <c r="W47" s="1"/>
      <c r="X47" s="1"/>
      <c r="Y47" s="128"/>
    </row>
    <row r="48" spans="1:57" ht="27">
      <c r="J48" s="142"/>
      <c r="K48" s="142"/>
      <c r="L48" s="1"/>
      <c r="M48" s="142"/>
      <c r="N48" s="142"/>
      <c r="O48" s="1"/>
      <c r="P48" s="142"/>
      <c r="Q48" s="142"/>
      <c r="R48" s="1"/>
      <c r="S48" s="142"/>
      <c r="T48" s="142"/>
      <c r="U48" s="1"/>
      <c r="V48" s="1"/>
      <c r="W48" s="1"/>
      <c r="X48" s="1"/>
      <c r="Y48" s="128"/>
    </row>
    <row r="49" spans="10:2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28"/>
    </row>
    <row r="50" spans="10:2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28"/>
    </row>
    <row r="51" spans="10:2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28"/>
    </row>
    <row r="52" spans="10:2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28"/>
    </row>
    <row r="53" spans="10:2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28"/>
    </row>
    <row r="54" spans="10:25" ht="27">
      <c r="J54" s="1"/>
      <c r="K54" s="1"/>
      <c r="L54" s="14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28"/>
    </row>
    <row r="55" spans="10:2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28"/>
    </row>
    <row r="56" spans="10:2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28"/>
    </row>
    <row r="57" spans="10:25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28"/>
    </row>
  </sheetData>
  <mergeCells count="64">
    <mergeCell ref="A22:O24"/>
    <mergeCell ref="Y4:Y45"/>
    <mergeCell ref="AQ3:AQ45"/>
    <mergeCell ref="AX25:AZ25"/>
    <mergeCell ref="BA25:BC25"/>
    <mergeCell ref="G27:G37"/>
    <mergeCell ref="H27:H45"/>
    <mergeCell ref="I27:I45"/>
    <mergeCell ref="G38:G45"/>
    <mergeCell ref="AL25:AN25"/>
    <mergeCell ref="S25:U25"/>
    <mergeCell ref="V25:X25"/>
    <mergeCell ref="Z25:AB25"/>
    <mergeCell ref="AC25:AE25"/>
    <mergeCell ref="AF25:AH25"/>
    <mergeCell ref="AI25:AK25"/>
    <mergeCell ref="G20:G21"/>
    <mergeCell ref="H20:H21"/>
    <mergeCell ref="I20:I21"/>
    <mergeCell ref="D25:I25"/>
    <mergeCell ref="J25:L25"/>
    <mergeCell ref="M25:O25"/>
    <mergeCell ref="P25:R25"/>
    <mergeCell ref="A25:C25"/>
    <mergeCell ref="AO25:AP25"/>
    <mergeCell ref="AR25:AT25"/>
    <mergeCell ref="AU25:AW25"/>
    <mergeCell ref="F15:F18"/>
    <mergeCell ref="G15:G18"/>
    <mergeCell ref="H15:H18"/>
    <mergeCell ref="I15:I18"/>
    <mergeCell ref="F12:F14"/>
    <mergeCell ref="F6:F7"/>
    <mergeCell ref="G6:G7"/>
    <mergeCell ref="H6:H7"/>
    <mergeCell ref="I6:I7"/>
    <mergeCell ref="E10:E11"/>
    <mergeCell ref="F8:F11"/>
    <mergeCell ref="G8:G11"/>
    <mergeCell ref="H8:H11"/>
    <mergeCell ref="I8:I11"/>
    <mergeCell ref="BD3:BE3"/>
    <mergeCell ref="D4:I4"/>
    <mergeCell ref="J4:L4"/>
    <mergeCell ref="M4:O4"/>
    <mergeCell ref="P4:R4"/>
    <mergeCell ref="S4:U4"/>
    <mergeCell ref="V4:X4"/>
    <mergeCell ref="Z4:AB4"/>
    <mergeCell ref="AC4:AE4"/>
    <mergeCell ref="AF4:AH4"/>
    <mergeCell ref="AR3:BC3"/>
    <mergeCell ref="AR4:AT4"/>
    <mergeCell ref="AU4:AW4"/>
    <mergeCell ref="AX4:AZ4"/>
    <mergeCell ref="BA4:BC4"/>
    <mergeCell ref="A3:C4"/>
    <mergeCell ref="D3:I3"/>
    <mergeCell ref="J3:X3"/>
    <mergeCell ref="Z3:AP3"/>
    <mergeCell ref="AI4:AK4"/>
    <mergeCell ref="AL4:AN4"/>
    <mergeCell ref="AO4:AP4"/>
    <mergeCell ref="A1:O2"/>
  </mergeCells>
  <pageMargins left="0.25" right="0.25" top="0.75" bottom="0.75" header="0.3" footer="0.3"/>
  <pageSetup paperSize="154" scale="18" fitToHeight="0" orientation="landscape" horizontalDpi="4294967293" verticalDpi="4294967293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CE94-C2B0-4CEB-8E55-25EAB380311B}">
  <dimension ref="A1:AG86"/>
  <sheetViews>
    <sheetView tabSelected="1" topLeftCell="A18" zoomScale="90" zoomScaleNormal="90" workbookViewId="0">
      <pane xSplit="1" topLeftCell="AE1" activePane="topRight" state="frozen"/>
      <selection pane="topRight" activeCell="AF40" sqref="AF40"/>
    </sheetView>
  </sheetViews>
  <sheetFormatPr defaultRowHeight="15"/>
  <cols>
    <col min="1" max="1" width="49.33203125" customWidth="1"/>
    <col min="2" max="2" width="11.21875" customWidth="1"/>
    <col min="3" max="3" width="12.109375" customWidth="1"/>
    <col min="4" max="4" width="13.5546875" customWidth="1"/>
    <col min="5" max="5" width="11.77734375" customWidth="1"/>
    <col min="6" max="6" width="13.5546875" customWidth="1"/>
    <col min="7" max="7" width="10" customWidth="1"/>
    <col min="8" max="8" width="14.33203125" customWidth="1"/>
    <col min="9" max="9" width="9.44140625" customWidth="1"/>
    <col min="10" max="10" width="13.88671875" customWidth="1"/>
    <col min="11" max="11" width="10" customWidth="1"/>
    <col min="12" max="12" width="15" customWidth="1"/>
    <col min="13" max="13" width="5.44140625" customWidth="1"/>
    <col min="15" max="15" width="21.109375" customWidth="1"/>
    <col min="17" max="17" width="12.5546875" customWidth="1"/>
    <col min="18" max="18" width="9.88671875" customWidth="1"/>
    <col min="19" max="19" width="13.77734375" customWidth="1"/>
    <col min="20" max="20" width="10.109375" customWidth="1"/>
    <col min="21" max="21" width="14.6640625" customWidth="1"/>
    <col min="22" max="22" width="10" customWidth="1"/>
    <col min="23" max="23" width="13.109375" customWidth="1"/>
    <col min="24" max="24" width="5.6640625" customWidth="1"/>
    <col min="25" max="25" width="10.109375" customWidth="1"/>
    <col min="26" max="26" width="15" customWidth="1"/>
    <col min="27" max="27" width="10.21875" customWidth="1"/>
    <col min="28" max="28" width="20.77734375" customWidth="1"/>
    <col min="29" max="29" width="11.44140625" customWidth="1"/>
    <col min="30" max="30" width="17.6640625" customWidth="1"/>
    <col min="31" max="31" width="9.5546875" customWidth="1"/>
    <col min="32" max="32" width="25.109375" customWidth="1"/>
    <col min="33" max="33" width="6.21875" customWidth="1"/>
  </cols>
  <sheetData>
    <row r="1" spans="1:33" ht="51" customHeight="1">
      <c r="A1" s="692" t="s">
        <v>281</v>
      </c>
      <c r="B1" s="672" t="s">
        <v>276</v>
      </c>
      <c r="C1" s="673"/>
      <c r="D1" s="674"/>
      <c r="E1" s="678">
        <v>1000</v>
      </c>
      <c r="F1" s="679"/>
      <c r="G1" s="68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  <c r="V1" s="670"/>
      <c r="W1" s="670"/>
      <c r="X1" s="670"/>
      <c r="Y1" s="670"/>
      <c r="Z1" s="670"/>
      <c r="AA1" s="670"/>
      <c r="AB1" s="670"/>
      <c r="AC1" s="670"/>
      <c r="AD1" s="670"/>
      <c r="AE1" s="670"/>
      <c r="AF1" s="671"/>
    </row>
    <row r="2" spans="1:33" ht="48.75" customHeight="1">
      <c r="A2" s="693"/>
      <c r="B2" s="675"/>
      <c r="C2" s="676"/>
      <c r="D2" s="677"/>
      <c r="E2" s="681"/>
      <c r="F2" s="682"/>
      <c r="G2" s="683"/>
      <c r="H2" s="670"/>
      <c r="I2" s="670"/>
      <c r="J2" s="670"/>
      <c r="K2" s="670"/>
      <c r="L2" s="670"/>
      <c r="M2" s="670"/>
      <c r="N2" s="670"/>
      <c r="O2" s="670"/>
      <c r="P2" s="670"/>
      <c r="Q2" s="670"/>
      <c r="R2" s="670"/>
      <c r="S2" s="670"/>
      <c r="T2" s="670"/>
      <c r="U2" s="670"/>
      <c r="V2" s="670"/>
      <c r="W2" s="670"/>
      <c r="X2" s="670"/>
      <c r="Y2" s="670"/>
      <c r="Z2" s="670"/>
      <c r="AA2" s="670"/>
      <c r="AB2" s="670"/>
      <c r="AC2" s="670"/>
      <c r="AD2" s="670"/>
      <c r="AE2" s="670"/>
      <c r="AF2" s="671"/>
    </row>
    <row r="3" spans="1:33" ht="43.5" customHeight="1">
      <c r="A3" s="702" t="s">
        <v>1</v>
      </c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4"/>
      <c r="N3" s="702" t="s">
        <v>0</v>
      </c>
      <c r="O3" s="702"/>
      <c r="P3" s="702"/>
      <c r="Q3" s="702"/>
      <c r="R3" s="702"/>
      <c r="S3" s="702"/>
      <c r="T3" s="702"/>
      <c r="U3" s="702"/>
      <c r="V3" s="702"/>
      <c r="W3" s="702"/>
      <c r="X3" s="704"/>
      <c r="Y3" s="702" t="s">
        <v>2</v>
      </c>
      <c r="Z3" s="702"/>
      <c r="AA3" s="702"/>
      <c r="AB3" s="702"/>
      <c r="AC3" s="702"/>
      <c r="AD3" s="702"/>
      <c r="AE3" s="702"/>
      <c r="AF3" s="703"/>
      <c r="AG3" s="707"/>
    </row>
    <row r="4" spans="1:33" ht="63" customHeight="1">
      <c r="A4" s="666"/>
      <c r="B4" s="666"/>
      <c r="C4" s="715" t="s">
        <v>111</v>
      </c>
      <c r="D4" s="715"/>
      <c r="E4" s="716" t="s">
        <v>18</v>
      </c>
      <c r="F4" s="716"/>
      <c r="G4" s="700" t="s">
        <v>20</v>
      </c>
      <c r="H4" s="700"/>
      <c r="I4" s="700" t="s">
        <v>22</v>
      </c>
      <c r="J4" s="700"/>
      <c r="K4" s="700" t="s">
        <v>24</v>
      </c>
      <c r="L4" s="700"/>
      <c r="M4" s="705"/>
      <c r="N4" s="700" t="s">
        <v>5</v>
      </c>
      <c r="O4" s="700"/>
      <c r="P4" s="700" t="s">
        <v>7</v>
      </c>
      <c r="Q4" s="700"/>
      <c r="R4" s="700" t="s">
        <v>9</v>
      </c>
      <c r="S4" s="700"/>
      <c r="T4" s="700" t="s">
        <v>11</v>
      </c>
      <c r="U4" s="700"/>
      <c r="V4" s="700" t="s">
        <v>13</v>
      </c>
      <c r="W4" s="700"/>
      <c r="X4" s="705"/>
      <c r="Y4" s="700" t="s">
        <v>26</v>
      </c>
      <c r="Z4" s="700"/>
      <c r="AA4" s="700" t="s">
        <v>28</v>
      </c>
      <c r="AB4" s="700"/>
      <c r="AC4" s="700" t="s">
        <v>30</v>
      </c>
      <c r="AD4" s="700"/>
      <c r="AE4" s="700" t="s">
        <v>32</v>
      </c>
      <c r="AF4" s="701"/>
      <c r="AG4" s="708"/>
    </row>
    <row r="5" spans="1:33" ht="31.5" customHeight="1">
      <c r="A5" s="653" t="s">
        <v>277</v>
      </c>
      <c r="B5" s="653" t="s">
        <v>4</v>
      </c>
      <c r="C5" s="653" t="s">
        <v>278</v>
      </c>
      <c r="D5" s="653" t="s">
        <v>279</v>
      </c>
      <c r="E5" s="653" t="s">
        <v>278</v>
      </c>
      <c r="F5" s="653" t="s">
        <v>279</v>
      </c>
      <c r="G5" s="653" t="s">
        <v>278</v>
      </c>
      <c r="H5" s="653" t="s">
        <v>279</v>
      </c>
      <c r="I5" s="653" t="s">
        <v>278</v>
      </c>
      <c r="J5" s="653" t="s">
        <v>279</v>
      </c>
      <c r="K5" s="653" t="s">
        <v>278</v>
      </c>
      <c r="L5" s="653" t="s">
        <v>279</v>
      </c>
      <c r="M5" s="705"/>
      <c r="N5" s="654" t="s">
        <v>278</v>
      </c>
      <c r="O5" s="654" t="s">
        <v>279</v>
      </c>
      <c r="P5" s="654" t="s">
        <v>278</v>
      </c>
      <c r="Q5" s="654" t="s">
        <v>279</v>
      </c>
      <c r="R5" s="654" t="s">
        <v>278</v>
      </c>
      <c r="S5" s="654" t="s">
        <v>279</v>
      </c>
      <c r="T5" s="654" t="s">
        <v>278</v>
      </c>
      <c r="U5" s="654" t="s">
        <v>279</v>
      </c>
      <c r="V5" s="654" t="s">
        <v>278</v>
      </c>
      <c r="W5" s="654" t="s">
        <v>279</v>
      </c>
      <c r="X5" s="705"/>
      <c r="Y5" s="654" t="s">
        <v>278</v>
      </c>
      <c r="Z5" s="654" t="s">
        <v>279</v>
      </c>
      <c r="AA5" s="654" t="s">
        <v>278</v>
      </c>
      <c r="AB5" s="654" t="s">
        <v>279</v>
      </c>
      <c r="AC5" s="654" t="s">
        <v>278</v>
      </c>
      <c r="AD5" s="654" t="s">
        <v>279</v>
      </c>
      <c r="AE5" s="654" t="s">
        <v>278</v>
      </c>
      <c r="AF5" s="687" t="s">
        <v>279</v>
      </c>
      <c r="AG5" s="708"/>
    </row>
    <row r="6" spans="1:33" ht="18">
      <c r="A6" s="710" t="s">
        <v>282</v>
      </c>
      <c r="B6" s="653">
        <v>100</v>
      </c>
      <c r="C6" s="711">
        <v>16</v>
      </c>
      <c r="D6" s="662">
        <f>C6/100*1000</f>
        <v>160</v>
      </c>
      <c r="E6" s="711">
        <v>16</v>
      </c>
      <c r="F6" s="661">
        <f>E6/100*1000</f>
        <v>160</v>
      </c>
      <c r="G6" s="711">
        <v>14</v>
      </c>
      <c r="H6" s="662">
        <f>G6/100*1000</f>
        <v>140</v>
      </c>
      <c r="I6" s="711">
        <v>5.2</v>
      </c>
      <c r="J6" s="661">
        <f>I6/100*1000</f>
        <v>52.000000000000007</v>
      </c>
      <c r="K6" s="711">
        <v>5.2</v>
      </c>
      <c r="L6" s="661">
        <f>K6/100*1000</f>
        <v>52.000000000000007</v>
      </c>
      <c r="M6" s="705"/>
      <c r="N6" s="711">
        <v>6</v>
      </c>
      <c r="O6" s="661">
        <f>N6/100*1000</f>
        <v>60</v>
      </c>
      <c r="P6" s="711">
        <v>6</v>
      </c>
      <c r="Q6" s="661">
        <f>P6/100*1000</f>
        <v>60</v>
      </c>
      <c r="R6" s="711">
        <v>6</v>
      </c>
      <c r="S6" s="661">
        <f>R6/100*1000</f>
        <v>60</v>
      </c>
      <c r="T6" s="711">
        <v>5.5</v>
      </c>
      <c r="U6" s="661">
        <f>T6/100*1000</f>
        <v>55</v>
      </c>
      <c r="V6" s="711">
        <v>5.2</v>
      </c>
      <c r="W6" s="661">
        <f>V6/100*1000</f>
        <v>52.000000000000007</v>
      </c>
      <c r="X6" s="705"/>
      <c r="Y6" s="711">
        <v>14</v>
      </c>
      <c r="Z6" s="661">
        <f>Y6/100*1000</f>
        <v>140</v>
      </c>
      <c r="AA6" s="711">
        <v>23</v>
      </c>
      <c r="AB6" s="661">
        <f>AA6/100*1000</f>
        <v>230</v>
      </c>
      <c r="AC6" s="711">
        <v>19</v>
      </c>
      <c r="AD6" s="661">
        <f>AC6/100*1000</f>
        <v>190</v>
      </c>
      <c r="AE6" s="711">
        <v>16.920000000000002</v>
      </c>
      <c r="AF6" s="661">
        <f>AE6/100*1000</f>
        <v>169.20000000000002</v>
      </c>
      <c r="AG6" s="708"/>
    </row>
    <row r="7" spans="1:33" ht="18">
      <c r="A7" s="710" t="s">
        <v>283</v>
      </c>
      <c r="B7" s="653">
        <v>96</v>
      </c>
      <c r="C7" s="662">
        <f>C6*(322/344)*(100/B7)</f>
        <v>15.60077519379845</v>
      </c>
      <c r="D7" s="662">
        <f>C7/100*1000</f>
        <v>156.00775193798449</v>
      </c>
      <c r="E7" s="656">
        <f>E6*(322/344)*(100/B7)</f>
        <v>15.60077519379845</v>
      </c>
      <c r="F7" s="661">
        <f t="shared" ref="F7:F23" si="0">E7/100*1000</f>
        <v>156.00775193798449</v>
      </c>
      <c r="G7" s="662">
        <f>G6*(322/344)*(100/B7)</f>
        <v>13.650678294573643</v>
      </c>
      <c r="H7" s="662">
        <f t="shared" ref="H7:H23" si="1">G7/100*1000</f>
        <v>136.50678294573643</v>
      </c>
      <c r="I7" s="661">
        <f>I6*(322/344)*(100/B7)</f>
        <v>5.070251937984497</v>
      </c>
      <c r="J7" s="661">
        <f t="shared" ref="J7:L23" si="2">I7/100*1000</f>
        <v>50.702519379844972</v>
      </c>
      <c r="K7" s="661">
        <f>K6*(322/344)*(100/B7)</f>
        <v>5.070251937984497</v>
      </c>
      <c r="L7" s="661">
        <f t="shared" si="2"/>
        <v>50.702519379844972</v>
      </c>
      <c r="M7" s="705"/>
      <c r="N7" s="661">
        <f>N6*(322/344)*(100/B7)</f>
        <v>5.8502906976744189</v>
      </c>
      <c r="O7" s="661">
        <f>N7/100*1000</f>
        <v>58.502906976744185</v>
      </c>
      <c r="P7" s="661">
        <f>P6*(322/344)*(100/B7)</f>
        <v>5.8502906976744189</v>
      </c>
      <c r="Q7" s="661">
        <f>P7/100*1000</f>
        <v>58.502906976744185</v>
      </c>
      <c r="R7" s="661">
        <f>R6*(322/344)*(100/B7)</f>
        <v>5.8502906976744189</v>
      </c>
      <c r="S7" s="661">
        <f>R7/100*1000</f>
        <v>58.502906976744185</v>
      </c>
      <c r="T7" s="661">
        <f>T6*(322/344)*(100/B7)</f>
        <v>5.3627664728682172</v>
      </c>
      <c r="U7" s="661">
        <f>T7/100*1000</f>
        <v>53.62766472868217</v>
      </c>
      <c r="V7" s="661">
        <f>V6*(322/344)*(100/B7)</f>
        <v>5.070251937984497</v>
      </c>
      <c r="W7" s="661">
        <f>V7/100*1000</f>
        <v>50.702519379844972</v>
      </c>
      <c r="X7" s="705"/>
      <c r="Y7" s="661">
        <f>Y6*(322/344)*(100/B7)</f>
        <v>13.650678294573643</v>
      </c>
      <c r="Z7" s="661">
        <f t="shared" ref="Z7" si="3">Y7/100*1000</f>
        <v>136.50678294573643</v>
      </c>
      <c r="AA7" s="661">
        <f>AA6*(322/344)*(100/B7)</f>
        <v>22.426114341085274</v>
      </c>
      <c r="AB7" s="661">
        <f t="shared" ref="AB7" si="4">AA7/100*1000</f>
        <v>224.26114341085272</v>
      </c>
      <c r="AC7" s="661">
        <f>AC6*(322/344)*(100/B7)</f>
        <v>18.52592054263566</v>
      </c>
      <c r="AD7" s="661">
        <f t="shared" ref="AD7" si="5">AC7/100*1000</f>
        <v>185.2592054263566</v>
      </c>
      <c r="AE7" s="661">
        <f>AE6*(322/344)*(100/B7)</f>
        <v>16.497819767441865</v>
      </c>
      <c r="AF7" s="661">
        <f t="shared" ref="AF7" si="6">AE7/100*1000</f>
        <v>164.97819767441865</v>
      </c>
      <c r="AG7" s="708"/>
    </row>
    <row r="8" spans="1:33" ht="18">
      <c r="A8" s="710" t="s">
        <v>284</v>
      </c>
      <c r="B8" s="653">
        <v>47</v>
      </c>
      <c r="C8" s="662">
        <f>(40*185*C7*100)/(56.1*47*1000)</f>
        <v>4.3784175838778978</v>
      </c>
      <c r="D8" s="662">
        <f t="shared" ref="D8" si="7">(40*185*D7*100)/(56.1*47*1000)</f>
        <v>43.784175838778971</v>
      </c>
      <c r="E8" s="656">
        <f>(40*185*E7*100)/(56.1*47*1000)</f>
        <v>4.3784175838778978</v>
      </c>
      <c r="F8" s="661">
        <f t="shared" si="0"/>
        <v>43.784175838778978</v>
      </c>
      <c r="G8" s="662">
        <f>(40*185*G7*100)/(56.1*47*1000)</f>
        <v>3.8311153858931597</v>
      </c>
      <c r="H8" s="662">
        <f t="shared" si="1"/>
        <v>38.311153858931597</v>
      </c>
      <c r="I8" s="661">
        <f>(40*185*I7*100)/(56.1*47*1000)</f>
        <v>1.4229857147603167</v>
      </c>
      <c r="J8" s="661">
        <f t="shared" si="2"/>
        <v>14.229857147603166</v>
      </c>
      <c r="K8" s="661">
        <f>(40*185*K7*100)/(56.1*47*1000)</f>
        <v>1.4229857147603167</v>
      </c>
      <c r="L8" s="661">
        <f t="shared" si="2"/>
        <v>14.229857147603166</v>
      </c>
      <c r="M8" s="705"/>
      <c r="N8" s="661">
        <f>(40*185*N7*100)/(56.1*47*1000)</f>
        <v>1.6419065939542115</v>
      </c>
      <c r="O8" s="661">
        <f>N8/100*1000</f>
        <v>16.419065939542115</v>
      </c>
      <c r="P8" s="661">
        <f>(40*185*P7*100)/(56.1*47*1000)</f>
        <v>1.6419065939542115</v>
      </c>
      <c r="Q8" s="661">
        <f>P8/100*1000</f>
        <v>16.419065939542115</v>
      </c>
      <c r="R8" s="661">
        <f>(40*185*R7*100)/(56.1*47*1000)</f>
        <v>1.6419065939542115</v>
      </c>
      <c r="S8" s="661">
        <f>R8/100*1000</f>
        <v>16.419065939542115</v>
      </c>
      <c r="T8" s="661">
        <f>(40*185*T7*100)/(56.1*47*1000)</f>
        <v>1.5050810444580272</v>
      </c>
      <c r="U8" s="661">
        <f>T8/100*1000</f>
        <v>15.050810444580272</v>
      </c>
      <c r="V8" s="661">
        <f>(40*185*V7*100)/(56.1*47*1000)</f>
        <v>1.4229857147603167</v>
      </c>
      <c r="W8" s="661">
        <f>V8/100*1000</f>
        <v>14.229857147603166</v>
      </c>
      <c r="X8" s="705"/>
      <c r="Y8" s="661">
        <f>(40*185*Y7*100)/(56.1*47*1000)</f>
        <v>3.8311153858931597</v>
      </c>
      <c r="Z8" s="661">
        <f t="shared" ref="Z8" si="8">Y8/100*1000</f>
        <v>38.311153858931597</v>
      </c>
      <c r="AA8" s="661">
        <f>(40*185*AA7*100)/(56.1*47*1000)</f>
        <v>6.2939752768244777</v>
      </c>
      <c r="AB8" s="661">
        <f t="shared" ref="AB8" si="9">AA8/100*1000</f>
        <v>62.939752768244773</v>
      </c>
      <c r="AC8" s="661">
        <f>(40*185*AC7*100)/(56.1*47*1000)</f>
        <v>5.1993708808550023</v>
      </c>
      <c r="AD8" s="661">
        <f t="shared" ref="AD8" si="10">AC8/100*1000</f>
        <v>51.993708808550025</v>
      </c>
      <c r="AE8" s="661">
        <f>(40*185*AE7*100)/(56.1*47*1000)</f>
        <v>4.6301765949508775</v>
      </c>
      <c r="AF8" s="661">
        <f t="shared" ref="AF8" si="11">AE8/100*1000</f>
        <v>46.30176594950877</v>
      </c>
      <c r="AG8" s="708"/>
    </row>
    <row r="9" spans="1:33" ht="18">
      <c r="A9" s="710" t="s">
        <v>285</v>
      </c>
      <c r="B9" s="653">
        <v>100</v>
      </c>
      <c r="C9" s="712">
        <v>0</v>
      </c>
      <c r="D9" s="662">
        <f>C9/B9*1000</f>
        <v>0</v>
      </c>
      <c r="E9" s="714">
        <v>0</v>
      </c>
      <c r="F9" s="661">
        <f t="shared" si="0"/>
        <v>0</v>
      </c>
      <c r="G9" s="712">
        <v>0</v>
      </c>
      <c r="H9" s="662">
        <f t="shared" si="1"/>
        <v>0</v>
      </c>
      <c r="I9" s="712">
        <v>0</v>
      </c>
      <c r="J9" s="661">
        <f t="shared" si="2"/>
        <v>0</v>
      </c>
      <c r="K9" s="712">
        <v>0</v>
      </c>
      <c r="L9" s="661">
        <f t="shared" si="2"/>
        <v>0</v>
      </c>
      <c r="M9" s="705"/>
      <c r="N9" s="712">
        <v>1</v>
      </c>
      <c r="O9" s="661">
        <f t="shared" ref="O9:Q9" si="12">N9/100*1000</f>
        <v>10</v>
      </c>
      <c r="P9" s="712">
        <v>1</v>
      </c>
      <c r="Q9" s="661">
        <f t="shared" si="12"/>
        <v>10</v>
      </c>
      <c r="R9" s="712">
        <v>1</v>
      </c>
      <c r="S9" s="661">
        <f t="shared" ref="S9:U9" si="13">R9/100*1000</f>
        <v>10</v>
      </c>
      <c r="T9" s="712">
        <v>1</v>
      </c>
      <c r="U9" s="661">
        <f t="shared" si="13"/>
        <v>10</v>
      </c>
      <c r="V9" s="712">
        <v>0.5</v>
      </c>
      <c r="W9" s="661">
        <f t="shared" ref="W9" si="14">V9/100*1000</f>
        <v>5</v>
      </c>
      <c r="X9" s="705"/>
      <c r="Y9" s="712">
        <v>0</v>
      </c>
      <c r="Z9" s="661">
        <f t="shared" ref="Z9" si="15">Y9/100*1000</f>
        <v>0</v>
      </c>
      <c r="AA9" s="712">
        <v>0</v>
      </c>
      <c r="AB9" s="661">
        <f t="shared" ref="AB9" si="16">AA9/100*1000</f>
        <v>0</v>
      </c>
      <c r="AC9" s="712">
        <v>0</v>
      </c>
      <c r="AD9" s="661">
        <f t="shared" ref="AD9" si="17">AC9/100*1000</f>
        <v>0</v>
      </c>
      <c r="AE9" s="712">
        <v>0</v>
      </c>
      <c r="AF9" s="661">
        <f t="shared" ref="AF9" si="18">AE9/100*1000</f>
        <v>0</v>
      </c>
      <c r="AG9" s="708"/>
    </row>
    <row r="10" spans="1:33" ht="18">
      <c r="A10" s="710" t="s">
        <v>286</v>
      </c>
      <c r="B10" s="653">
        <v>100</v>
      </c>
      <c r="C10" s="712">
        <v>0</v>
      </c>
      <c r="D10" s="662">
        <f t="shared" ref="D10:D20" si="19">C10/B10*1000</f>
        <v>0</v>
      </c>
      <c r="E10" s="714">
        <v>0</v>
      </c>
      <c r="F10" s="661">
        <f t="shared" si="0"/>
        <v>0</v>
      </c>
      <c r="G10" s="712">
        <v>0</v>
      </c>
      <c r="H10" s="662">
        <f t="shared" si="1"/>
        <v>0</v>
      </c>
      <c r="I10" s="712">
        <v>0</v>
      </c>
      <c r="J10" s="661">
        <f t="shared" si="2"/>
        <v>0</v>
      </c>
      <c r="K10" s="712">
        <v>0</v>
      </c>
      <c r="L10" s="661">
        <f t="shared" si="2"/>
        <v>0</v>
      </c>
      <c r="M10" s="705"/>
      <c r="N10" s="712">
        <v>3.5</v>
      </c>
      <c r="O10" s="661">
        <f t="shared" ref="O10:Q10" si="20">N10/100*1000</f>
        <v>35</v>
      </c>
      <c r="P10" s="712">
        <v>3.5</v>
      </c>
      <c r="Q10" s="661">
        <f t="shared" si="20"/>
        <v>35</v>
      </c>
      <c r="R10" s="712">
        <v>3.5</v>
      </c>
      <c r="S10" s="661">
        <f t="shared" ref="S10:U10" si="21">R10/100*1000</f>
        <v>35</v>
      </c>
      <c r="T10" s="712">
        <v>3.5</v>
      </c>
      <c r="U10" s="661">
        <f t="shared" si="21"/>
        <v>35</v>
      </c>
      <c r="V10" s="712">
        <v>2.5</v>
      </c>
      <c r="W10" s="661">
        <f t="shared" ref="W10" si="22">V10/100*1000</f>
        <v>25</v>
      </c>
      <c r="X10" s="705"/>
      <c r="Y10" s="712">
        <v>0</v>
      </c>
      <c r="Z10" s="661">
        <f t="shared" ref="Z10" si="23">Y10/100*1000</f>
        <v>0</v>
      </c>
      <c r="AA10" s="712">
        <v>0</v>
      </c>
      <c r="AB10" s="661">
        <f t="shared" ref="AB10" si="24">AA10/100*1000</f>
        <v>0</v>
      </c>
      <c r="AC10" s="712">
        <v>0</v>
      </c>
      <c r="AD10" s="661">
        <f t="shared" ref="AD10" si="25">AC10/100*1000</f>
        <v>0</v>
      </c>
      <c r="AE10" s="712">
        <v>0</v>
      </c>
      <c r="AF10" s="661">
        <f t="shared" ref="AF10" si="26">AE10/100*1000</f>
        <v>0</v>
      </c>
      <c r="AG10" s="708"/>
    </row>
    <row r="11" spans="1:33" ht="18">
      <c r="A11" s="710" t="s">
        <v>287</v>
      </c>
      <c r="B11" s="653">
        <v>96</v>
      </c>
      <c r="C11" s="712">
        <v>0</v>
      </c>
      <c r="D11" s="662">
        <f t="shared" si="19"/>
        <v>0</v>
      </c>
      <c r="E11" s="714">
        <v>0</v>
      </c>
      <c r="F11" s="661">
        <f t="shared" si="0"/>
        <v>0</v>
      </c>
      <c r="G11" s="712">
        <v>0</v>
      </c>
      <c r="H11" s="662">
        <f t="shared" si="1"/>
        <v>0</v>
      </c>
      <c r="I11" s="712">
        <v>0</v>
      </c>
      <c r="J11" s="661">
        <f t="shared" si="2"/>
        <v>0</v>
      </c>
      <c r="K11" s="712">
        <v>0</v>
      </c>
      <c r="L11" s="661">
        <f t="shared" si="2"/>
        <v>0</v>
      </c>
      <c r="M11" s="705"/>
      <c r="N11" s="712">
        <v>6</v>
      </c>
      <c r="O11" s="661">
        <f t="shared" ref="O11:Q11" si="27">N11/100*1000</f>
        <v>60</v>
      </c>
      <c r="P11" s="712">
        <v>6</v>
      </c>
      <c r="Q11" s="661">
        <f t="shared" si="27"/>
        <v>60</v>
      </c>
      <c r="R11" s="712">
        <v>6</v>
      </c>
      <c r="S11" s="661">
        <f t="shared" ref="S11:U11" si="28">R11/100*1000</f>
        <v>60</v>
      </c>
      <c r="T11" s="712">
        <v>6</v>
      </c>
      <c r="U11" s="661">
        <f t="shared" si="28"/>
        <v>60</v>
      </c>
      <c r="V11" s="712">
        <v>6</v>
      </c>
      <c r="W11" s="661">
        <f t="shared" ref="W11" si="29">V11/100*1000</f>
        <v>60</v>
      </c>
      <c r="X11" s="705"/>
      <c r="Y11" s="712">
        <v>0</v>
      </c>
      <c r="Z11" s="661">
        <f t="shared" ref="Z11" si="30">Y11/100*1000</f>
        <v>0</v>
      </c>
      <c r="AA11" s="712">
        <v>12</v>
      </c>
      <c r="AB11" s="661">
        <f t="shared" ref="AB11" si="31">AA11/100*1000</f>
        <v>120</v>
      </c>
      <c r="AC11" s="712">
        <v>0</v>
      </c>
      <c r="AD11" s="661">
        <f t="shared" ref="AD11" si="32">AC11/100*1000</f>
        <v>0</v>
      </c>
      <c r="AE11" s="712">
        <v>0</v>
      </c>
      <c r="AF11" s="661">
        <f t="shared" ref="AF11" si="33">AE11/100*1000</f>
        <v>0</v>
      </c>
      <c r="AG11" s="708"/>
    </row>
    <row r="12" spans="1:33" ht="18">
      <c r="A12" s="710" t="s">
        <v>288</v>
      </c>
      <c r="B12" s="653">
        <v>42</v>
      </c>
      <c r="C12" s="712">
        <v>10</v>
      </c>
      <c r="D12" s="662">
        <f>C12/B12*1000</f>
        <v>238.09523809523807</v>
      </c>
      <c r="E12" s="714">
        <v>10</v>
      </c>
      <c r="F12" s="661">
        <f t="shared" si="0"/>
        <v>100</v>
      </c>
      <c r="G12" s="712">
        <v>15</v>
      </c>
      <c r="H12" s="662">
        <f t="shared" si="1"/>
        <v>150</v>
      </c>
      <c r="I12" s="712">
        <v>15</v>
      </c>
      <c r="J12" s="661">
        <f t="shared" si="2"/>
        <v>150</v>
      </c>
      <c r="K12" s="712">
        <v>15</v>
      </c>
      <c r="L12" s="661">
        <f t="shared" si="2"/>
        <v>150</v>
      </c>
      <c r="M12" s="705"/>
      <c r="N12" s="712">
        <v>5</v>
      </c>
      <c r="O12" s="661">
        <f t="shared" ref="O12:Q12" si="34">N12/100*1000</f>
        <v>50</v>
      </c>
      <c r="P12" s="712">
        <v>5</v>
      </c>
      <c r="Q12" s="661">
        <f t="shared" si="34"/>
        <v>50</v>
      </c>
      <c r="R12" s="712">
        <v>5</v>
      </c>
      <c r="S12" s="661">
        <f t="shared" ref="S12:U12" si="35">R12/100*1000</f>
        <v>50</v>
      </c>
      <c r="T12" s="712">
        <v>10</v>
      </c>
      <c r="U12" s="661">
        <f t="shared" si="35"/>
        <v>100</v>
      </c>
      <c r="V12" s="712">
        <v>8</v>
      </c>
      <c r="W12" s="661">
        <f t="shared" ref="W12" si="36">V12/100*1000</f>
        <v>80</v>
      </c>
      <c r="X12" s="705"/>
      <c r="Y12" s="712">
        <v>12</v>
      </c>
      <c r="Z12" s="661">
        <f t="shared" ref="Z12" si="37">Y12/100*1000</f>
        <v>120</v>
      </c>
      <c r="AA12" s="712">
        <v>10</v>
      </c>
      <c r="AB12" s="661">
        <f t="shared" ref="AB12" si="38">AA12/100*1000</f>
        <v>100</v>
      </c>
      <c r="AC12" s="712">
        <v>10</v>
      </c>
      <c r="AD12" s="661">
        <f t="shared" ref="AD12" si="39">AC12/100*1000</f>
        <v>100</v>
      </c>
      <c r="AE12" s="712">
        <v>10.85</v>
      </c>
      <c r="AF12" s="661">
        <f t="shared" ref="AF12" si="40">AE12/100*1000</f>
        <v>108.5</v>
      </c>
      <c r="AG12" s="708"/>
    </row>
    <row r="13" spans="1:33" ht="18">
      <c r="A13" s="710" t="s">
        <v>289</v>
      </c>
      <c r="B13" s="653">
        <v>70</v>
      </c>
      <c r="C13" s="712">
        <v>0</v>
      </c>
      <c r="D13" s="662">
        <f t="shared" si="19"/>
        <v>0</v>
      </c>
      <c r="E13" s="714">
        <v>0</v>
      </c>
      <c r="F13" s="661">
        <f t="shared" si="0"/>
        <v>0</v>
      </c>
      <c r="G13" s="712">
        <v>0</v>
      </c>
      <c r="H13" s="662">
        <f t="shared" si="1"/>
        <v>0</v>
      </c>
      <c r="I13" s="712">
        <v>0</v>
      </c>
      <c r="J13" s="661">
        <f t="shared" si="2"/>
        <v>0</v>
      </c>
      <c r="K13" s="712">
        <v>0</v>
      </c>
      <c r="L13" s="661">
        <f t="shared" si="2"/>
        <v>0</v>
      </c>
      <c r="M13" s="705"/>
      <c r="N13" s="712">
        <v>0</v>
      </c>
      <c r="O13" s="661">
        <f t="shared" ref="O13:Q13" si="41">N13/100*1000</f>
        <v>0</v>
      </c>
      <c r="P13" s="712">
        <v>0</v>
      </c>
      <c r="Q13" s="661">
        <f t="shared" si="41"/>
        <v>0</v>
      </c>
      <c r="R13" s="712">
        <v>0</v>
      </c>
      <c r="S13" s="661">
        <f t="shared" ref="S13:U13" si="42">R13/100*1000</f>
        <v>0</v>
      </c>
      <c r="T13" s="712">
        <v>0</v>
      </c>
      <c r="U13" s="661">
        <f t="shared" si="42"/>
        <v>0</v>
      </c>
      <c r="V13" s="712">
        <v>0</v>
      </c>
      <c r="W13" s="661">
        <f t="shared" ref="W13" si="43">V13/100*1000</f>
        <v>0</v>
      </c>
      <c r="X13" s="705"/>
      <c r="Y13" s="712">
        <v>0</v>
      </c>
      <c r="Z13" s="661">
        <f t="shared" ref="Z13" si="44">Y13/100*1000</f>
        <v>0</v>
      </c>
      <c r="AA13" s="712">
        <v>0</v>
      </c>
      <c r="AB13" s="661">
        <f t="shared" ref="AB13" si="45">AA13/100*1000</f>
        <v>0</v>
      </c>
      <c r="AC13" s="712">
        <v>0</v>
      </c>
      <c r="AD13" s="661">
        <f t="shared" ref="AD13" si="46">AC13/100*1000</f>
        <v>0</v>
      </c>
      <c r="AE13" s="712">
        <v>0</v>
      </c>
      <c r="AF13" s="661">
        <f t="shared" ref="AF13" si="47">AE13/100*1000</f>
        <v>0</v>
      </c>
      <c r="AG13" s="708"/>
    </row>
    <row r="14" spans="1:33" ht="18">
      <c r="A14" s="710" t="s">
        <v>189</v>
      </c>
      <c r="B14" s="653">
        <v>30</v>
      </c>
      <c r="C14" s="712">
        <v>0</v>
      </c>
      <c r="D14" s="662">
        <f t="shared" si="19"/>
        <v>0</v>
      </c>
      <c r="E14" s="714">
        <v>0</v>
      </c>
      <c r="F14" s="661">
        <f t="shared" si="0"/>
        <v>0</v>
      </c>
      <c r="G14" s="712">
        <v>0</v>
      </c>
      <c r="H14" s="662">
        <f t="shared" si="1"/>
        <v>0</v>
      </c>
      <c r="I14" s="712">
        <v>0</v>
      </c>
      <c r="J14" s="661">
        <f t="shared" si="2"/>
        <v>0</v>
      </c>
      <c r="K14" s="712">
        <v>0</v>
      </c>
      <c r="L14" s="661">
        <f t="shared" si="2"/>
        <v>0</v>
      </c>
      <c r="M14" s="705"/>
      <c r="N14" s="712">
        <v>0.2</v>
      </c>
      <c r="O14" s="661">
        <f t="shared" ref="O14:Q14" si="48">N14/100*1000</f>
        <v>2</v>
      </c>
      <c r="P14" s="712">
        <v>0.2</v>
      </c>
      <c r="Q14" s="661">
        <f t="shared" si="48"/>
        <v>2</v>
      </c>
      <c r="R14" s="712">
        <v>0.2</v>
      </c>
      <c r="S14" s="661">
        <f t="shared" ref="S14:U14" si="49">R14/100*1000</f>
        <v>2</v>
      </c>
      <c r="T14" s="712">
        <v>0.2</v>
      </c>
      <c r="U14" s="661">
        <f t="shared" si="49"/>
        <v>2</v>
      </c>
      <c r="V14" s="712">
        <v>7.6999999999999999E-2</v>
      </c>
      <c r="W14" s="661">
        <f t="shared" ref="W14" si="50">V14/100*1000</f>
        <v>0.76999999999999991</v>
      </c>
      <c r="X14" s="705"/>
      <c r="Y14" s="712">
        <v>0</v>
      </c>
      <c r="Z14" s="661">
        <f t="shared" ref="Z14" si="51">Y14/100*1000</f>
        <v>0</v>
      </c>
      <c r="AA14" s="712">
        <v>0</v>
      </c>
      <c r="AB14" s="661">
        <f t="shared" ref="AB14" si="52">AA14/100*1000</f>
        <v>0</v>
      </c>
      <c r="AC14" s="712">
        <v>0</v>
      </c>
      <c r="AD14" s="661">
        <f t="shared" ref="AD14" si="53">AC14/100*1000</f>
        <v>0</v>
      </c>
      <c r="AE14" s="712">
        <v>0</v>
      </c>
      <c r="AF14" s="661">
        <f t="shared" ref="AF14" si="54">AE14/100*1000</f>
        <v>0</v>
      </c>
      <c r="AG14" s="708"/>
    </row>
    <row r="15" spans="1:33" ht="18">
      <c r="A15" s="710" t="s">
        <v>185</v>
      </c>
      <c r="B15" s="653">
        <v>60</v>
      </c>
      <c r="C15" s="712">
        <v>0</v>
      </c>
      <c r="D15" s="662">
        <f t="shared" si="19"/>
        <v>0</v>
      </c>
      <c r="E15" s="714">
        <v>0</v>
      </c>
      <c r="F15" s="661">
        <f t="shared" si="0"/>
        <v>0</v>
      </c>
      <c r="G15" s="712">
        <v>0</v>
      </c>
      <c r="H15" s="662">
        <f t="shared" si="1"/>
        <v>0</v>
      </c>
      <c r="I15" s="712">
        <v>0</v>
      </c>
      <c r="J15" s="661">
        <f t="shared" si="2"/>
        <v>0</v>
      </c>
      <c r="K15" s="712">
        <v>0</v>
      </c>
      <c r="L15" s="661">
        <f t="shared" si="2"/>
        <v>0</v>
      </c>
      <c r="M15" s="705"/>
      <c r="N15" s="712">
        <v>0</v>
      </c>
      <c r="O15" s="661">
        <f t="shared" ref="O15:Q15" si="55">N15/100*1000</f>
        <v>0</v>
      </c>
      <c r="P15" s="712">
        <v>0</v>
      </c>
      <c r="Q15" s="661">
        <f t="shared" si="55"/>
        <v>0</v>
      </c>
      <c r="R15" s="712">
        <v>0</v>
      </c>
      <c r="S15" s="661">
        <f t="shared" ref="S15:U15" si="56">R15/100*1000</f>
        <v>0</v>
      </c>
      <c r="T15" s="712">
        <v>0</v>
      </c>
      <c r="U15" s="661">
        <f t="shared" si="56"/>
        <v>0</v>
      </c>
      <c r="V15" s="712">
        <v>0</v>
      </c>
      <c r="W15" s="661">
        <f t="shared" ref="W15" si="57">V15/100*1000</f>
        <v>0</v>
      </c>
      <c r="X15" s="705"/>
      <c r="Y15" s="712">
        <v>0</v>
      </c>
      <c r="Z15" s="661">
        <f t="shared" ref="Z15" si="58">Y15/100*1000</f>
        <v>0</v>
      </c>
      <c r="AA15" s="712">
        <v>0</v>
      </c>
      <c r="AB15" s="661">
        <f t="shared" ref="AB15" si="59">AA15/100*1000</f>
        <v>0</v>
      </c>
      <c r="AC15" s="712">
        <v>0</v>
      </c>
      <c r="AD15" s="661">
        <f t="shared" ref="AD15" si="60">AC15/100*1000</f>
        <v>0</v>
      </c>
      <c r="AE15" s="712">
        <v>0</v>
      </c>
      <c r="AF15" s="661">
        <f t="shared" ref="AF15" si="61">AE15/100*1000</f>
        <v>0</v>
      </c>
      <c r="AG15" s="708"/>
    </row>
    <row r="16" spans="1:33" ht="18">
      <c r="A16" s="710" t="s">
        <v>290</v>
      </c>
      <c r="B16" s="653">
        <v>100</v>
      </c>
      <c r="C16" s="712">
        <v>5</v>
      </c>
      <c r="D16" s="662">
        <f>C16/B16*1000</f>
        <v>50</v>
      </c>
      <c r="E16" s="714">
        <v>0</v>
      </c>
      <c r="F16" s="661">
        <f t="shared" si="0"/>
        <v>0</v>
      </c>
      <c r="G16" s="712">
        <v>10</v>
      </c>
      <c r="H16" s="662">
        <f t="shared" si="1"/>
        <v>100</v>
      </c>
      <c r="I16" s="712">
        <v>10</v>
      </c>
      <c r="J16" s="661">
        <f t="shared" si="2"/>
        <v>100</v>
      </c>
      <c r="K16" s="712">
        <v>10</v>
      </c>
      <c r="L16" s="661">
        <f t="shared" si="2"/>
        <v>100</v>
      </c>
      <c r="M16" s="705"/>
      <c r="N16" s="712">
        <v>7</v>
      </c>
      <c r="O16" s="661">
        <f t="shared" ref="O16:Q16" si="62">N16/100*1000</f>
        <v>70</v>
      </c>
      <c r="P16" s="712">
        <v>7</v>
      </c>
      <c r="Q16" s="661">
        <f t="shared" si="62"/>
        <v>70</v>
      </c>
      <c r="R16" s="712">
        <v>7</v>
      </c>
      <c r="S16" s="661">
        <f t="shared" ref="S16:U16" si="63">R16/100*1000</f>
        <v>70</v>
      </c>
      <c r="T16" s="712">
        <v>10</v>
      </c>
      <c r="U16" s="661">
        <f t="shared" si="63"/>
        <v>100</v>
      </c>
      <c r="V16" s="712">
        <v>10</v>
      </c>
      <c r="W16" s="661">
        <f t="shared" ref="W16" si="64">V16/100*1000</f>
        <v>100</v>
      </c>
      <c r="X16" s="705"/>
      <c r="Y16" s="712">
        <v>15</v>
      </c>
      <c r="Z16" s="661">
        <f t="shared" ref="Z16" si="65">Y16/100*1000</f>
        <v>150</v>
      </c>
      <c r="AA16" s="712">
        <v>15</v>
      </c>
      <c r="AB16" s="661">
        <f t="shared" ref="AB16" si="66">AA16/100*1000</f>
        <v>150</v>
      </c>
      <c r="AC16" s="712">
        <v>15</v>
      </c>
      <c r="AD16" s="661">
        <f t="shared" ref="AD16" si="67">AC16/100*1000</f>
        <v>150</v>
      </c>
      <c r="AE16" s="712">
        <v>5.42</v>
      </c>
      <c r="AF16" s="661">
        <f t="shared" ref="AF16" si="68">AE16/100*1000</f>
        <v>54.199999999999996</v>
      </c>
      <c r="AG16" s="708"/>
    </row>
    <row r="17" spans="1:33" ht="18">
      <c r="A17" s="710" t="s">
        <v>41</v>
      </c>
      <c r="B17" s="653">
        <v>100</v>
      </c>
      <c r="C17" s="712">
        <v>0.06</v>
      </c>
      <c r="D17" s="662">
        <f>C17/B17*1000</f>
        <v>0.6</v>
      </c>
      <c r="E17" s="714">
        <v>0.06</v>
      </c>
      <c r="F17" s="661">
        <f t="shared" si="0"/>
        <v>0.6</v>
      </c>
      <c r="G17" s="712">
        <v>0.05</v>
      </c>
      <c r="H17" s="662">
        <f t="shared" si="1"/>
        <v>0.5</v>
      </c>
      <c r="I17" s="712">
        <v>0</v>
      </c>
      <c r="J17" s="661">
        <f t="shared" si="2"/>
        <v>0</v>
      </c>
      <c r="K17" s="712">
        <v>0</v>
      </c>
      <c r="L17" s="661">
        <f t="shared" si="2"/>
        <v>0</v>
      </c>
      <c r="M17" s="705"/>
      <c r="N17" s="712">
        <v>0.06</v>
      </c>
      <c r="O17" s="661">
        <f t="shared" ref="O17:Q17" si="69">N17/100*1000</f>
        <v>0.6</v>
      </c>
      <c r="P17" s="712">
        <v>0.06</v>
      </c>
      <c r="Q17" s="661">
        <f t="shared" si="69"/>
        <v>0.6</v>
      </c>
      <c r="R17" s="712">
        <v>0.06</v>
      </c>
      <c r="S17" s="661">
        <f t="shared" ref="S17:U17" si="70">R17/100*1000</f>
        <v>0.6</v>
      </c>
      <c r="T17" s="712">
        <v>7.0000000000000007E-2</v>
      </c>
      <c r="U17" s="661">
        <f t="shared" si="70"/>
        <v>0.70000000000000007</v>
      </c>
      <c r="V17" s="712">
        <v>0</v>
      </c>
      <c r="W17" s="661">
        <f t="shared" ref="W17" si="71">V17/100*1000</f>
        <v>0</v>
      </c>
      <c r="X17" s="705"/>
      <c r="Y17" s="712">
        <v>0</v>
      </c>
      <c r="Z17" s="661">
        <f t="shared" ref="Z17" si="72">Y17/100*1000</f>
        <v>0</v>
      </c>
      <c r="AA17" s="712">
        <v>0.05</v>
      </c>
      <c r="AB17" s="661">
        <f t="shared" ref="AB17" si="73">AA17/100*1000</f>
        <v>0.5</v>
      </c>
      <c r="AC17" s="712">
        <v>0.05</v>
      </c>
      <c r="AD17" s="661">
        <f t="shared" ref="AD17" si="74">AC17/100*1000</f>
        <v>0.5</v>
      </c>
      <c r="AE17" s="712">
        <v>6.5000000000000002E-2</v>
      </c>
      <c r="AF17" s="661">
        <f t="shared" ref="AF17" si="75">AE17/100*1000</f>
        <v>0.65</v>
      </c>
      <c r="AG17" s="708"/>
    </row>
    <row r="18" spans="1:33" ht="18">
      <c r="A18" s="710" t="s">
        <v>291</v>
      </c>
      <c r="B18" s="653">
        <v>40</v>
      </c>
      <c r="C18" s="712">
        <v>3</v>
      </c>
      <c r="D18" s="662">
        <f>C18/B18*1000</f>
        <v>75</v>
      </c>
      <c r="E18" s="714">
        <v>3</v>
      </c>
      <c r="F18" s="661">
        <f t="shared" si="0"/>
        <v>30</v>
      </c>
      <c r="G18" s="712">
        <v>3</v>
      </c>
      <c r="H18" s="662">
        <f t="shared" si="1"/>
        <v>30</v>
      </c>
      <c r="I18" s="712">
        <v>0</v>
      </c>
      <c r="J18" s="661">
        <f t="shared" si="2"/>
        <v>0</v>
      </c>
      <c r="K18" s="712">
        <v>0</v>
      </c>
      <c r="L18" s="661">
        <f t="shared" si="2"/>
        <v>0</v>
      </c>
      <c r="M18" s="705"/>
      <c r="N18" s="712">
        <v>2.5</v>
      </c>
      <c r="O18" s="661">
        <f t="shared" ref="O18:Q18" si="76">N18/100*1000</f>
        <v>25</v>
      </c>
      <c r="P18" s="712">
        <v>2.5</v>
      </c>
      <c r="Q18" s="661">
        <f t="shared" si="76"/>
        <v>25</v>
      </c>
      <c r="R18" s="712">
        <v>2.5</v>
      </c>
      <c r="S18" s="661">
        <f t="shared" ref="S18:U18" si="77">R18/100*1000</f>
        <v>25</v>
      </c>
      <c r="T18" s="712">
        <v>3</v>
      </c>
      <c r="U18" s="661">
        <f t="shared" si="77"/>
        <v>30</v>
      </c>
      <c r="V18" s="712">
        <v>2</v>
      </c>
      <c r="W18" s="661">
        <f t="shared" ref="W18" si="78">V18/100*1000</f>
        <v>20</v>
      </c>
      <c r="X18" s="705"/>
      <c r="Y18" s="712">
        <v>2.5</v>
      </c>
      <c r="Z18" s="661">
        <f t="shared" ref="Z18" si="79">Y18/100*1000</f>
        <v>25</v>
      </c>
      <c r="AA18" s="712">
        <v>0</v>
      </c>
      <c r="AB18" s="661">
        <f t="shared" ref="AB18" si="80">AA18/100*1000</f>
        <v>0</v>
      </c>
      <c r="AC18" s="712">
        <v>3.5</v>
      </c>
      <c r="AD18" s="661">
        <f t="shared" ref="AD18" si="81">AC18/100*1000</f>
        <v>35</v>
      </c>
      <c r="AE18" s="712">
        <v>3.25</v>
      </c>
      <c r="AF18" s="661">
        <f t="shared" ref="AF18" si="82">AE18/100*1000</f>
        <v>32.5</v>
      </c>
      <c r="AG18" s="708"/>
    </row>
    <row r="19" spans="1:33" ht="18">
      <c r="A19" s="710" t="s">
        <v>292</v>
      </c>
      <c r="B19" s="653">
        <v>100</v>
      </c>
      <c r="C19" s="712">
        <v>0</v>
      </c>
      <c r="D19" s="662">
        <f t="shared" si="19"/>
        <v>0</v>
      </c>
      <c r="E19" s="714">
        <v>5</v>
      </c>
      <c r="F19" s="661">
        <f t="shared" si="0"/>
        <v>50</v>
      </c>
      <c r="G19" s="712">
        <v>0</v>
      </c>
      <c r="H19" s="662">
        <f t="shared" si="1"/>
        <v>0</v>
      </c>
      <c r="I19" s="712">
        <v>0</v>
      </c>
      <c r="J19" s="661">
        <f t="shared" si="2"/>
        <v>0</v>
      </c>
      <c r="K19" s="712">
        <v>0</v>
      </c>
      <c r="L19" s="661">
        <f t="shared" si="2"/>
        <v>0</v>
      </c>
      <c r="M19" s="705"/>
      <c r="N19" s="712">
        <v>0.04</v>
      </c>
      <c r="O19" s="661">
        <f t="shared" ref="O19:Q19" si="83">N19/100*1000</f>
        <v>0.4</v>
      </c>
      <c r="P19" s="712">
        <v>0.04</v>
      </c>
      <c r="Q19" s="661">
        <f t="shared" si="83"/>
        <v>0.4</v>
      </c>
      <c r="R19" s="712">
        <v>0.04</v>
      </c>
      <c r="S19" s="661">
        <f t="shared" ref="S19:U19" si="84">R19/100*1000</f>
        <v>0.4</v>
      </c>
      <c r="T19" s="712">
        <v>0</v>
      </c>
      <c r="U19" s="661">
        <f t="shared" si="84"/>
        <v>0</v>
      </c>
      <c r="V19" s="712">
        <v>0</v>
      </c>
      <c r="W19" s="661">
        <f t="shared" ref="W19" si="85">V19/100*1000</f>
        <v>0</v>
      </c>
      <c r="X19" s="705"/>
      <c r="Y19" s="712">
        <v>0</v>
      </c>
      <c r="Z19" s="661">
        <f t="shared" ref="Z19" si="86">Y19/100*1000</f>
        <v>0</v>
      </c>
      <c r="AA19" s="712">
        <v>0</v>
      </c>
      <c r="AB19" s="661">
        <f t="shared" ref="AB19" si="87">AA19/100*1000</f>
        <v>0</v>
      </c>
      <c r="AC19" s="712">
        <v>0</v>
      </c>
      <c r="AD19" s="661">
        <f t="shared" ref="AD19" si="88">AC19/100*1000</f>
        <v>0</v>
      </c>
      <c r="AE19" s="712">
        <v>0</v>
      </c>
      <c r="AF19" s="661">
        <f t="shared" ref="AF19" si="89">AE19/100*1000</f>
        <v>0</v>
      </c>
      <c r="AG19" s="708"/>
    </row>
    <row r="20" spans="1:33" ht="18">
      <c r="A20" s="710" t="s">
        <v>40</v>
      </c>
      <c r="B20" s="653">
        <v>100</v>
      </c>
      <c r="C20" s="713">
        <v>44.168999999999997</v>
      </c>
      <c r="D20" s="662">
        <f t="shared" si="19"/>
        <v>441.69</v>
      </c>
      <c r="E20" s="714">
        <v>44.219000000000001</v>
      </c>
      <c r="F20" s="661">
        <f t="shared" si="0"/>
        <v>442.19000000000005</v>
      </c>
      <c r="G20" s="713">
        <v>49.4</v>
      </c>
      <c r="H20" s="662">
        <f t="shared" si="1"/>
        <v>494</v>
      </c>
      <c r="I20" s="713">
        <v>63.54</v>
      </c>
      <c r="J20" s="661">
        <f t="shared" si="2"/>
        <v>635.4</v>
      </c>
      <c r="K20" s="713">
        <v>63.54</v>
      </c>
      <c r="L20" s="661">
        <f t="shared" si="2"/>
        <v>635.4</v>
      </c>
      <c r="M20" s="705"/>
      <c r="N20" s="713">
        <v>35.74</v>
      </c>
      <c r="O20" s="661">
        <f t="shared" ref="O20:Q20" si="90">N20/100*1000</f>
        <v>357.4</v>
      </c>
      <c r="P20" s="713">
        <v>35.79</v>
      </c>
      <c r="Q20" s="661">
        <f t="shared" si="90"/>
        <v>357.9</v>
      </c>
      <c r="R20" s="713">
        <v>35.74</v>
      </c>
      <c r="S20" s="661">
        <f t="shared" ref="S20:U20" si="91">R20/100*1000</f>
        <v>357.4</v>
      </c>
      <c r="T20" s="713">
        <v>33.630000000000003</v>
      </c>
      <c r="U20" s="661">
        <f t="shared" si="91"/>
        <v>336.30000000000007</v>
      </c>
      <c r="V20" s="713">
        <v>47.53</v>
      </c>
      <c r="W20" s="661">
        <f t="shared" ref="W20" si="92">V20/100*1000</f>
        <v>475.3</v>
      </c>
      <c r="X20" s="705"/>
      <c r="Y20" s="713">
        <v>46.02</v>
      </c>
      <c r="Z20" s="661">
        <f t="shared" ref="Z20" si="93">Y20/100*1000</f>
        <v>460.20000000000005</v>
      </c>
      <c r="AA20" s="713">
        <v>22.11</v>
      </c>
      <c r="AB20" s="661">
        <f t="shared" ref="AB20" si="94">AA20/100*1000</f>
        <v>221.1</v>
      </c>
      <c r="AC20" s="713">
        <v>40.32</v>
      </c>
      <c r="AD20" s="661">
        <f t="shared" ref="AD20" si="95">AC20/100*1000</f>
        <v>403.2</v>
      </c>
      <c r="AE20" s="719">
        <v>48.281999999999996</v>
      </c>
      <c r="AF20" s="661">
        <f t="shared" ref="AF20" si="96">AE20/100*1000</f>
        <v>482.82</v>
      </c>
      <c r="AG20" s="708"/>
    </row>
    <row r="21" spans="1:33" ht="18">
      <c r="A21" s="710" t="s">
        <v>280</v>
      </c>
      <c r="B21" s="653">
        <v>100</v>
      </c>
      <c r="C21" s="713">
        <v>3.17</v>
      </c>
      <c r="D21" s="662">
        <f>C21/B21*1000</f>
        <v>31.7</v>
      </c>
      <c r="E21" s="714">
        <v>3.17</v>
      </c>
      <c r="F21" s="661">
        <f t="shared" si="0"/>
        <v>31.7</v>
      </c>
      <c r="G21" s="713">
        <v>4.25</v>
      </c>
      <c r="H21" s="662">
        <f t="shared" si="1"/>
        <v>42.5</v>
      </c>
      <c r="I21" s="713">
        <v>4.96</v>
      </c>
      <c r="J21" s="661">
        <f t="shared" si="2"/>
        <v>49.6</v>
      </c>
      <c r="K21" s="713">
        <v>4.96</v>
      </c>
      <c r="L21" s="661">
        <f t="shared" si="2"/>
        <v>49.6</v>
      </c>
      <c r="M21" s="705"/>
      <c r="N21" s="713">
        <v>3.86</v>
      </c>
      <c r="O21" s="661">
        <f t="shared" ref="O21:Q21" si="97">N21/100*1000</f>
        <v>38.599999999999994</v>
      </c>
      <c r="P21" s="713">
        <v>3.86</v>
      </c>
      <c r="Q21" s="661">
        <f t="shared" si="97"/>
        <v>38.599999999999994</v>
      </c>
      <c r="R21" s="713">
        <v>3.86</v>
      </c>
      <c r="S21" s="661">
        <f t="shared" ref="S21:U21" si="98">R21/100*1000</f>
        <v>38.599999999999994</v>
      </c>
      <c r="T21" s="713">
        <v>6.8</v>
      </c>
      <c r="U21" s="661">
        <f t="shared" si="98"/>
        <v>68</v>
      </c>
      <c r="V21" s="713">
        <v>5.04</v>
      </c>
      <c r="W21" s="661">
        <f t="shared" ref="W21" si="99">V21/100*1000</f>
        <v>50.4</v>
      </c>
      <c r="X21" s="705"/>
      <c r="Y21" s="713">
        <v>5.08</v>
      </c>
      <c r="Z21" s="661">
        <f t="shared" ref="Z21" si="100">Y21/100*1000</f>
        <v>50.8</v>
      </c>
      <c r="AA21" s="713">
        <v>5.14</v>
      </c>
      <c r="AB21" s="661">
        <f t="shared" ref="AB21" si="101">AA21/100*1000</f>
        <v>51.399999999999991</v>
      </c>
      <c r="AC21" s="713">
        <v>2.63</v>
      </c>
      <c r="AD21" s="661">
        <f t="shared" ref="AD21" si="102">AC21/100*1000</f>
        <v>26.3</v>
      </c>
      <c r="AE21" s="713">
        <v>3.87</v>
      </c>
      <c r="AF21" s="661">
        <f t="shared" ref="AF21" si="103">AE21/100*1000</f>
        <v>38.699999999999996</v>
      </c>
      <c r="AG21" s="708"/>
    </row>
    <row r="22" spans="1:33" ht="18">
      <c r="A22" s="710" t="s">
        <v>293</v>
      </c>
      <c r="B22" s="653"/>
      <c r="C22" s="662">
        <f>SUM(C9:C21)</f>
        <v>65.399000000000001</v>
      </c>
      <c r="D22" s="662">
        <f t="shared" ref="C22:D22" si="104">SUM(D9:D21)</f>
        <v>837.08523809523808</v>
      </c>
      <c r="E22" s="656">
        <f>SUM(E9:E21)</f>
        <v>65.448999999999998</v>
      </c>
      <c r="F22" s="661">
        <f t="shared" si="0"/>
        <v>654.49</v>
      </c>
      <c r="G22" s="662">
        <f>SUM(G9:G21)</f>
        <v>81.7</v>
      </c>
      <c r="H22" s="662">
        <f t="shared" si="1"/>
        <v>817.00000000000011</v>
      </c>
      <c r="I22" s="661">
        <f>SUM(I9:I21)</f>
        <v>93.499999999999986</v>
      </c>
      <c r="J22" s="661">
        <f t="shared" si="2"/>
        <v>934.99999999999989</v>
      </c>
      <c r="K22" s="661">
        <f>SUM(K9:K21)</f>
        <v>93.499999999999986</v>
      </c>
      <c r="L22" s="661">
        <f t="shared" si="2"/>
        <v>934.99999999999989</v>
      </c>
      <c r="M22" s="705"/>
      <c r="N22" s="661">
        <f>SUM(N9:N21)</f>
        <v>64.900000000000006</v>
      </c>
      <c r="O22" s="661">
        <f t="shared" ref="O22:Q22" si="105">N22/100*1000</f>
        <v>649</v>
      </c>
      <c r="P22" s="661">
        <f>SUM(P9:P21)</f>
        <v>64.95</v>
      </c>
      <c r="Q22" s="661">
        <f t="shared" si="105"/>
        <v>649.50000000000011</v>
      </c>
      <c r="R22" s="661">
        <f>SUM(R9:R21)</f>
        <v>64.900000000000006</v>
      </c>
      <c r="S22" s="661">
        <f t="shared" ref="S22:U22" si="106">R22/100*1000</f>
        <v>649</v>
      </c>
      <c r="T22" s="661">
        <f>SUM(T9:T21)</f>
        <v>74.2</v>
      </c>
      <c r="U22" s="661">
        <f t="shared" si="106"/>
        <v>742</v>
      </c>
      <c r="V22" s="661">
        <f>SUM(V9:V21)</f>
        <v>81.647000000000006</v>
      </c>
      <c r="W22" s="661">
        <f t="shared" ref="W22" si="107">V22/100*1000</f>
        <v>816.47</v>
      </c>
      <c r="X22" s="705"/>
      <c r="Y22" s="661">
        <f>SUM(Y9:Y21)</f>
        <v>80.600000000000009</v>
      </c>
      <c r="Z22" s="661">
        <f t="shared" ref="Z22" si="108">Y22/100*1000</f>
        <v>806</v>
      </c>
      <c r="AA22" s="661">
        <f>SUM(AA9:AA21)</f>
        <v>64.3</v>
      </c>
      <c r="AB22" s="661">
        <f t="shared" ref="AB22" si="109">AA22/100*1000</f>
        <v>643</v>
      </c>
      <c r="AC22" s="661">
        <f>SUM(AC9:AC21)</f>
        <v>71.5</v>
      </c>
      <c r="AD22" s="661">
        <f t="shared" ref="AD22" si="110">AC22/100*1000</f>
        <v>715</v>
      </c>
      <c r="AE22" s="661">
        <f>SUM(AE9:AE21)</f>
        <v>71.736999999999995</v>
      </c>
      <c r="AF22" s="661">
        <f t="shared" ref="AF22" si="111">AE22/100*1000</f>
        <v>717.37</v>
      </c>
      <c r="AG22" s="708"/>
    </row>
    <row r="23" spans="1:33" ht="18">
      <c r="A23" s="710" t="s">
        <v>294</v>
      </c>
      <c r="B23" s="653"/>
      <c r="C23" s="662">
        <f>C22+C6</f>
        <v>81.399000000000001</v>
      </c>
      <c r="D23" s="662">
        <f>D22+D6</f>
        <v>997.08523809523808</v>
      </c>
      <c r="E23" s="661">
        <f>E22+E6</f>
        <v>81.448999999999998</v>
      </c>
      <c r="F23" s="661">
        <f t="shared" si="0"/>
        <v>814.4899999999999</v>
      </c>
      <c r="G23" s="662">
        <f>G22+G6</f>
        <v>95.7</v>
      </c>
      <c r="H23" s="662">
        <f t="shared" si="1"/>
        <v>957.00000000000011</v>
      </c>
      <c r="I23" s="661">
        <f>I6+I22</f>
        <v>98.699999999999989</v>
      </c>
      <c r="J23" s="661">
        <f t="shared" si="2"/>
        <v>986.99999999999989</v>
      </c>
      <c r="K23" s="661">
        <f>K6+K22</f>
        <v>98.699999999999989</v>
      </c>
      <c r="L23" s="661">
        <f t="shared" si="2"/>
        <v>986.99999999999989</v>
      </c>
      <c r="M23" s="705"/>
      <c r="N23" s="661">
        <f>N6+N22</f>
        <v>70.900000000000006</v>
      </c>
      <c r="O23" s="661">
        <f t="shared" ref="O23:Q23" si="112">N23/100*1000</f>
        <v>709.00000000000011</v>
      </c>
      <c r="P23" s="661">
        <f>P6+P22</f>
        <v>70.95</v>
      </c>
      <c r="Q23" s="661">
        <f t="shared" si="112"/>
        <v>709.5</v>
      </c>
      <c r="R23" s="661">
        <f>R6+R22</f>
        <v>70.900000000000006</v>
      </c>
      <c r="S23" s="661">
        <f t="shared" ref="S23:U23" si="113">R23/100*1000</f>
        <v>709.00000000000011</v>
      </c>
      <c r="T23" s="661">
        <f>T6+T22</f>
        <v>79.7</v>
      </c>
      <c r="U23" s="661">
        <f t="shared" si="113"/>
        <v>797</v>
      </c>
      <c r="V23" s="661">
        <f>V6+V22</f>
        <v>86.847000000000008</v>
      </c>
      <c r="W23" s="661">
        <f t="shared" ref="W23" si="114">V23/100*1000</f>
        <v>868.47</v>
      </c>
      <c r="X23" s="705"/>
      <c r="Y23" s="661">
        <f>Y6+Y22</f>
        <v>94.600000000000009</v>
      </c>
      <c r="Z23" s="661">
        <f t="shared" ref="Z23" si="115">Y23/100*1000</f>
        <v>946.00000000000011</v>
      </c>
      <c r="AA23" s="661">
        <f>AA6+AA22</f>
        <v>87.3</v>
      </c>
      <c r="AB23" s="661">
        <f t="shared" ref="AB23" si="116">AA23/100*1000</f>
        <v>873</v>
      </c>
      <c r="AC23" s="661">
        <f>AC6+AC22</f>
        <v>90.5</v>
      </c>
      <c r="AD23" s="661">
        <f t="shared" ref="AD23" si="117">AC23/100*1000</f>
        <v>905</v>
      </c>
      <c r="AE23" s="661">
        <f>AE6+AE22</f>
        <v>88.656999999999996</v>
      </c>
      <c r="AF23" s="661">
        <f t="shared" ref="AF23" si="118">AE23/100*1000</f>
        <v>886.56999999999994</v>
      </c>
      <c r="AG23" s="708"/>
    </row>
    <row r="24" spans="1:33" ht="18" customHeight="1">
      <c r="A24" s="694" t="s">
        <v>143</v>
      </c>
      <c r="B24" s="697"/>
      <c r="C24" s="684"/>
      <c r="D24" s="684"/>
      <c r="E24" s="685"/>
      <c r="F24" s="685"/>
      <c r="G24" s="684"/>
      <c r="H24" s="684"/>
      <c r="I24" s="685"/>
      <c r="J24" s="685"/>
      <c r="K24" s="684"/>
      <c r="L24" s="684"/>
      <c r="M24" s="705"/>
      <c r="N24" s="684"/>
      <c r="O24" s="684"/>
      <c r="P24" s="685"/>
      <c r="Q24" s="685"/>
      <c r="R24" s="684"/>
      <c r="S24" s="684"/>
      <c r="T24" s="685"/>
      <c r="U24" s="685"/>
      <c r="V24" s="684"/>
      <c r="W24" s="684"/>
      <c r="X24" s="705"/>
      <c r="Y24" s="684"/>
      <c r="Z24" s="684"/>
      <c r="AA24" s="685"/>
      <c r="AB24" s="685"/>
      <c r="AC24" s="684"/>
      <c r="AD24" s="684"/>
      <c r="AE24" s="685"/>
      <c r="AF24" s="688"/>
      <c r="AG24" s="708"/>
    </row>
    <row r="25" spans="1:33" ht="14.25" customHeight="1">
      <c r="A25" s="695"/>
      <c r="B25" s="698"/>
      <c r="C25" s="684"/>
      <c r="D25" s="684"/>
      <c r="E25" s="685"/>
      <c r="F25" s="685"/>
      <c r="G25" s="684"/>
      <c r="H25" s="684"/>
      <c r="I25" s="685"/>
      <c r="J25" s="685"/>
      <c r="K25" s="684"/>
      <c r="L25" s="684"/>
      <c r="M25" s="705"/>
      <c r="N25" s="684"/>
      <c r="O25" s="684"/>
      <c r="P25" s="685"/>
      <c r="Q25" s="685"/>
      <c r="R25" s="684"/>
      <c r="S25" s="684"/>
      <c r="T25" s="685"/>
      <c r="U25" s="685"/>
      <c r="V25" s="684"/>
      <c r="W25" s="684"/>
      <c r="X25" s="705"/>
      <c r="Y25" s="684"/>
      <c r="Z25" s="684"/>
      <c r="AA25" s="685"/>
      <c r="AB25" s="685"/>
      <c r="AC25" s="684"/>
      <c r="AD25" s="684"/>
      <c r="AE25" s="685"/>
      <c r="AF25" s="688"/>
      <c r="AG25" s="708"/>
    </row>
    <row r="26" spans="1:33" ht="66.75" customHeight="1">
      <c r="A26" s="696"/>
      <c r="B26" s="699"/>
      <c r="C26" s="684"/>
      <c r="D26" s="684"/>
      <c r="E26" s="685"/>
      <c r="F26" s="685"/>
      <c r="G26" s="684"/>
      <c r="H26" s="684"/>
      <c r="I26" s="685"/>
      <c r="J26" s="685"/>
      <c r="K26" s="684"/>
      <c r="L26" s="684"/>
      <c r="M26" s="705"/>
      <c r="N26" s="684"/>
      <c r="O26" s="684"/>
      <c r="P26" s="685"/>
      <c r="Q26" s="685"/>
      <c r="R26" s="684"/>
      <c r="S26" s="684"/>
      <c r="T26" s="685"/>
      <c r="U26" s="685"/>
      <c r="V26" s="684"/>
      <c r="W26" s="684"/>
      <c r="X26" s="705"/>
      <c r="Y26" s="684"/>
      <c r="Z26" s="684"/>
      <c r="AA26" s="685"/>
      <c r="AB26" s="685"/>
      <c r="AC26" s="684"/>
      <c r="AD26" s="684"/>
      <c r="AE26" s="685"/>
      <c r="AF26" s="688"/>
      <c r="AG26" s="708"/>
    </row>
    <row r="27" spans="1:33" ht="18">
      <c r="A27" s="667" t="s">
        <v>144</v>
      </c>
      <c r="B27" s="653">
        <v>100</v>
      </c>
      <c r="C27" s="662">
        <f>C23</f>
        <v>81.399000000000001</v>
      </c>
      <c r="D27" s="657">
        <f>C27/B27*1000</f>
        <v>813.99</v>
      </c>
      <c r="E27" s="661">
        <f>E23</f>
        <v>81.448999999999998</v>
      </c>
      <c r="F27" s="656">
        <f>E27/B27*1000</f>
        <v>814.4899999999999</v>
      </c>
      <c r="G27" s="662">
        <f>G23</f>
        <v>95.7</v>
      </c>
      <c r="H27" s="657">
        <f>C27/B27*1000</f>
        <v>813.99</v>
      </c>
      <c r="I27" s="661">
        <f>I23</f>
        <v>98.699999999999989</v>
      </c>
      <c r="J27" s="656">
        <f>I27/B27*1000</f>
        <v>986.99999999999989</v>
      </c>
      <c r="K27" s="662">
        <f>K23</f>
        <v>98.699999999999989</v>
      </c>
      <c r="L27" s="657">
        <f>K27/B27*1000</f>
        <v>986.99999999999989</v>
      </c>
      <c r="M27" s="705"/>
      <c r="N27" s="662">
        <f>N23</f>
        <v>70.900000000000006</v>
      </c>
      <c r="O27" s="657">
        <f>N27/B27*1000</f>
        <v>709.00000000000011</v>
      </c>
      <c r="P27" s="661">
        <f>P23</f>
        <v>70.95</v>
      </c>
      <c r="Q27" s="656">
        <f>P27/B27*1000</f>
        <v>709.5</v>
      </c>
      <c r="R27" s="657">
        <v>70.95</v>
      </c>
      <c r="S27" s="657">
        <f>R27/B27*1000</f>
        <v>709.5</v>
      </c>
      <c r="T27" s="661">
        <f>T23</f>
        <v>79.7</v>
      </c>
      <c r="U27" s="656">
        <f>T27/B27*1000</f>
        <v>797</v>
      </c>
      <c r="V27" s="662">
        <f>V23</f>
        <v>86.847000000000008</v>
      </c>
      <c r="W27" s="657">
        <f>V27/B27*1000</f>
        <v>868.47</v>
      </c>
      <c r="X27" s="705"/>
      <c r="Y27" s="662">
        <f>Y23</f>
        <v>94.600000000000009</v>
      </c>
      <c r="Z27" s="657">
        <f>Y27/B27*1000</f>
        <v>946.00000000000011</v>
      </c>
      <c r="AA27" s="661">
        <f>AA23</f>
        <v>87.3</v>
      </c>
      <c r="AB27" s="656">
        <f>AA27/B27*1000</f>
        <v>873</v>
      </c>
      <c r="AC27" s="662">
        <f>AC23</f>
        <v>90.5</v>
      </c>
      <c r="AD27" s="657">
        <f>AC27/B27*1000</f>
        <v>905</v>
      </c>
      <c r="AE27" s="655">
        <f>AE23</f>
        <v>88.656999999999996</v>
      </c>
      <c r="AF27" s="655">
        <f>AE27/B27*1000</f>
        <v>886.56999999999994</v>
      </c>
      <c r="AG27" s="708"/>
    </row>
    <row r="28" spans="1:33" ht="18">
      <c r="A28" s="667" t="s">
        <v>47</v>
      </c>
      <c r="B28" s="653">
        <v>100</v>
      </c>
      <c r="C28" s="714"/>
      <c r="D28" s="657">
        <f t="shared" ref="D28:D45" si="119">C28/B28*1000</f>
        <v>0</v>
      </c>
      <c r="E28" s="711">
        <f>E23</f>
        <v>81.448999999999998</v>
      </c>
      <c r="F28" s="656">
        <f t="shared" ref="F28:F45" si="120">E28/B28*1000</f>
        <v>814.4899999999999</v>
      </c>
      <c r="G28" s="714"/>
      <c r="H28" s="657"/>
      <c r="I28" s="714"/>
      <c r="J28" s="656">
        <f t="shared" ref="J28:J45" si="121">I28/B28*1000</f>
        <v>0</v>
      </c>
      <c r="K28" s="714"/>
      <c r="L28" s="657">
        <f t="shared" ref="L28:L45" si="122">K28/B28*1000</f>
        <v>0</v>
      </c>
      <c r="M28" s="705"/>
      <c r="N28" s="714">
        <v>14</v>
      </c>
      <c r="O28" s="657">
        <f t="shared" ref="O28:O45" si="123">N28/B28*1000</f>
        <v>140</v>
      </c>
      <c r="P28" s="656">
        <v>14</v>
      </c>
      <c r="Q28" s="656">
        <f t="shared" ref="Q28:Q45" si="124">P28/B28*1000</f>
        <v>140</v>
      </c>
      <c r="R28" s="657">
        <v>14</v>
      </c>
      <c r="S28" s="657">
        <f t="shared" ref="S28:S45" si="125">R28/B28*1000</f>
        <v>140</v>
      </c>
      <c r="T28" s="656">
        <v>15</v>
      </c>
      <c r="U28" s="656">
        <f t="shared" ref="U28:U45" si="126">T28/B28*1000</f>
        <v>150</v>
      </c>
      <c r="V28" s="658">
        <v>5</v>
      </c>
      <c r="W28" s="657">
        <f t="shared" ref="W28:W45" si="127">V28/B28*1000</f>
        <v>50</v>
      </c>
      <c r="X28" s="705"/>
      <c r="Y28" s="657"/>
      <c r="Z28" s="657">
        <f t="shared" ref="Z28:Z45" si="128">Y28/B28*1000</f>
        <v>0</v>
      </c>
      <c r="AA28" s="659">
        <v>10</v>
      </c>
      <c r="AB28" s="656">
        <f t="shared" ref="AB28:AB45" si="129">AA28/B28*1000</f>
        <v>100</v>
      </c>
      <c r="AC28" s="660">
        <v>5</v>
      </c>
      <c r="AD28" s="657">
        <f t="shared" ref="AD28:AD45" si="130">AC28/B28*1000</f>
        <v>50</v>
      </c>
      <c r="AE28" s="655">
        <v>7</v>
      </c>
      <c r="AF28" s="655">
        <f t="shared" ref="AF28:AF45" si="131">AE28/B28*1000</f>
        <v>70</v>
      </c>
      <c r="AG28" s="708"/>
    </row>
    <row r="29" spans="1:33" ht="18">
      <c r="A29" s="667" t="s">
        <v>48</v>
      </c>
      <c r="B29" s="653">
        <v>100</v>
      </c>
      <c r="C29" s="714">
        <v>0.45</v>
      </c>
      <c r="D29" s="657">
        <f t="shared" si="119"/>
        <v>4.5000000000000009</v>
      </c>
      <c r="E29" s="714">
        <v>0.45</v>
      </c>
      <c r="F29" s="656">
        <f t="shared" si="120"/>
        <v>4.5000000000000009</v>
      </c>
      <c r="G29" s="714">
        <v>0.4</v>
      </c>
      <c r="H29" s="657"/>
      <c r="I29" s="711"/>
      <c r="J29" s="656">
        <f t="shared" si="121"/>
        <v>0</v>
      </c>
      <c r="K29" s="711"/>
      <c r="L29" s="657">
        <f t="shared" si="122"/>
        <v>0</v>
      </c>
      <c r="M29" s="705"/>
      <c r="N29" s="714">
        <v>0.55000000000000004</v>
      </c>
      <c r="O29" s="657">
        <f t="shared" si="123"/>
        <v>5.5000000000000009</v>
      </c>
      <c r="P29" s="656">
        <v>0.55000000000000004</v>
      </c>
      <c r="Q29" s="656">
        <f t="shared" si="124"/>
        <v>5.5000000000000009</v>
      </c>
      <c r="R29" s="657">
        <v>0.55000000000000004</v>
      </c>
      <c r="S29" s="657">
        <f t="shared" si="125"/>
        <v>5.5000000000000009</v>
      </c>
      <c r="T29" s="656">
        <v>0.5</v>
      </c>
      <c r="U29" s="656">
        <f t="shared" si="126"/>
        <v>5</v>
      </c>
      <c r="V29" s="658">
        <v>0.2</v>
      </c>
      <c r="W29" s="657">
        <f t="shared" si="127"/>
        <v>2</v>
      </c>
      <c r="X29" s="705"/>
      <c r="Y29" s="657"/>
      <c r="Z29" s="657">
        <f t="shared" si="128"/>
        <v>0</v>
      </c>
      <c r="AA29" s="659"/>
      <c r="AB29" s="656">
        <f t="shared" si="129"/>
        <v>0</v>
      </c>
      <c r="AC29" s="663"/>
      <c r="AD29" s="657">
        <f t="shared" si="130"/>
        <v>0</v>
      </c>
      <c r="AE29" s="655">
        <v>0</v>
      </c>
      <c r="AF29" s="655">
        <f t="shared" si="131"/>
        <v>0</v>
      </c>
      <c r="AG29" s="708"/>
    </row>
    <row r="30" spans="1:33" ht="18">
      <c r="A30" s="667" t="s">
        <v>106</v>
      </c>
      <c r="B30" s="653">
        <v>100</v>
      </c>
      <c r="C30" s="714">
        <v>0.3</v>
      </c>
      <c r="D30" s="657">
        <f t="shared" si="119"/>
        <v>3</v>
      </c>
      <c r="E30" s="714">
        <v>0.3</v>
      </c>
      <c r="F30" s="656">
        <f t="shared" si="120"/>
        <v>3</v>
      </c>
      <c r="G30" s="714">
        <v>0.3</v>
      </c>
      <c r="H30" s="657"/>
      <c r="I30" s="717"/>
      <c r="J30" s="656">
        <f t="shared" si="121"/>
        <v>0</v>
      </c>
      <c r="K30" s="714"/>
      <c r="L30" s="657">
        <f t="shared" si="122"/>
        <v>0</v>
      </c>
      <c r="M30" s="705"/>
      <c r="N30" s="714">
        <v>0.3</v>
      </c>
      <c r="O30" s="657">
        <f t="shared" si="123"/>
        <v>3</v>
      </c>
      <c r="P30" s="656">
        <v>0.3</v>
      </c>
      <c r="Q30" s="656">
        <f t="shared" si="124"/>
        <v>3</v>
      </c>
      <c r="R30" s="657">
        <v>0.3</v>
      </c>
      <c r="S30" s="657">
        <f t="shared" si="125"/>
        <v>3</v>
      </c>
      <c r="T30" s="664">
        <v>0.3</v>
      </c>
      <c r="U30" s="656">
        <f t="shared" si="126"/>
        <v>3</v>
      </c>
      <c r="V30" s="658"/>
      <c r="W30" s="658">
        <f t="shared" si="127"/>
        <v>0</v>
      </c>
      <c r="X30" s="705"/>
      <c r="Y30" s="657"/>
      <c r="Z30" s="657">
        <f t="shared" si="128"/>
        <v>0</v>
      </c>
      <c r="AA30" s="659"/>
      <c r="AB30" s="656">
        <f t="shared" si="129"/>
        <v>0</v>
      </c>
      <c r="AC30" s="660"/>
      <c r="AD30" s="657">
        <f t="shared" si="130"/>
        <v>0</v>
      </c>
      <c r="AE30" s="655"/>
      <c r="AF30" s="655">
        <f t="shared" si="131"/>
        <v>0</v>
      </c>
      <c r="AG30" s="708"/>
    </row>
    <row r="31" spans="1:33" ht="18">
      <c r="A31" s="667" t="s">
        <v>49</v>
      </c>
      <c r="B31" s="653">
        <v>100</v>
      </c>
      <c r="C31" s="714">
        <v>2.5</v>
      </c>
      <c r="D31" s="657">
        <f t="shared" si="119"/>
        <v>25</v>
      </c>
      <c r="E31" s="714">
        <v>2.5</v>
      </c>
      <c r="F31" s="656">
        <f t="shared" si="120"/>
        <v>25</v>
      </c>
      <c r="G31" s="714">
        <v>1</v>
      </c>
      <c r="H31" s="657"/>
      <c r="I31" s="714">
        <v>0.25</v>
      </c>
      <c r="J31" s="656">
        <f t="shared" si="121"/>
        <v>2.5</v>
      </c>
      <c r="K31" s="714">
        <v>0.25</v>
      </c>
      <c r="L31" s="657">
        <f t="shared" si="122"/>
        <v>2.5</v>
      </c>
      <c r="M31" s="705"/>
      <c r="N31" s="714">
        <v>2</v>
      </c>
      <c r="O31" s="657">
        <f t="shared" si="123"/>
        <v>20</v>
      </c>
      <c r="P31" s="656">
        <v>2</v>
      </c>
      <c r="Q31" s="656">
        <f t="shared" si="124"/>
        <v>20</v>
      </c>
      <c r="R31" s="657">
        <v>2</v>
      </c>
      <c r="S31" s="657">
        <f t="shared" si="125"/>
        <v>20</v>
      </c>
      <c r="T31" s="664">
        <v>1</v>
      </c>
      <c r="U31" s="656">
        <f t="shared" si="126"/>
        <v>10</v>
      </c>
      <c r="V31" s="658">
        <v>1</v>
      </c>
      <c r="W31" s="658">
        <f t="shared" si="127"/>
        <v>10</v>
      </c>
      <c r="X31" s="705"/>
      <c r="Y31" s="657">
        <v>3</v>
      </c>
      <c r="Z31" s="657">
        <f t="shared" si="128"/>
        <v>30</v>
      </c>
      <c r="AA31" s="659">
        <v>2</v>
      </c>
      <c r="AB31" s="656">
        <f t="shared" si="129"/>
        <v>20</v>
      </c>
      <c r="AC31" s="660">
        <v>2</v>
      </c>
      <c r="AD31" s="657">
        <f t="shared" si="130"/>
        <v>20</v>
      </c>
      <c r="AE31" s="655">
        <v>2</v>
      </c>
      <c r="AF31" s="655">
        <f t="shared" si="131"/>
        <v>20</v>
      </c>
      <c r="AG31" s="708"/>
    </row>
    <row r="32" spans="1:33" ht="18">
      <c r="A32" s="667" t="s">
        <v>59</v>
      </c>
      <c r="B32" s="653">
        <v>100</v>
      </c>
      <c r="C32" s="714"/>
      <c r="D32" s="657">
        <f t="shared" si="119"/>
        <v>0</v>
      </c>
      <c r="E32" s="714"/>
      <c r="F32" s="656">
        <f t="shared" si="120"/>
        <v>0</v>
      </c>
      <c r="G32" s="714">
        <v>1</v>
      </c>
      <c r="H32" s="657"/>
      <c r="I32" s="714">
        <v>0.25</v>
      </c>
      <c r="J32" s="656">
        <f t="shared" si="121"/>
        <v>2.5</v>
      </c>
      <c r="K32" s="714">
        <v>0.25</v>
      </c>
      <c r="L32" s="657">
        <f t="shared" si="122"/>
        <v>2.5</v>
      </c>
      <c r="M32" s="705"/>
      <c r="N32" s="714"/>
      <c r="O32" s="657">
        <f t="shared" si="123"/>
        <v>0</v>
      </c>
      <c r="P32" s="656"/>
      <c r="Q32" s="656">
        <f t="shared" si="124"/>
        <v>0</v>
      </c>
      <c r="R32" s="657"/>
      <c r="S32" s="657">
        <f t="shared" si="125"/>
        <v>0</v>
      </c>
      <c r="T32" s="664">
        <v>1</v>
      </c>
      <c r="U32" s="656">
        <f t="shared" si="126"/>
        <v>10</v>
      </c>
      <c r="V32" s="658">
        <v>1</v>
      </c>
      <c r="W32" s="658">
        <f t="shared" si="127"/>
        <v>10</v>
      </c>
      <c r="X32" s="705"/>
      <c r="Y32" s="657"/>
      <c r="Z32" s="657">
        <f t="shared" si="128"/>
        <v>0</v>
      </c>
      <c r="AA32" s="659"/>
      <c r="AB32" s="656">
        <f t="shared" si="129"/>
        <v>0</v>
      </c>
      <c r="AC32" s="665"/>
      <c r="AD32" s="657">
        <f t="shared" si="130"/>
        <v>0</v>
      </c>
      <c r="AE32" s="655"/>
      <c r="AF32" s="655">
        <f t="shared" si="131"/>
        <v>0</v>
      </c>
      <c r="AG32" s="708"/>
    </row>
    <row r="33" spans="1:33" ht="18">
      <c r="A33" s="667" t="s">
        <v>60</v>
      </c>
      <c r="B33" s="653">
        <v>100</v>
      </c>
      <c r="C33" s="714"/>
      <c r="D33" s="657">
        <f t="shared" si="119"/>
        <v>0</v>
      </c>
      <c r="E33" s="714"/>
      <c r="F33" s="656">
        <f t="shared" si="120"/>
        <v>0</v>
      </c>
      <c r="G33" s="714">
        <v>1</v>
      </c>
      <c r="H33" s="657"/>
      <c r="I33" s="714">
        <v>0.25</v>
      </c>
      <c r="J33" s="656">
        <f t="shared" si="121"/>
        <v>2.5</v>
      </c>
      <c r="K33" s="714">
        <v>0.25</v>
      </c>
      <c r="L33" s="657">
        <f t="shared" si="122"/>
        <v>2.5</v>
      </c>
      <c r="M33" s="705"/>
      <c r="N33" s="714"/>
      <c r="O33" s="657">
        <f t="shared" si="123"/>
        <v>0</v>
      </c>
      <c r="P33" s="656"/>
      <c r="Q33" s="656">
        <f t="shared" si="124"/>
        <v>0</v>
      </c>
      <c r="R33" s="657"/>
      <c r="S33" s="657">
        <f t="shared" si="125"/>
        <v>0</v>
      </c>
      <c r="T33" s="664">
        <v>1</v>
      </c>
      <c r="U33" s="656">
        <f t="shared" si="126"/>
        <v>10</v>
      </c>
      <c r="V33" s="658">
        <v>1</v>
      </c>
      <c r="W33" s="658">
        <f t="shared" si="127"/>
        <v>10</v>
      </c>
      <c r="X33" s="705"/>
      <c r="Y33" s="657"/>
      <c r="Z33" s="657">
        <f t="shared" si="128"/>
        <v>0</v>
      </c>
      <c r="AA33" s="659"/>
      <c r="AB33" s="656">
        <f t="shared" si="129"/>
        <v>0</v>
      </c>
      <c r="AC33" s="665"/>
      <c r="AD33" s="657">
        <f t="shared" si="130"/>
        <v>0</v>
      </c>
      <c r="AE33" s="655"/>
      <c r="AF33" s="655">
        <f t="shared" si="131"/>
        <v>0</v>
      </c>
      <c r="AG33" s="708"/>
    </row>
    <row r="34" spans="1:33" ht="18">
      <c r="A34" s="667" t="s">
        <v>101</v>
      </c>
      <c r="B34" s="653">
        <v>100</v>
      </c>
      <c r="C34" s="714">
        <v>2.5</v>
      </c>
      <c r="D34" s="657">
        <f t="shared" si="119"/>
        <v>25</v>
      </c>
      <c r="E34" s="714">
        <v>2.5</v>
      </c>
      <c r="F34" s="656">
        <f t="shared" si="120"/>
        <v>25</v>
      </c>
      <c r="G34" s="714"/>
      <c r="H34" s="657"/>
      <c r="I34" s="714">
        <v>0.25</v>
      </c>
      <c r="J34" s="656">
        <f t="shared" si="121"/>
        <v>2.5</v>
      </c>
      <c r="K34" s="714">
        <v>0.25</v>
      </c>
      <c r="L34" s="657">
        <f t="shared" si="122"/>
        <v>2.5</v>
      </c>
      <c r="M34" s="705"/>
      <c r="N34" s="714">
        <v>2</v>
      </c>
      <c r="O34" s="657">
        <f t="shared" si="123"/>
        <v>20</v>
      </c>
      <c r="P34" s="656">
        <v>2</v>
      </c>
      <c r="Q34" s="656">
        <f t="shared" si="124"/>
        <v>20</v>
      </c>
      <c r="R34" s="657">
        <v>2</v>
      </c>
      <c r="S34" s="657">
        <f t="shared" si="125"/>
        <v>20</v>
      </c>
      <c r="T34" s="664"/>
      <c r="U34" s="656">
        <f t="shared" si="126"/>
        <v>0</v>
      </c>
      <c r="V34" s="658">
        <v>1</v>
      </c>
      <c r="W34" s="658">
        <f t="shared" si="127"/>
        <v>10</v>
      </c>
      <c r="X34" s="705"/>
      <c r="Y34" s="657">
        <v>2</v>
      </c>
      <c r="Z34" s="657">
        <f t="shared" si="128"/>
        <v>20</v>
      </c>
      <c r="AA34" s="659"/>
      <c r="AB34" s="656">
        <f t="shared" si="129"/>
        <v>0</v>
      </c>
      <c r="AC34" s="660">
        <v>2</v>
      </c>
      <c r="AD34" s="657">
        <f t="shared" si="130"/>
        <v>20</v>
      </c>
      <c r="AE34" s="655">
        <v>2</v>
      </c>
      <c r="AF34" s="655">
        <f t="shared" si="131"/>
        <v>20</v>
      </c>
      <c r="AG34" s="708"/>
    </row>
    <row r="35" spans="1:33" ht="18">
      <c r="A35" s="667" t="s">
        <v>50</v>
      </c>
      <c r="B35" s="653">
        <v>100</v>
      </c>
      <c r="C35" s="714"/>
      <c r="D35" s="657">
        <f t="shared" si="119"/>
        <v>0</v>
      </c>
      <c r="E35" s="714"/>
      <c r="F35" s="656">
        <f t="shared" si="120"/>
        <v>0</v>
      </c>
      <c r="G35" s="714"/>
      <c r="H35" s="657"/>
      <c r="I35" s="711"/>
      <c r="J35" s="656">
        <f t="shared" si="121"/>
        <v>0</v>
      </c>
      <c r="K35" s="711"/>
      <c r="L35" s="657">
        <f t="shared" si="122"/>
        <v>0</v>
      </c>
      <c r="M35" s="705"/>
      <c r="N35" s="714">
        <v>8.5</v>
      </c>
      <c r="O35" s="657">
        <f t="shared" si="123"/>
        <v>85</v>
      </c>
      <c r="P35" s="656">
        <v>8.5</v>
      </c>
      <c r="Q35" s="656">
        <f t="shared" si="124"/>
        <v>85</v>
      </c>
      <c r="R35" s="657">
        <v>8.5</v>
      </c>
      <c r="S35" s="657">
        <f t="shared" si="125"/>
        <v>85</v>
      </c>
      <c r="T35" s="664">
        <v>7</v>
      </c>
      <c r="U35" s="656">
        <f t="shared" si="126"/>
        <v>70</v>
      </c>
      <c r="V35" s="658">
        <v>3</v>
      </c>
      <c r="W35" s="658">
        <f t="shared" si="127"/>
        <v>30</v>
      </c>
      <c r="X35" s="705"/>
      <c r="Y35" s="657"/>
      <c r="Z35" s="657">
        <f t="shared" si="128"/>
        <v>0</v>
      </c>
      <c r="AA35" s="659"/>
      <c r="AB35" s="656">
        <f t="shared" si="129"/>
        <v>0</v>
      </c>
      <c r="AC35" s="663"/>
      <c r="AD35" s="657">
        <f t="shared" si="130"/>
        <v>0</v>
      </c>
      <c r="AE35" s="655"/>
      <c r="AF35" s="655">
        <f t="shared" si="131"/>
        <v>0</v>
      </c>
      <c r="AG35" s="708"/>
    </row>
    <row r="36" spans="1:33" ht="18">
      <c r="A36" s="667" t="s">
        <v>51</v>
      </c>
      <c r="B36" s="653">
        <v>100</v>
      </c>
      <c r="C36" s="714"/>
      <c r="D36" s="657">
        <f t="shared" si="119"/>
        <v>0</v>
      </c>
      <c r="E36" s="714"/>
      <c r="F36" s="656">
        <f t="shared" si="120"/>
        <v>0</v>
      </c>
      <c r="G36" s="714"/>
      <c r="H36" s="657"/>
      <c r="I36" s="711"/>
      <c r="J36" s="656">
        <f t="shared" si="121"/>
        <v>0</v>
      </c>
      <c r="K36" s="711"/>
      <c r="L36" s="657">
        <f t="shared" si="122"/>
        <v>0</v>
      </c>
      <c r="M36" s="705"/>
      <c r="N36" s="714">
        <v>0.3</v>
      </c>
      <c r="O36" s="657">
        <f t="shared" si="123"/>
        <v>3</v>
      </c>
      <c r="P36" s="656">
        <v>0.3</v>
      </c>
      <c r="Q36" s="656">
        <f t="shared" si="124"/>
        <v>3</v>
      </c>
      <c r="R36" s="657">
        <v>0.3</v>
      </c>
      <c r="S36" s="657">
        <f t="shared" si="125"/>
        <v>3</v>
      </c>
      <c r="T36" s="664"/>
      <c r="U36" s="656">
        <f t="shared" si="126"/>
        <v>0</v>
      </c>
      <c r="V36" s="658"/>
      <c r="W36" s="658">
        <f t="shared" si="127"/>
        <v>0</v>
      </c>
      <c r="X36" s="705"/>
      <c r="Y36" s="657"/>
      <c r="Z36" s="657">
        <f t="shared" si="128"/>
        <v>0</v>
      </c>
      <c r="AA36" s="659"/>
      <c r="AB36" s="656">
        <f t="shared" si="129"/>
        <v>0</v>
      </c>
      <c r="AC36" s="663"/>
      <c r="AD36" s="657">
        <f t="shared" si="130"/>
        <v>0</v>
      </c>
      <c r="AE36" s="655"/>
      <c r="AF36" s="655">
        <f t="shared" si="131"/>
        <v>0</v>
      </c>
      <c r="AG36" s="708"/>
    </row>
    <row r="37" spans="1:33" ht="18">
      <c r="A37" s="667" t="s">
        <v>52</v>
      </c>
      <c r="B37" s="653">
        <v>100</v>
      </c>
      <c r="C37" s="714"/>
      <c r="D37" s="657">
        <f t="shared" si="119"/>
        <v>0</v>
      </c>
      <c r="E37" s="714"/>
      <c r="F37" s="656">
        <f t="shared" si="120"/>
        <v>0</v>
      </c>
      <c r="G37" s="714"/>
      <c r="H37" s="657"/>
      <c r="I37" s="711"/>
      <c r="J37" s="656">
        <f t="shared" si="121"/>
        <v>0</v>
      </c>
      <c r="K37" s="711"/>
      <c r="L37" s="657">
        <f t="shared" si="122"/>
        <v>0</v>
      </c>
      <c r="M37" s="705"/>
      <c r="N37" s="714">
        <v>0.6</v>
      </c>
      <c r="O37" s="657">
        <f t="shared" si="123"/>
        <v>6</v>
      </c>
      <c r="P37" s="656">
        <v>0.6</v>
      </c>
      <c r="Q37" s="656">
        <f t="shared" si="124"/>
        <v>6</v>
      </c>
      <c r="R37" s="657">
        <v>0.6</v>
      </c>
      <c r="S37" s="657">
        <f t="shared" si="125"/>
        <v>6</v>
      </c>
      <c r="T37" s="664">
        <v>0.6</v>
      </c>
      <c r="U37" s="656">
        <f t="shared" si="126"/>
        <v>6</v>
      </c>
      <c r="V37" s="658">
        <v>0.55000000000000004</v>
      </c>
      <c r="W37" s="658">
        <f t="shared" si="127"/>
        <v>5.5000000000000009</v>
      </c>
      <c r="X37" s="705"/>
      <c r="Y37" s="657"/>
      <c r="Z37" s="657">
        <f t="shared" si="128"/>
        <v>0</v>
      </c>
      <c r="AA37" s="659"/>
      <c r="AB37" s="656">
        <f t="shared" si="129"/>
        <v>0</v>
      </c>
      <c r="AC37" s="665"/>
      <c r="AD37" s="657">
        <f t="shared" si="130"/>
        <v>0</v>
      </c>
      <c r="AE37" s="655"/>
      <c r="AF37" s="655">
        <f t="shared" si="131"/>
        <v>0</v>
      </c>
      <c r="AG37" s="708"/>
    </row>
    <row r="38" spans="1:33" ht="18">
      <c r="A38" s="667" t="s">
        <v>57</v>
      </c>
      <c r="B38" s="653">
        <v>100</v>
      </c>
      <c r="C38" s="714"/>
      <c r="D38" s="657">
        <f t="shared" si="119"/>
        <v>0</v>
      </c>
      <c r="E38" s="714">
        <v>0.56000000000000005</v>
      </c>
      <c r="F38" s="656">
        <f t="shared" si="120"/>
        <v>5.6000000000000005</v>
      </c>
      <c r="G38" s="714">
        <v>0.48</v>
      </c>
      <c r="H38" s="657"/>
      <c r="I38" s="711"/>
      <c r="J38" s="656">
        <f t="shared" si="121"/>
        <v>0</v>
      </c>
      <c r="K38" s="711"/>
      <c r="L38" s="657">
        <f t="shared" si="122"/>
        <v>0</v>
      </c>
      <c r="M38" s="705"/>
      <c r="N38" s="714"/>
      <c r="O38" s="657">
        <f t="shared" si="123"/>
        <v>0</v>
      </c>
      <c r="P38" s="656"/>
      <c r="Q38" s="656">
        <f t="shared" si="124"/>
        <v>0</v>
      </c>
      <c r="R38" s="657">
        <v>0.64</v>
      </c>
      <c r="S38" s="657">
        <f t="shared" si="125"/>
        <v>6.4</v>
      </c>
      <c r="T38" s="664">
        <v>0.56000000000000005</v>
      </c>
      <c r="U38" s="656">
        <f t="shared" si="126"/>
        <v>5.6000000000000005</v>
      </c>
      <c r="V38" s="658"/>
      <c r="W38" s="658">
        <f t="shared" si="127"/>
        <v>0</v>
      </c>
      <c r="X38" s="705"/>
      <c r="Y38" s="657"/>
      <c r="Z38" s="657">
        <f t="shared" si="128"/>
        <v>0</v>
      </c>
      <c r="AA38" s="659"/>
      <c r="AB38" s="656">
        <f t="shared" si="129"/>
        <v>0</v>
      </c>
      <c r="AC38" s="663"/>
      <c r="AD38" s="657">
        <f t="shared" si="130"/>
        <v>0</v>
      </c>
      <c r="AE38" s="655"/>
      <c r="AF38" s="655">
        <f t="shared" si="131"/>
        <v>0</v>
      </c>
      <c r="AG38" s="708"/>
    </row>
    <row r="39" spans="1:33" ht="18">
      <c r="A39" s="667" t="s">
        <v>58</v>
      </c>
      <c r="B39" s="653">
        <v>100</v>
      </c>
      <c r="C39" s="714"/>
      <c r="D39" s="657">
        <f t="shared" si="119"/>
        <v>0</v>
      </c>
      <c r="E39" s="714">
        <v>0.24</v>
      </c>
      <c r="F39" s="656">
        <f t="shared" si="120"/>
        <v>2.4</v>
      </c>
      <c r="G39" s="714">
        <v>0.12</v>
      </c>
      <c r="H39" s="657"/>
      <c r="I39" s="711"/>
      <c r="J39" s="656">
        <f t="shared" si="121"/>
        <v>0</v>
      </c>
      <c r="K39" s="711"/>
      <c r="L39" s="657">
        <f t="shared" si="122"/>
        <v>0</v>
      </c>
      <c r="M39" s="705"/>
      <c r="N39" s="714"/>
      <c r="O39" s="657">
        <f t="shared" si="123"/>
        <v>0</v>
      </c>
      <c r="P39" s="656"/>
      <c r="Q39" s="656">
        <f t="shared" si="124"/>
        <v>0</v>
      </c>
      <c r="R39" s="657">
        <v>0.16</v>
      </c>
      <c r="S39" s="657">
        <f t="shared" si="125"/>
        <v>1.6</v>
      </c>
      <c r="T39" s="664">
        <v>0.14000000000000001</v>
      </c>
      <c r="U39" s="656">
        <f t="shared" si="126"/>
        <v>1.4000000000000001</v>
      </c>
      <c r="V39" s="658"/>
      <c r="W39" s="658">
        <f t="shared" si="127"/>
        <v>0</v>
      </c>
      <c r="X39" s="705"/>
      <c r="Y39" s="657"/>
      <c r="Z39" s="657">
        <f t="shared" si="128"/>
        <v>0</v>
      </c>
      <c r="AA39" s="659"/>
      <c r="AB39" s="656">
        <f t="shared" si="129"/>
        <v>0</v>
      </c>
      <c r="AC39" s="663"/>
      <c r="AD39" s="657">
        <f t="shared" si="130"/>
        <v>0</v>
      </c>
      <c r="AE39" s="655"/>
      <c r="AF39" s="655">
        <f t="shared" si="131"/>
        <v>0</v>
      </c>
      <c r="AG39" s="708"/>
    </row>
    <row r="40" spans="1:33" ht="18">
      <c r="A40" s="667" t="s">
        <v>53</v>
      </c>
      <c r="B40" s="653">
        <v>100</v>
      </c>
      <c r="C40" s="714">
        <v>0.1</v>
      </c>
      <c r="D40" s="657">
        <f t="shared" si="119"/>
        <v>1</v>
      </c>
      <c r="E40" s="714"/>
      <c r="F40" s="656">
        <f t="shared" si="120"/>
        <v>0</v>
      </c>
      <c r="G40" s="714"/>
      <c r="H40" s="657"/>
      <c r="I40" s="711"/>
      <c r="J40" s="656">
        <f t="shared" si="121"/>
        <v>0</v>
      </c>
      <c r="K40" s="711"/>
      <c r="L40" s="657">
        <f t="shared" si="122"/>
        <v>0</v>
      </c>
      <c r="M40" s="705"/>
      <c r="N40" s="714">
        <v>0.1</v>
      </c>
      <c r="O40" s="657">
        <f t="shared" si="123"/>
        <v>1</v>
      </c>
      <c r="P40" s="656"/>
      <c r="Q40" s="656">
        <f t="shared" si="124"/>
        <v>0</v>
      </c>
      <c r="R40" s="657"/>
      <c r="S40" s="657">
        <f t="shared" si="125"/>
        <v>0</v>
      </c>
      <c r="T40" s="664"/>
      <c r="U40" s="656">
        <f t="shared" si="126"/>
        <v>0</v>
      </c>
      <c r="V40" s="658"/>
      <c r="W40" s="658">
        <f t="shared" si="127"/>
        <v>0</v>
      </c>
      <c r="X40" s="705"/>
      <c r="Y40" s="657"/>
      <c r="Z40" s="657">
        <f t="shared" si="128"/>
        <v>0</v>
      </c>
      <c r="AA40" s="659"/>
      <c r="AB40" s="656">
        <f t="shared" si="129"/>
        <v>0</v>
      </c>
      <c r="AC40" s="663"/>
      <c r="AD40" s="657">
        <f t="shared" si="130"/>
        <v>0</v>
      </c>
      <c r="AE40" s="655"/>
      <c r="AF40" s="655">
        <f t="shared" si="131"/>
        <v>0</v>
      </c>
      <c r="AG40" s="708"/>
    </row>
    <row r="41" spans="1:33" ht="18">
      <c r="A41" s="667" t="s">
        <v>54</v>
      </c>
      <c r="B41" s="653">
        <v>100</v>
      </c>
      <c r="C41" s="714"/>
      <c r="D41" s="657">
        <f t="shared" si="119"/>
        <v>0</v>
      </c>
      <c r="E41" s="714"/>
      <c r="F41" s="656">
        <f t="shared" si="120"/>
        <v>0</v>
      </c>
      <c r="G41" s="714"/>
      <c r="H41" s="657"/>
      <c r="I41" s="711"/>
      <c r="J41" s="656">
        <f t="shared" si="121"/>
        <v>0</v>
      </c>
      <c r="K41" s="711"/>
      <c r="L41" s="657">
        <f t="shared" si="122"/>
        <v>0</v>
      </c>
      <c r="M41" s="705"/>
      <c r="N41" s="714">
        <v>0.75</v>
      </c>
      <c r="O41" s="657">
        <f t="shared" si="123"/>
        <v>7.5</v>
      </c>
      <c r="P41" s="656"/>
      <c r="Q41" s="656">
        <f t="shared" si="124"/>
        <v>0</v>
      </c>
      <c r="R41" s="657"/>
      <c r="S41" s="657">
        <f t="shared" si="125"/>
        <v>0</v>
      </c>
      <c r="T41" s="664"/>
      <c r="U41" s="656">
        <f t="shared" si="126"/>
        <v>0</v>
      </c>
      <c r="V41" s="658"/>
      <c r="W41" s="658">
        <f t="shared" si="127"/>
        <v>0</v>
      </c>
      <c r="X41" s="705"/>
      <c r="Y41" s="657"/>
      <c r="Z41" s="657">
        <f t="shared" si="128"/>
        <v>0</v>
      </c>
      <c r="AA41" s="659"/>
      <c r="AB41" s="656">
        <f t="shared" si="129"/>
        <v>0</v>
      </c>
      <c r="AC41" s="663"/>
      <c r="AD41" s="657">
        <f t="shared" si="130"/>
        <v>0</v>
      </c>
      <c r="AE41" s="655"/>
      <c r="AF41" s="655">
        <f t="shared" si="131"/>
        <v>0</v>
      </c>
      <c r="AG41" s="708"/>
    </row>
    <row r="42" spans="1:33" ht="18">
      <c r="A42" s="667" t="s">
        <v>55</v>
      </c>
      <c r="B42" s="653">
        <v>100</v>
      </c>
      <c r="C42" s="714"/>
      <c r="D42" s="657">
        <f t="shared" si="119"/>
        <v>0</v>
      </c>
      <c r="E42" s="714"/>
      <c r="F42" s="656">
        <f t="shared" si="120"/>
        <v>0</v>
      </c>
      <c r="G42" s="714"/>
      <c r="H42" s="657"/>
      <c r="I42" s="714"/>
      <c r="J42" s="656">
        <f t="shared" si="121"/>
        <v>0</v>
      </c>
      <c r="K42" s="714"/>
      <c r="L42" s="657">
        <f t="shared" si="122"/>
        <v>0</v>
      </c>
      <c r="M42" s="705"/>
      <c r="N42" s="714"/>
      <c r="O42" s="657">
        <f t="shared" si="123"/>
        <v>0</v>
      </c>
      <c r="P42" s="656">
        <v>0.32</v>
      </c>
      <c r="Q42" s="656">
        <f t="shared" si="124"/>
        <v>3.2</v>
      </c>
      <c r="R42" s="657"/>
      <c r="S42" s="657">
        <f t="shared" si="125"/>
        <v>0</v>
      </c>
      <c r="T42" s="664"/>
      <c r="U42" s="656">
        <f t="shared" si="126"/>
        <v>0</v>
      </c>
      <c r="V42" s="658"/>
      <c r="W42" s="658">
        <f t="shared" si="127"/>
        <v>0</v>
      </c>
      <c r="X42" s="705"/>
      <c r="Y42" s="657"/>
      <c r="Z42" s="657">
        <f t="shared" si="128"/>
        <v>0</v>
      </c>
      <c r="AA42" s="659"/>
      <c r="AB42" s="656">
        <f t="shared" si="129"/>
        <v>0</v>
      </c>
      <c r="AC42" s="663"/>
      <c r="AD42" s="657">
        <f t="shared" si="130"/>
        <v>0</v>
      </c>
      <c r="AE42" s="655"/>
      <c r="AF42" s="655">
        <f t="shared" si="131"/>
        <v>0</v>
      </c>
      <c r="AG42" s="708"/>
    </row>
    <row r="43" spans="1:33" ht="18">
      <c r="A43" s="667" t="s">
        <v>56</v>
      </c>
      <c r="B43" s="653">
        <v>100</v>
      </c>
      <c r="C43" s="714"/>
      <c r="D43" s="657">
        <f t="shared" si="119"/>
        <v>0</v>
      </c>
      <c r="E43" s="714"/>
      <c r="F43" s="656">
        <f t="shared" si="120"/>
        <v>0</v>
      </c>
      <c r="G43" s="714"/>
      <c r="H43" s="657"/>
      <c r="I43" s="714"/>
      <c r="J43" s="656">
        <f t="shared" si="121"/>
        <v>0</v>
      </c>
      <c r="K43" s="714"/>
      <c r="L43" s="657">
        <f t="shared" si="122"/>
        <v>0</v>
      </c>
      <c r="M43" s="705"/>
      <c r="N43" s="714"/>
      <c r="O43" s="657">
        <f t="shared" si="123"/>
        <v>0</v>
      </c>
      <c r="P43" s="656">
        <v>0.48</v>
      </c>
      <c r="Q43" s="656">
        <f t="shared" si="124"/>
        <v>4.8</v>
      </c>
      <c r="R43" s="657"/>
      <c r="S43" s="657">
        <f t="shared" si="125"/>
        <v>0</v>
      </c>
      <c r="T43" s="664"/>
      <c r="U43" s="656">
        <f t="shared" si="126"/>
        <v>0</v>
      </c>
      <c r="V43" s="658"/>
      <c r="W43" s="658">
        <f t="shared" si="127"/>
        <v>0</v>
      </c>
      <c r="X43" s="705"/>
      <c r="Y43" s="657"/>
      <c r="Z43" s="657">
        <f t="shared" si="128"/>
        <v>0</v>
      </c>
      <c r="AA43" s="659"/>
      <c r="AB43" s="656">
        <f t="shared" si="129"/>
        <v>0</v>
      </c>
      <c r="AC43" s="663"/>
      <c r="AD43" s="657">
        <f t="shared" si="130"/>
        <v>0</v>
      </c>
      <c r="AE43" s="655"/>
      <c r="AF43" s="655">
        <f t="shared" si="131"/>
        <v>0</v>
      </c>
      <c r="AG43" s="708"/>
    </row>
    <row r="44" spans="1:33" ht="18">
      <c r="A44" s="667" t="s">
        <v>61</v>
      </c>
      <c r="B44" s="653">
        <v>100</v>
      </c>
      <c r="C44" s="714"/>
      <c r="D44" s="657">
        <f t="shared" si="119"/>
        <v>0</v>
      </c>
      <c r="E44" s="714"/>
      <c r="F44" s="656">
        <f t="shared" si="120"/>
        <v>0</v>
      </c>
      <c r="G44" s="714"/>
      <c r="H44" s="657"/>
      <c r="I44" s="714">
        <v>0.3</v>
      </c>
      <c r="J44" s="656">
        <f t="shared" si="121"/>
        <v>3</v>
      </c>
      <c r="K44" s="714">
        <v>0.3</v>
      </c>
      <c r="L44" s="657">
        <f t="shared" si="122"/>
        <v>3</v>
      </c>
      <c r="M44" s="705"/>
      <c r="N44" s="714"/>
      <c r="O44" s="657">
        <f t="shared" si="123"/>
        <v>0</v>
      </c>
      <c r="P44" s="656"/>
      <c r="Q44" s="656">
        <f t="shared" si="124"/>
        <v>0</v>
      </c>
      <c r="R44" s="657"/>
      <c r="S44" s="657">
        <f t="shared" si="125"/>
        <v>0</v>
      </c>
      <c r="T44" s="664"/>
      <c r="U44" s="656">
        <f t="shared" si="126"/>
        <v>0</v>
      </c>
      <c r="V44" s="658">
        <v>0.4</v>
      </c>
      <c r="W44" s="658">
        <f t="shared" si="127"/>
        <v>4</v>
      </c>
      <c r="X44" s="705"/>
      <c r="Y44" s="657"/>
      <c r="Z44" s="657">
        <f t="shared" si="128"/>
        <v>0</v>
      </c>
      <c r="AA44" s="659"/>
      <c r="AB44" s="656">
        <f t="shared" si="129"/>
        <v>0</v>
      </c>
      <c r="AC44" s="663"/>
      <c r="AD44" s="657">
        <f t="shared" si="130"/>
        <v>0</v>
      </c>
      <c r="AE44" s="655"/>
      <c r="AF44" s="655">
        <f t="shared" si="131"/>
        <v>0</v>
      </c>
      <c r="AG44" s="708"/>
    </row>
    <row r="45" spans="1:33" ht="18">
      <c r="A45" s="667" t="s">
        <v>62</v>
      </c>
      <c r="B45" s="653">
        <v>100</v>
      </c>
      <c r="C45" s="714">
        <v>0.75</v>
      </c>
      <c r="D45" s="657">
        <f t="shared" si="119"/>
        <v>7.5</v>
      </c>
      <c r="E45" s="714"/>
      <c r="F45" s="656">
        <f t="shared" si="120"/>
        <v>0</v>
      </c>
      <c r="G45" s="714"/>
      <c r="H45" s="657"/>
      <c r="I45" s="711"/>
      <c r="J45" s="656">
        <f t="shared" si="121"/>
        <v>0</v>
      </c>
      <c r="K45" s="711"/>
      <c r="L45" s="657">
        <f t="shared" si="122"/>
        <v>0</v>
      </c>
      <c r="M45" s="705"/>
      <c r="N45" s="714"/>
      <c r="O45" s="657">
        <f t="shared" si="123"/>
        <v>0</v>
      </c>
      <c r="P45" s="656"/>
      <c r="Q45" s="656">
        <f t="shared" si="124"/>
        <v>0</v>
      </c>
      <c r="R45" s="657"/>
      <c r="S45" s="657">
        <f t="shared" si="125"/>
        <v>0</v>
      </c>
      <c r="T45" s="664"/>
      <c r="U45" s="656">
        <f t="shared" si="126"/>
        <v>0</v>
      </c>
      <c r="V45" s="658"/>
      <c r="W45" s="658">
        <f t="shared" si="127"/>
        <v>0</v>
      </c>
      <c r="X45" s="705"/>
      <c r="Y45" s="657">
        <v>0.4</v>
      </c>
      <c r="Z45" s="657">
        <f t="shared" si="128"/>
        <v>4</v>
      </c>
      <c r="AA45" s="659">
        <v>0.7</v>
      </c>
      <c r="AB45" s="656">
        <f t="shared" si="129"/>
        <v>6.9999999999999991</v>
      </c>
      <c r="AC45" s="660">
        <v>0.5</v>
      </c>
      <c r="AD45" s="657">
        <f t="shared" si="130"/>
        <v>5</v>
      </c>
      <c r="AE45" s="655">
        <v>0.4</v>
      </c>
      <c r="AF45" s="655">
        <f t="shared" si="131"/>
        <v>4</v>
      </c>
      <c r="AG45" s="708"/>
    </row>
    <row r="46" spans="1:33" ht="18">
      <c r="A46" s="667" t="s">
        <v>112</v>
      </c>
      <c r="B46" s="653">
        <v>100</v>
      </c>
      <c r="C46" s="668">
        <f>SUM(C27:C45)</f>
        <v>87.998999999999995</v>
      </c>
      <c r="D46" s="668">
        <f>SUM(D27:D45)</f>
        <v>879.99</v>
      </c>
      <c r="E46" s="718">
        <f>SUM(E27:E45)</f>
        <v>169.44800000000001</v>
      </c>
      <c r="F46" s="670">
        <f>SUM(F27:F45)</f>
        <v>1694.4799999999998</v>
      </c>
      <c r="G46" s="718">
        <f>SUM(G27:G45)</f>
        <v>100.00000000000001</v>
      </c>
      <c r="H46" s="670"/>
      <c r="I46" s="718">
        <f>SUM(I27:I45)</f>
        <v>99.999999999999986</v>
      </c>
      <c r="J46" s="670">
        <f>SUM(J27:J45)</f>
        <v>999.99999999999989</v>
      </c>
      <c r="K46" s="718">
        <f>SUM(K27:K45)</f>
        <v>99.999999999999986</v>
      </c>
      <c r="L46" s="670">
        <f>SUM(L27:L45)</f>
        <v>999.99999999999989</v>
      </c>
      <c r="M46" s="706"/>
      <c r="N46" s="718">
        <f>SUM(N27:N45)</f>
        <v>99.999999999999986</v>
      </c>
      <c r="O46" s="670">
        <f>SUM(O27:O45)</f>
        <v>1000.0000000000001</v>
      </c>
      <c r="P46" s="718">
        <f>SUM(P27:P45)</f>
        <v>99.999999999999986</v>
      </c>
      <c r="Q46" s="656">
        <f>SUM(Q27:Q45)</f>
        <v>1000</v>
      </c>
      <c r="R46" s="670">
        <f>SUM(R27:R45)</f>
        <v>99.999999999999986</v>
      </c>
      <c r="S46" s="670">
        <f>SUM(S27:S45)</f>
        <v>1000</v>
      </c>
      <c r="T46" s="670">
        <f>SUM(T27:T45)</f>
        <v>106.8</v>
      </c>
      <c r="U46" s="670">
        <f>SUM(U27:U45)</f>
        <v>1068</v>
      </c>
      <c r="V46" s="668">
        <f>SUM(V27:V45)</f>
        <v>99.997000000000014</v>
      </c>
      <c r="W46" s="668">
        <f>SUM(W27:W45)</f>
        <v>999.97</v>
      </c>
      <c r="X46" s="706"/>
      <c r="Y46" s="670">
        <f>SUM(Y27:Y45)</f>
        <v>100.00000000000001</v>
      </c>
      <c r="Z46" s="670">
        <f>SUM(Z27:Z45)</f>
        <v>1000.0000000000001</v>
      </c>
      <c r="AA46" s="668">
        <f>SUM(AA27:AA45)</f>
        <v>100</v>
      </c>
      <c r="AB46" s="668">
        <f>SUM(AB27:AB45)</f>
        <v>1000</v>
      </c>
      <c r="AC46" s="668">
        <f>SUM(AC27:AC45)</f>
        <v>100</v>
      </c>
      <c r="AD46" s="668">
        <f>SUM(AD27:AD45)</f>
        <v>1000</v>
      </c>
      <c r="AE46" s="668">
        <f>SUM(AE27:AE45)</f>
        <v>100.057</v>
      </c>
      <c r="AF46" s="669">
        <f>SUM(AF27:AF45)</f>
        <v>1000.5699999999999</v>
      </c>
      <c r="AG46" s="708"/>
    </row>
    <row r="47" spans="1:33">
      <c r="A47" s="689"/>
      <c r="B47" s="689"/>
      <c r="C47" s="689"/>
      <c r="D47" s="689"/>
      <c r="E47" s="689"/>
      <c r="F47" s="689"/>
      <c r="G47" s="689"/>
      <c r="H47" s="689"/>
      <c r="I47" s="689"/>
      <c r="J47" s="689"/>
      <c r="K47" s="689"/>
      <c r="L47" s="689"/>
      <c r="M47" s="689"/>
      <c r="N47" s="689"/>
      <c r="O47" s="689"/>
      <c r="P47" s="689"/>
      <c r="Q47" s="689"/>
      <c r="R47" s="689"/>
      <c r="S47" s="689"/>
      <c r="T47" s="689"/>
      <c r="U47" s="689"/>
      <c r="V47" s="689"/>
      <c r="W47" s="689"/>
      <c r="X47" s="689"/>
      <c r="Y47" s="689"/>
      <c r="Z47" s="689"/>
      <c r="AA47" s="689"/>
      <c r="AB47" s="689"/>
      <c r="AC47" s="689"/>
      <c r="AD47" s="689"/>
      <c r="AE47" s="689"/>
      <c r="AF47" s="690"/>
      <c r="AG47" s="708"/>
    </row>
    <row r="48" spans="1:33">
      <c r="A48" s="686"/>
      <c r="B48" s="686"/>
      <c r="C48" s="686"/>
      <c r="D48" s="686"/>
      <c r="E48" s="686"/>
      <c r="F48" s="686"/>
      <c r="G48" s="686"/>
      <c r="H48" s="686"/>
      <c r="I48" s="686"/>
      <c r="J48" s="686"/>
      <c r="K48" s="686"/>
      <c r="L48" s="686"/>
      <c r="M48" s="686"/>
      <c r="N48" s="686"/>
      <c r="O48" s="686"/>
      <c r="P48" s="686"/>
      <c r="Q48" s="686"/>
      <c r="R48" s="686"/>
      <c r="S48" s="686"/>
      <c r="T48" s="686"/>
      <c r="U48" s="686"/>
      <c r="V48" s="686"/>
      <c r="W48" s="686"/>
      <c r="X48" s="686"/>
      <c r="Y48" s="686"/>
      <c r="Z48" s="686"/>
      <c r="AA48" s="686"/>
      <c r="AB48" s="686"/>
      <c r="AC48" s="686"/>
      <c r="AD48" s="686"/>
      <c r="AE48" s="686"/>
      <c r="AF48" s="691"/>
      <c r="AG48" s="709"/>
    </row>
    <row r="69" spans="9:9" ht="90">
      <c r="I69" s="710" t="s">
        <v>282</v>
      </c>
    </row>
    <row r="70" spans="9:9" ht="36">
      <c r="I70" s="710" t="s">
        <v>283</v>
      </c>
    </row>
    <row r="71" spans="9:9" ht="36">
      <c r="I71" s="710" t="s">
        <v>284</v>
      </c>
    </row>
    <row r="72" spans="9:9" ht="36">
      <c r="I72" s="710" t="s">
        <v>285</v>
      </c>
    </row>
    <row r="73" spans="9:9" ht="54">
      <c r="I73" s="710" t="s">
        <v>286</v>
      </c>
    </row>
    <row r="74" spans="9:9" ht="72">
      <c r="I74" s="710" t="s">
        <v>287</v>
      </c>
    </row>
    <row r="75" spans="9:9" ht="36">
      <c r="I75" s="710" t="s">
        <v>288</v>
      </c>
    </row>
    <row r="76" spans="9:9" ht="18">
      <c r="I76" s="710" t="s">
        <v>289</v>
      </c>
    </row>
    <row r="77" spans="9:9" ht="18">
      <c r="I77" s="710" t="s">
        <v>189</v>
      </c>
    </row>
    <row r="78" spans="9:9" ht="18">
      <c r="I78" s="710" t="s">
        <v>185</v>
      </c>
    </row>
    <row r="79" spans="9:9" ht="54">
      <c r="I79" s="710" t="s">
        <v>290</v>
      </c>
    </row>
    <row r="80" spans="9:9" ht="36">
      <c r="I80" s="710" t="s">
        <v>41</v>
      </c>
    </row>
    <row r="81" spans="9:9" ht="36">
      <c r="I81" s="710" t="s">
        <v>291</v>
      </c>
    </row>
    <row r="82" spans="9:9" ht="36">
      <c r="I82" s="710" t="s">
        <v>292</v>
      </c>
    </row>
    <row r="83" spans="9:9" ht="36">
      <c r="I83" s="710" t="s">
        <v>40</v>
      </c>
    </row>
    <row r="84" spans="9:9" ht="18">
      <c r="I84" s="710" t="s">
        <v>280</v>
      </c>
    </row>
    <row r="85" spans="9:9" ht="72">
      <c r="I85" s="710" t="s">
        <v>293</v>
      </c>
    </row>
    <row r="86" spans="9:9" ht="72">
      <c r="I86" s="710" t="s">
        <v>294</v>
      </c>
    </row>
  </sheetData>
  <mergeCells count="52">
    <mergeCell ref="A47:AF48"/>
    <mergeCell ref="A1:A2"/>
    <mergeCell ref="AC24:AC26"/>
    <mergeCell ref="AD24:AD26"/>
    <mergeCell ref="AE24:AE26"/>
    <mergeCell ref="AF24:AF26"/>
    <mergeCell ref="V24:V26"/>
    <mergeCell ref="W24:W26"/>
    <mergeCell ref="Y24:Y26"/>
    <mergeCell ref="Z24:Z26"/>
    <mergeCell ref="AA24:AA26"/>
    <mergeCell ref="AB24:AB26"/>
    <mergeCell ref="P24:P26"/>
    <mergeCell ref="Q24:Q26"/>
    <mergeCell ref="R24:R26"/>
    <mergeCell ref="S24:S26"/>
    <mergeCell ref="T24:T26"/>
    <mergeCell ref="U24:U26"/>
    <mergeCell ref="I24:I26"/>
    <mergeCell ref="J24:J26"/>
    <mergeCell ref="K24:K26"/>
    <mergeCell ref="L24:L26"/>
    <mergeCell ref="N24:N26"/>
    <mergeCell ref="O24:O26"/>
    <mergeCell ref="D24:D26"/>
    <mergeCell ref="C24:C26"/>
    <mergeCell ref="E24:E26"/>
    <mergeCell ref="F24:F26"/>
    <mergeCell ref="G24:G26"/>
    <mergeCell ref="H24:H26"/>
    <mergeCell ref="A24:A26"/>
    <mergeCell ref="B24:B26"/>
    <mergeCell ref="N3:W3"/>
    <mergeCell ref="Y3:AF3"/>
    <mergeCell ref="C4:D4"/>
    <mergeCell ref="A4:B4"/>
    <mergeCell ref="Y4:Z4"/>
    <mergeCell ref="AA4:AB4"/>
    <mergeCell ref="AC4:AD4"/>
    <mergeCell ref="AE4:AF4"/>
    <mergeCell ref="K4:L4"/>
    <mergeCell ref="N4:O4"/>
    <mergeCell ref="P4:Q4"/>
    <mergeCell ref="R4:S4"/>
    <mergeCell ref="T4:U4"/>
    <mergeCell ref="V4:W4"/>
    <mergeCell ref="E4:F4"/>
    <mergeCell ref="G4:H4"/>
    <mergeCell ref="I4:J4"/>
    <mergeCell ref="A3:L3"/>
    <mergeCell ref="B1:D2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Material code</vt:lpstr>
      <vt:lpstr>Recipe and Sequence Of Addition</vt:lpstr>
      <vt:lpstr>Recipe worksheet</vt:lpstr>
      <vt:lpstr>Recipe and Sequence Of Addi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Panchal</dc:creator>
  <cp:lastModifiedBy>Ali Abdelazeem</cp:lastModifiedBy>
  <cp:lastPrinted>2021-03-20T10:28:06Z</cp:lastPrinted>
  <dcterms:created xsi:type="dcterms:W3CDTF">2021-02-10T20:16:44Z</dcterms:created>
  <dcterms:modified xsi:type="dcterms:W3CDTF">2022-01-07T11:13:24Z</dcterms:modified>
</cp:coreProperties>
</file>